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17065E-EA7A-4EF2-9549-86CEA4BF77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I201"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BD5"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E58" i="161" l="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<sst xmlns="http://schemas.openxmlformats.org/spreadsheetml/2006/main" count="20155" uniqueCount="2870">
  <si>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</si>
  <si>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</si>
  <si>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</si>
  <si>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</si>
  <si>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</si>
  <si>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</si>
  <si>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</si>
  <si>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</si>
  <si>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</si>
  <si>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</si>
  <si>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</si>
  <si>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</si>
  <si>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</si>
  <si>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</si>
  <si>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</si>
  <si>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</si>
  <si>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</si>
  <si>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</si>
  <si>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</si>
  <si>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</si>
  <si>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</si>
  <si>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</si>
  <si>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</si>
  <si>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</si>
  <si>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</si>
  <si>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</si>
  <si>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</si>
  <si>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</si>
  <si>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</si>
  <si>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</si>
  <si>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</si>
  <si>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</si>
  <si>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</si>
  <si>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</si>
  <si>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</si>
  <si>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</si>
  <si>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</si>
  <si>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</si>
  <si>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</si>
  <si>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</si>
  <si>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</si>
  <si>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</si>
  <si>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</si>
  <si>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</si>
  <si>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</si>
  <si>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</si>
  <si>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</si>
  <si>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</si>
  <si>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</si>
  <si>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</si>
  <si>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</si>
  <si>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</si>
  <si>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</si>
  <si>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</si>
  <si>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</si>
  <si>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</si>
  <si>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</si>
  <si>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</si>
  <si>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</si>
  <si>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</si>
  <si>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</si>
  <si>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</si>
  <si>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</si>
  <si>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</si>
  <si>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</si>
  <si>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</si>
  <si>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</si>
  <si>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</si>
  <si>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</si>
  <si>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</si>
  <si>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</si>
  <si>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</si>
  <si>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</si>
  <si>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</si>
  <si>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</si>
  <si>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</si>
  <si>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</si>
  <si>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</si>
  <si>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</si>
  <si>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</si>
  <si>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</si>
  <si>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</si>
  <si>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</si>
  <si>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</si>
  <si>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</si>
  <si>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</si>
  <si>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</si>
  <si>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</si>
  <si>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</si>
  <si>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</si>
  <si>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</si>
  <si>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</si>
  <si>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</si>
  <si>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</si>
  <si>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</si>
  <si>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</si>
  <si>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</si>
  <si>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</si>
  <si>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</si>
  <si>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</si>
  <si>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</si>
  <si>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</si>
  <si>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</si>
  <si>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</si>
  <si>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</si>
  <si>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</si>
  <si>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</si>
  <si>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</si>
  <si>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</si>
  <si>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</si>
  <si>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</si>
  <si>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</si>
  <si>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</si>
  <si>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</si>
  <si>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</si>
  <si>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</si>
  <si>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</si>
  <si>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</si>
  <si>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</si>
  <si>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</si>
  <si>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</si>
  <si>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</si>
  <si>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</si>
  <si>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</si>
  <si>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</si>
  <si>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</si>
  <si>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</si>
  <si>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</si>
  <si>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</si>
  <si>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</si>
  <si>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</si>
  <si>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</si>
  <si>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</si>
  <si>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</si>
  <si>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</si>
  <si>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</si>
  <si>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</si>
  <si>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</si>
  <si>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</si>
  <si>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</si>
  <si>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</si>
  <si>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</si>
  <si>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</si>
  <si>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</si>
  <si>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</si>
  <si>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</si>
  <si>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</si>
  <si>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</si>
  <si>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</si>
  <si>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</si>
  <si>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</si>
  <si>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</si>
  <si>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</si>
  <si>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</si>
  <si>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</si>
  <si>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</si>
  <si>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</si>
  <si>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</si>
  <si>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</si>
  <si>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</si>
  <si>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</si>
  <si>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</si>
  <si>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</si>
  <si>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</si>
  <si>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</si>
  <si>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</si>
  <si>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</si>
  <si>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</si>
  <si>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</si>
  <si>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</si>
  <si>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</si>
  <si>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</si>
  <si>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</si>
  <si>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</si>
  <si>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</si>
  <si>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</si>
  <si>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</si>
  <si>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</si>
  <si>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</si>
  <si>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</si>
  <si>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</si>
  <si>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</si>
  <si>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</si>
  <si>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</si>
  <si>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</si>
  <si>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</si>
  <si>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</si>
  <si>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</si>
  <si>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</si>
  <si>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</si>
  <si>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</si>
  <si>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</si>
  <si>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</si>
  <si>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</si>
  <si>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</si>
  <si>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</si>
  <si>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</si>
  <si>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</si>
  <si>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</si>
  <si>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</si>
  <si>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</si>
  <si>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</si>
  <si>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</si>
  <si>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</si>
  <si>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</si>
  <si>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</si>
  <si>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</si>
  <si>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</si>
  <si>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</si>
  <si>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</si>
  <si>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</si>
  <si>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</si>
  <si>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</si>
  <si>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</si>
  <si>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</si>
  <si>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</si>
  <si>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</si>
  <si>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</si>
  <si>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</si>
  <si>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</si>
  <si>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</si>
  <si>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</si>
  <si>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</si>
  <si>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</si>
  <si>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</si>
  <si>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</si>
  <si>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</si>
  <si>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</si>
  <si>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</si>
  <si>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</si>
  <si>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</si>
  <si>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</si>
  <si>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</si>
  <si>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</si>
  <si>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</si>
  <si>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</si>
  <si>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</si>
  <si>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</si>
  <si>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</si>
  <si>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</si>
  <si>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</si>
  <si>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</si>
  <si>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</si>
  <si>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</si>
  <si>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</si>
  <si>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</si>
  <si>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</si>
  <si>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</si>
  <si>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</si>
  <si>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</si>
  <si>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</si>
  <si>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</si>
  <si>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</si>
  <si>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</si>
  <si>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</si>
  <si>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</si>
  <si>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</si>
  <si>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</si>
  <si>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</si>
  <si>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</si>
  <si>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</si>
  <si>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</si>
  <si>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</si>
  <si>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</si>
  <si>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</si>
  <si>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</si>
  <si>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</si>
  <si>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</si>
  <si>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</si>
  <si>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</si>
  <si>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</si>
  <si>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</si>
  <si>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</si>
  <si>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</si>
  <si>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</si>
  <si>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</si>
  <si>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</si>
  <si>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</si>
  <si>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</si>
  <si>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</si>
  <si>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</si>
  <si>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</si>
  <si>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</si>
  <si>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</si>
  <si>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</si>
  <si>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</si>
  <si>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</si>
  <si>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</si>
  <si>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</si>
  <si>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</si>
  <si>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</si>
  <si>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</si>
  <si>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</si>
  <si>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</si>
  <si>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</si>
  <si>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</si>
  <si>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</si>
  <si>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</si>
  <si>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</si>
  <si>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</si>
  <si>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</si>
  <si>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</si>
  <si>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</si>
  <si>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</si>
  <si>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</si>
  <si>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</si>
  <si>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</si>
  <si>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</si>
  <si>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</si>
  <si>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</si>
  <si>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</si>
  <si>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</si>
  <si>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</si>
  <si>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</si>
  <si>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</si>
  <si>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</si>
  <si>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</si>
  <si>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</si>
  <si>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</si>
  <si>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</si>
  <si>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</si>
  <si>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</si>
  <si>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</si>
  <si>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</si>
  <si>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</si>
  <si>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</si>
  <si>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</si>
  <si>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</si>
  <si>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</si>
  <si>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</si>
  <si>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</si>
  <si>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</si>
  <si>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</si>
  <si>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</si>
  <si>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</si>
  <si>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</si>
  <si>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</si>
  <si>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</si>
  <si>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</si>
  <si>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</si>
  <si>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</si>
  <si>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</si>
  <si>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</si>
  <si>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</si>
  <si>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</si>
  <si>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</si>
  <si>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</si>
  <si>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</si>
  <si>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</si>
  <si>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</si>
  <si>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</si>
  <si>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</si>
  <si>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</si>
  <si>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</si>
  <si>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</si>
  <si>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</si>
  <si>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</si>
  <si>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</si>
  <si>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</si>
  <si>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</si>
  <si>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</si>
  <si>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</si>
  <si>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</si>
  <si>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</si>
  <si>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</si>
  <si>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</si>
  <si>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</si>
  <si>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</si>
  <si>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</si>
  <si>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</si>
  <si>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</si>
  <si>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</si>
  <si>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</si>
  <si>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</si>
  <si>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</si>
  <si>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</si>
  <si>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</si>
  <si>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</si>
  <si>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</si>
  <si>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</si>
  <si>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</si>
  <si>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</si>
  <si>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</si>
  <si>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</si>
  <si>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</si>
  <si>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</si>
  <si>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</si>
  <si>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</si>
  <si>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</si>
  <si>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</si>
  <si>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</si>
  <si>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</si>
  <si>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</si>
  <si>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</si>
  <si>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</si>
  <si>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</si>
  <si>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</si>
  <si>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</si>
  <si>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</si>
  <si>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</si>
  <si>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</si>
  <si>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</si>
  <si>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</si>
  <si>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</si>
  <si>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</si>
  <si>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</si>
  <si>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</si>
  <si>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</si>
  <si>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</si>
  <si>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</si>
  <si>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</si>
  <si>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</si>
  <si>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</si>
  <si>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</si>
  <si>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</si>
  <si>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</si>
  <si>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</si>
  <si>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</si>
  <si>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</si>
  <si>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</si>
  <si>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</si>
  <si>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</si>
  <si>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</si>
  <si>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</si>
  <si>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</si>
  <si>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</si>
  <si>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</si>
  <si>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</si>
  <si>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</si>
  <si>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</si>
  <si>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</si>
  <si>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</si>
  <si>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</si>
  <si>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</si>
  <si>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</si>
  <si>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</si>
  <si>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</si>
  <si>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</si>
  <si>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</si>
  <si>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</si>
  <si>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</si>
  <si>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</si>
  <si>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</si>
  <si>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</si>
  <si>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</si>
  <si>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</si>
  <si>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</si>
  <si>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</si>
  <si>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</si>
  <si>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</si>
  <si>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</si>
  <si>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</si>
  <si>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</si>
  <si>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</si>
  <si>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</si>
  <si>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</si>
  <si>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</si>
  <si>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</si>
  <si>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</si>
  <si>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</si>
  <si>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</si>
  <si>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</si>
  <si>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</si>
  <si>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</si>
  <si>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</si>
  <si>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</si>
  <si>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</si>
  <si>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</si>
  <si>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</si>
  <si>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</si>
  <si>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</si>
  <si>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</si>
  <si>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</si>
  <si>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</si>
  <si>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</si>
  <si>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</si>
  <si>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</si>
  <si>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</si>
  <si>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</si>
  <si>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</si>
  <si>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</si>
  <si>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</si>
  <si>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</si>
  <si>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</si>
  <si>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</si>
  <si>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</si>
  <si>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</si>
  <si>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</si>
  <si>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</si>
  <si>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</si>
  <si>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</si>
  <si>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</si>
  <si>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</si>
  <si>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</si>
  <si>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</si>
  <si>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</si>
  <si>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</si>
  <si>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</si>
  <si>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</si>
  <si>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</si>
  <si>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</si>
  <si>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</si>
  <si>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</si>
  <si>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</si>
  <si>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</si>
  <si>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</si>
  <si>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</si>
  <si>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</si>
  <si>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</si>
  <si>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</si>
  <si>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</si>
  <si>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</si>
  <si>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</si>
  <si>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</si>
  <si>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</si>
  <si>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</si>
  <si>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</si>
  <si>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</si>
  <si>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</si>
  <si>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</si>
  <si>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</si>
  <si>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</si>
  <si>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</si>
  <si>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</si>
  <si>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</si>
  <si>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</si>
  <si>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</si>
  <si>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</si>
  <si>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</si>
  <si>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</si>
  <si>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</si>
  <si>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</si>
  <si>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</si>
  <si>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</si>
  <si>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</si>
  <si>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</si>
  <si>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</si>
  <si>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</si>
  <si>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</si>
  <si>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</si>
  <si>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</si>
  <si>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</si>
  <si>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</si>
  <si>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</si>
  <si>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</si>
  <si>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</si>
  <si>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</si>
  <si>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</si>
  <si>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</si>
  <si>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</si>
  <si>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</si>
  <si>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</si>
  <si>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</si>
  <si>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</si>
  <si>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</si>
  <si>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</si>
  <si>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</si>
  <si>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</si>
  <si>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</si>
  <si>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</si>
  <si>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</si>
  <si>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</si>
  <si>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</si>
  <si>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</si>
  <si>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</si>
  <si>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</si>
  <si>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</si>
  <si>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</si>
  <si>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</si>
  <si>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</si>
  <si>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</si>
  <si>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</si>
  <si>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</si>
  <si>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</si>
  <si>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</si>
  <si>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</si>
  <si>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</si>
  <si>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</si>
  <si>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</si>
  <si>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</si>
  <si>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</si>
  <si>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</si>
  <si>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</si>
  <si>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</si>
  <si>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</si>
  <si>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</si>
  <si>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</si>
  <si>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</si>
  <si>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</si>
  <si>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</si>
  <si>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</si>
  <si>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</si>
  <si>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</si>
  <si>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</si>
  <si>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</si>
  <si>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</si>
  <si>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</si>
  <si>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</si>
  <si>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</si>
  <si>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</si>
  <si>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</si>
  <si>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</si>
  <si>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</si>
  <si>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</si>
  <si>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</si>
  <si>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</si>
  <si>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</si>
  <si>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</si>
  <si>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</si>
  <si>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</si>
  <si>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</si>
  <si>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</si>
  <si>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</si>
  <si>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</si>
  <si>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</si>
  <si>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</si>
  <si>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</si>
  <si>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</si>
  <si>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</si>
  <si>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</si>
  <si>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</si>
  <si>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</si>
  <si>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</si>
  <si>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</si>
  <si>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</si>
  <si>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</si>
  <si>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</si>
  <si>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</si>
  <si>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</si>
  <si>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</si>
  <si>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</si>
  <si>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</si>
  <si>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</si>
  <si>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</si>
  <si>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</si>
  <si>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</si>
  <si>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</si>
  <si>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</si>
  <si>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</si>
  <si>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</si>
  <si>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</si>
  <si>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</si>
  <si>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</si>
  <si>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</si>
  <si>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</si>
  <si>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</si>
  <si>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</si>
  <si>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</si>
  <si>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</si>
  <si>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</si>
  <si>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</si>
  <si>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</si>
  <si>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</si>
  <si>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</si>
  <si>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</si>
  <si>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</si>
  <si>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</si>
  <si>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</si>
  <si>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</si>
  <si>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</si>
  <si>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</si>
  <si>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</si>
  <si>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</si>
  <si>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</si>
  <si>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</si>
  <si>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</si>
  <si>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</si>
  <si>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</si>
  <si>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</si>
  <si>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</si>
  <si>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</si>
  <si>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</si>
  <si>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</si>
  <si>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</si>
  <si>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</si>
  <si>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</si>
  <si>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</si>
  <si>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</si>
  <si>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</si>
  <si>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</si>
  <si>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</si>
  <si>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</si>
  <si>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</si>
  <si>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</si>
  <si>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</si>
  <si>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</si>
  <si>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</si>
  <si>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</si>
  <si>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</si>
  <si>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</si>
  <si>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</si>
  <si>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</si>
  <si>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</si>
  <si>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</si>
  <si>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</si>
  <si>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</si>
  <si>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</si>
  <si>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</si>
  <si>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</si>
  <si>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</si>
  <si>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</si>
  <si>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</si>
  <si>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</si>
  <si>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</si>
  <si>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</si>
  <si>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</si>
  <si>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</si>
  <si>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</si>
  <si>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</si>
  <si>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</si>
  <si>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</si>
  <si>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</si>
  <si>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</si>
  <si>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</si>
  <si>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</si>
  <si>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</si>
  <si>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</si>
  <si>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</si>
  <si>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</si>
  <si>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</si>
  <si>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</si>
  <si>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</si>
  <si>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</si>
  <si>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</si>
  <si>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</si>
  <si>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</si>
  <si>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</si>
  <si>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</si>
  <si>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</si>
  <si>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</si>
  <si>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</si>
  <si>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</si>
  <si>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</si>
  <si>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</si>
  <si>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</si>
  <si>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</si>
  <si>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</si>
  <si>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</si>
  <si>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</si>
  <si>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</si>
  <si>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</si>
  <si>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</si>
  <si>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</si>
  <si>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</si>
  <si>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</si>
  <si>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</si>
  <si>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</si>
  <si>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</si>
  <si>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</si>
  <si>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</si>
  <si>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</si>
  <si>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</si>
  <si>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</si>
  <si>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</si>
  <si>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</si>
  <si>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</si>
  <si>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</si>
  <si>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</si>
  <si>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</si>
  <si>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</si>
  <si>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</si>
  <si>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</si>
  <si>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</si>
  <si>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</si>
  <si>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</si>
  <si>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</si>
  <si>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</si>
  <si>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</si>
  <si>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</si>
  <si>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</si>
  <si>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</si>
  <si>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</si>
  <si>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</si>
  <si>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</si>
  <si>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</si>
  <si>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</si>
  <si>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</si>
  <si>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</si>
  <si>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</si>
  <si>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</si>
  <si>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</si>
  <si>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</si>
  <si>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</si>
  <si>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</si>
  <si>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</si>
  <si>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</si>
  <si>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</si>
  <si>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</si>
  <si>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</si>
  <si>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</si>
  <si>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</si>
  <si>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</si>
  <si>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</si>
  <si>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</si>
  <si>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</si>
  <si>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</si>
  <si>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</si>
  <si>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</si>
  <si>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</si>
  <si>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</si>
  <si>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</si>
  <si>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</si>
  <si>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</si>
  <si>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</si>
  <si>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</si>
  <si>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</si>
  <si>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</si>
  <si>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</si>
  <si>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</si>
  <si>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</si>
  <si>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</si>
  <si>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</si>
  <si>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</si>
  <si>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</si>
  <si>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</si>
  <si>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</si>
  <si>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</si>
  <si>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</si>
  <si>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</si>
  <si>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</si>
  <si>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</si>
  <si>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</si>
  <si>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</si>
  <si>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</si>
  <si>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</si>
  <si>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</si>
  <si>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</si>
  <si>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</si>
  <si>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</si>
  <si>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</si>
  <si>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</si>
  <si>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</si>
  <si>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</si>
  <si>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</si>
  <si>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</si>
  <si>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</si>
  <si>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</si>
  <si>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</si>
  <si>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</si>
  <si>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</si>
  <si>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</si>
  <si>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</si>
  <si>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</si>
  <si>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</si>
  <si>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</si>
  <si>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</si>
  <si>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</si>
  <si>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</si>
  <si>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</si>
  <si>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</si>
  <si>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</si>
  <si>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</si>
  <si>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</si>
  <si>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</si>
  <si>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</si>
  <si>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</si>
  <si>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</si>
  <si>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</si>
  <si>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</si>
  <si>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</si>
  <si>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</si>
  <si>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</si>
  <si>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</si>
  <si>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</si>
  <si>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</si>
  <si>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</si>
  <si>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</si>
  <si>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</si>
  <si>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</si>
  <si>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</si>
  <si>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</si>
  <si>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</si>
  <si>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</si>
  <si>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</si>
  <si>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</si>
  <si>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</si>
  <si>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</si>
  <si>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</si>
  <si>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</si>
  <si>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</si>
  <si>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</si>
  <si>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</si>
  <si>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</si>
  <si>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</si>
  <si>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</si>
  <si>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</si>
  <si>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</si>
  <si>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</si>
  <si>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</si>
  <si>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</si>
  <si>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</si>
  <si>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</si>
  <si>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</si>
  <si>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</si>
  <si>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</si>
  <si>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</si>
  <si>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</si>
  <si>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</si>
  <si>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</si>
  <si>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</si>
  <si>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</si>
  <si>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</si>
  <si>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</si>
  <si>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</si>
  <si>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</si>
  <si>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</si>
  <si>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</si>
  <si>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</si>
  <si>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</si>
  <si>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</si>
  <si>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</si>
  <si>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</si>
  <si>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</si>
  <si>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</si>
  <si>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</si>
  <si>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</si>
  <si>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</si>
  <si>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</si>
  <si>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</si>
  <si>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</si>
  <si>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</si>
  <si>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</si>
  <si>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</si>
  <si>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</si>
  <si>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</si>
  <si>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</si>
  <si>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</si>
  <si>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</si>
  <si>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</si>
  <si>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</si>
  <si>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</si>
  <si>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</si>
  <si>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</si>
  <si>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</si>
  <si>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</si>
  <si>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</si>
  <si>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</si>
  <si>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</si>
  <si>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</si>
  <si>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</si>
  <si>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</si>
  <si>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</si>
  <si>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</si>
  <si>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</si>
  <si>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</si>
  <si>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</si>
  <si>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</si>
  <si>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</si>
  <si>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</si>
  <si>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</si>
  <si>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</si>
  <si>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</si>
  <si>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</si>
  <si>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</si>
  <si>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</si>
  <si>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</si>
  <si>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</si>
  <si>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</si>
  <si>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</si>
  <si>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</si>
  <si>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</si>
  <si>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</si>
  <si>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</si>
  <si>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</si>
  <si>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</si>
  <si>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</si>
  <si>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</si>
  <si>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</si>
  <si>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</si>
  <si>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</si>
  <si>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</si>
  <si>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</si>
  <si>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</si>
  <si>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</si>
  <si>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</si>
  <si>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</si>
  <si>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</si>
  <si>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</si>
  <si>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</si>
  <si>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</si>
  <si>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</si>
  <si>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</si>
  <si>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</si>
  <si>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</si>
  <si>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</si>
  <si>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</si>
  <si>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</si>
  <si>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</si>
  <si>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</si>
  <si>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</si>
  <si>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</si>
  <si>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</si>
  <si>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</si>
  <si>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</si>
  <si>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</si>
  <si>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</si>
  <si>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</si>
  <si>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</si>
  <si>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</si>
  <si>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</si>
  <si>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</si>
  <si>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</si>
  <si>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</si>
  <si>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</si>
  <si>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</si>
  <si>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</si>
  <si>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</si>
  <si>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</si>
  <si>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</si>
  <si>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</si>
  <si>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</si>
  <si>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</si>
  <si>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</si>
  <si>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</si>
  <si>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</si>
  <si>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</si>
  <si>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</si>
  <si>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</si>
  <si>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</si>
  <si>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</si>
  <si>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</si>
  <si>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</si>
  <si>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</si>
  <si>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</si>
  <si>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</si>
  <si>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</si>
  <si>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</si>
  <si>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</si>
  <si>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</si>
  <si>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</si>
  <si>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</si>
  <si>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</si>
  <si>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</si>
  <si>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</si>
  <si>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</si>
  <si>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</si>
  <si>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</si>
  <si>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</si>
  <si>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</si>
  <si>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</si>
  <si>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</si>
  <si>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</si>
  <si>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</si>
  <si>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</si>
  <si>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</si>
  <si>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</si>
  <si>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</si>
  <si>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</si>
  <si>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</si>
  <si>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</si>
  <si>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</si>
  <si>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</si>
  <si>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</si>
  <si>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</si>
  <si>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</si>
  <si>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</si>
  <si>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</si>
  <si>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</si>
  <si>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</si>
  <si>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</si>
  <si>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</si>
  <si>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</si>
  <si>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</si>
  <si>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</si>
  <si>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</si>
  <si>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</si>
  <si>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</si>
  <si>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</si>
  <si>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</si>
  <si>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</si>
  <si>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</si>
  <si>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</si>
  <si>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</si>
  <si>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</si>
  <si>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</si>
  <si>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</si>
  <si>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</si>
  <si>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</si>
  <si>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</si>
  <si>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</si>
  <si>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</si>
  <si>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</si>
  <si>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</si>
  <si>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</si>
  <si>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</si>
  <si>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</si>
  <si>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</si>
  <si>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</si>
  <si>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</si>
  <si>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</si>
  <si>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</si>
  <si>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</si>
  <si>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</si>
  <si>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</si>
  <si>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</si>
  <si>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</si>
  <si>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</si>
  <si>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</si>
  <si>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</si>
  <si>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</si>
  <si>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</si>
  <si>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</si>
  <si>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</si>
  <si>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</si>
  <si>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</si>
  <si>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</si>
  <si>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</si>
  <si>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</si>
  <si>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</si>
  <si>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</si>
  <si>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</si>
  <si>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</si>
  <si>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</si>
  <si>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</si>
  <si>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</si>
  <si>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</si>
  <si>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</si>
  <si>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</si>
  <si>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</si>
  <si>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</si>
  <si>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</si>
  <si>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</si>
  <si>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</si>
  <si>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</si>
  <si>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</si>
  <si>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</si>
  <si>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</si>
  <si>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</si>
  <si>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</si>
  <si>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</si>
  <si>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</si>
  <si>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</si>
  <si>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</si>
  <si>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</si>
  <si>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</si>
  <si>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</si>
  <si>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</si>
  <si>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</si>
  <si>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</si>
  <si>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</si>
  <si>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</si>
  <si>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</si>
  <si>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</si>
  <si>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</si>
  <si>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</si>
  <si>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</si>
  <si>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</si>
  <si>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</si>
  <si>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</si>
  <si>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</si>
  <si>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</si>
  <si>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</si>
  <si>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</si>
  <si>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</si>
  <si>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</si>
  <si>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</si>
  <si>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</si>
  <si>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</si>
  <si>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</si>
  <si>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</si>
  <si>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</si>
  <si>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</si>
  <si>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</si>
  <si>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</si>
  <si>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</si>
  <si>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</si>
  <si>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</si>
  <si>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</si>
  <si>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</si>
  <si>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</si>
  <si>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</si>
  <si>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</si>
  <si>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</si>
  <si>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</si>
  <si>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</si>
  <si>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</si>
  <si>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</si>
  <si>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</si>
  <si>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</si>
  <si>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</si>
  <si>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</si>
  <si>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</si>
  <si>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</si>
  <si>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</si>
  <si>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</si>
  <si>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</si>
  <si>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</si>
  <si>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</si>
  <si>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</si>
  <si>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</si>
  <si>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</si>
  <si>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</si>
  <si>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</si>
  <si>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</si>
  <si>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</si>
  <si>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</si>
  <si>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</si>
  <si>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</si>
  <si>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</si>
  <si>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</si>
  <si>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</si>
  <si>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</si>
  <si>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</si>
  <si>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</si>
  <si>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</si>
  <si>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</si>
  <si>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</si>
  <si>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</si>
  <si>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</si>
  <si>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</si>
  <si>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</si>
  <si>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</si>
  <si>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</si>
  <si>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</si>
  <si>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</si>
  <si>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</si>
  <si>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</si>
  <si>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</si>
  <si>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</si>
  <si>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</si>
  <si>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</si>
  <si>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</si>
  <si>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</si>
  <si>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</si>
  <si>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</si>
  <si>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</si>
  <si>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</si>
  <si>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</si>
  <si>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</si>
  <si>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</si>
  <si>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</si>
  <si>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</si>
  <si>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</si>
  <si>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</si>
  <si>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</si>
  <si>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</si>
  <si>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</si>
  <si>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</si>
  <si>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</si>
  <si>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</si>
  <si>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</si>
  <si>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</si>
  <si>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</si>
  <si>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</si>
  <si>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</si>
  <si>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</si>
  <si>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</si>
  <si>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</si>
  <si>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</si>
  <si>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</si>
  <si>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</si>
  <si>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</si>
  <si>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</si>
  <si>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</si>
  <si>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</si>
  <si>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</si>
  <si>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</si>
  <si>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</si>
  <si>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</si>
  <si>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</si>
  <si>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</si>
  <si>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</si>
  <si>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</si>
  <si>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</si>
  <si>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</si>
  <si>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</si>
  <si>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</si>
  <si>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</si>
  <si>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</si>
  <si>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</si>
  <si>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</si>
  <si>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</si>
  <si>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</si>
  <si>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</si>
  <si>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</si>
  <si>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</si>
  <si>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</si>
  <si>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</si>
  <si>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</si>
  <si>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</si>
  <si>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</si>
  <si>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</si>
  <si>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</si>
  <si>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</si>
  <si>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</si>
  <si>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</si>
  <si>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</si>
  <si>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</si>
  <si>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</si>
  <si>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</si>
  <si>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</si>
  <si>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</si>
  <si>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</si>
  <si>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</si>
  <si>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</si>
  <si>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</si>
  <si>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</si>
  <si>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</si>
  <si>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</si>
  <si>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</si>
  <si>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</si>
  <si>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</si>
  <si>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</si>
  <si>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</si>
  <si>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</si>
  <si>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</si>
  <si>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</si>
  <si>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</si>
  <si>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</si>
  <si>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</si>
  <si>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</si>
  <si>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</si>
  <si>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</si>
  <si>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</si>
  <si>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</si>
  <si>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</si>
  <si>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</si>
  <si>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</si>
  <si>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</si>
  <si>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</si>
  <si>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</si>
  <si>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</si>
  <si>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</si>
  <si>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</si>
  <si>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</si>
  <si>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</si>
  <si>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</si>
  <si>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</si>
  <si>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</si>
  <si>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</si>
  <si>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</si>
  <si>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</si>
  <si>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</si>
  <si>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</si>
  <si>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</si>
  <si>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</si>
  <si>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</si>
  <si>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</si>
  <si>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</si>
  <si>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</si>
  <si>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</si>
  <si>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</si>
  <si>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</si>
  <si>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</si>
  <si>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</si>
  <si>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</si>
  <si>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</si>
  <si>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</si>
  <si>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</si>
  <si>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</si>
  <si>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</si>
  <si>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</si>
  <si>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</si>
  <si>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</si>
  <si>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</si>
  <si>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</si>
  <si>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</si>
  <si>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</si>
  <si>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</si>
  <si>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</si>
  <si>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</si>
  <si>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</si>
  <si>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</si>
  <si>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</si>
  <si>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</si>
  <si>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</si>
  <si>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</si>
  <si>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</si>
  <si>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</si>
  <si>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</si>
  <si>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</si>
  <si>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</si>
  <si>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</si>
  <si>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</si>
  <si>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</si>
  <si>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</si>
  <si>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</si>
  <si>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</si>
  <si>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</si>
  <si>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</si>
  <si>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</si>
  <si>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</si>
  <si>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</si>
  <si>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</si>
  <si>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</si>
  <si>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</si>
  <si>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</si>
  <si>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</si>
  <si>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</si>
  <si>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</si>
  <si>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</si>
  <si>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</si>
  <si>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</si>
  <si>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</si>
  <si>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</si>
  <si>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</si>
  <si>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</si>
  <si>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</si>
  <si>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</si>
  <si>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</si>
  <si>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</si>
  <si>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</si>
  <si>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</si>
  <si>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</si>
  <si>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</si>
  <si>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</si>
  <si>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</si>
  <si>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</si>
  <si>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</si>
  <si>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</si>
  <si>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</si>
  <si>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</si>
  <si>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</si>
  <si>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</si>
  <si>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</si>
  <si>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</si>
  <si>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</si>
  <si>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</si>
  <si>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</si>
  <si>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</si>
  <si>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</si>
  <si>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</si>
  <si>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</si>
  <si>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</si>
  <si>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</si>
  <si>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</si>
  <si>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</si>
  <si>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</si>
  <si>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</si>
  <si>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</si>
  <si>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</si>
  <si>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</si>
  <si>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</si>
  <si>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</si>
  <si>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</si>
  <si>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</si>
  <si>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</si>
  <si>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</si>
  <si>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</si>
  <si>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</si>
  <si>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</si>
  <si>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</si>
  <si>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</si>
  <si>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</si>
  <si>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</si>
  <si>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</si>
  <si>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</si>
  <si>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</si>
  <si>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</si>
  <si>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</si>
  <si>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</si>
  <si>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</si>
  <si>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</si>
  <si>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</si>
  <si>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</si>
  <si>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</si>
  <si>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</si>
  <si>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</si>
  <si>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</si>
  <si>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</si>
  <si>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</si>
  <si>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</si>
  <si>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</si>
  <si>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</si>
  <si>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</si>
  <si>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</si>
  <si>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</si>
  <si>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</si>
  <si>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</si>
  <si>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</si>
  <si>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</si>
  <si>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</si>
  <si>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</si>
  <si>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</si>
  <si>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</si>
  <si>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</si>
  <si>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</si>
  <si>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</si>
  <si>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</si>
  <si>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</si>
  <si>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</si>
  <si>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</si>
  <si>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</si>
  <si>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</si>
  <si>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</si>
  <si>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</si>
  <si>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</si>
  <si>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</si>
  <si>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</si>
  <si>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</si>
  <si>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</si>
  <si>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</si>
  <si>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</si>
  <si>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</si>
  <si>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</si>
  <si>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</si>
  <si>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</si>
  <si>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</si>
  <si>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</si>
  <si>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</si>
  <si>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</si>
  <si>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</si>
  <si>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</si>
  <si>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</si>
  <si>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</si>
  <si>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</si>
  <si>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</si>
  <si>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</si>
  <si>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</si>
  <si>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</si>
  <si>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</si>
  <si>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</si>
  <si>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</si>
  <si>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</si>
  <si>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</si>
  <si>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</si>
  <si>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</si>
  <si>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</si>
  <si>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</si>
  <si>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</si>
  <si>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</si>
  <si>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</si>
  <si>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</si>
  <si>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</si>
  <si>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</si>
  <si>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</si>
  <si>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</si>
  <si>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</si>
  <si>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</si>
  <si>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</si>
  <si>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</si>
  <si>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</si>
  <si>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</si>
  <si>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</si>
  <si>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</si>
  <si>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</si>
  <si>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</si>
  <si>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</si>
  <si>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</si>
  <si>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</si>
  <si>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</si>
  <si>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</si>
  <si>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</si>
  <si>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</si>
  <si>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</si>
  <si>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</si>
  <si>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</si>
  <si>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</si>
  <si>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</si>
  <si>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</si>
  <si>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</si>
  <si>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</si>
  <si>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</si>
  <si>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</si>
  <si>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</si>
  <si>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</si>
  <si>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</si>
  <si>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</si>
  <si>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</si>
  <si>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</si>
  <si>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</si>
  <si>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</si>
  <si>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</si>
  <si>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</si>
  <si>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</si>
  <si>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</si>
  <si>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</si>
  <si>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</si>
  <si>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</si>
  <si>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</si>
  <si>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</si>
  <si>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</si>
  <si>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</si>
  <si>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</si>
  <si>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</si>
  <si>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</si>
  <si>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</si>
  <si>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</si>
  <si>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</si>
  <si>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</si>
  <si>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</si>
  <si>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</si>
  <si>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</si>
  <si>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</si>
  <si>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</si>
  <si>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</si>
  <si>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</si>
  <si>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</si>
  <si>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</si>
  <si>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</si>
  <si>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</si>
  <si>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</si>
  <si>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</si>
  <si>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</si>
  <si>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</si>
  <si>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</si>
  <si>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</si>
  <si>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</si>
  <si>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</si>
  <si>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</si>
  <si>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</si>
  <si>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</si>
  <si>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</si>
  <si>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</si>
  <si>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</si>
  <si>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</si>
  <si>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</si>
  <si>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</si>
  <si>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</si>
  <si>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</si>
  <si>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</si>
  <si>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</si>
  <si>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</si>
  <si>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</si>
  <si>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</si>
  <si>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</si>
  <si>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</si>
  <si>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</si>
  <si>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</si>
  <si>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</si>
  <si>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</si>
  <si>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</si>
  <si>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</si>
  <si>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</si>
  <si>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</si>
  <si>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</si>
  <si>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</si>
  <si>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</si>
  <si>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</si>
  <si>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</si>
  <si>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</si>
  <si>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</si>
  <si>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</si>
  <si>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</si>
  <si>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</si>
  <si>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</si>
  <si>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</si>
  <si>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</si>
  <si>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</si>
  <si>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</si>
  <si>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</si>
  <si>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</si>
  <si>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</si>
  <si>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</si>
  <si>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</si>
  <si>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</si>
  <si>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</si>
  <si>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</si>
  <si>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</si>
  <si>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</si>
  <si>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</si>
  <si>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</si>
  <si>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</si>
  <si>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</si>
  <si>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</si>
  <si>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</si>
  <si>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</si>
  <si>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</si>
  <si>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</si>
  <si>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</si>
  <si>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</si>
  <si>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</si>
  <si>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</si>
  <si>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</si>
  <si>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</si>
  <si>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</si>
  <si>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</si>
  <si>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</si>
  <si>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</si>
  <si>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</si>
  <si>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</si>
  <si>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</si>
  <si>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</si>
  <si>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</si>
  <si>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</si>
  <si>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</si>
  <si>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</si>
  <si>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</si>
  <si>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</si>
  <si>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</si>
  <si>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</si>
  <si>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</si>
  <si>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</si>
  <si>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</si>
  <si>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</si>
  <si>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</si>
  <si>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</si>
  <si>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</si>
  <si>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</si>
  <si>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</si>
  <si>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</si>
  <si>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</si>
  <si>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</si>
  <si>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</si>
  <si>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</si>
  <si>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</si>
  <si>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</si>
  <si>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</si>
  <si>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</si>
  <si>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</si>
  <si>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</si>
  <si>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</si>
  <si>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</si>
  <si>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</si>
  <si>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</si>
  <si>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</si>
  <si>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</si>
  <si>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</si>
  <si>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</si>
  <si>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</si>
  <si>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</si>
  <si>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</si>
  <si>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</si>
  <si>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</si>
  <si>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</si>
  <si>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</si>
  <si>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</si>
  <si>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</si>
  <si>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</si>
  <si>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</si>
  <si>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</si>
  <si>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</si>
  <si>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</si>
  <si>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</si>
  <si>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</si>
  <si>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</si>
  <si>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</si>
  <si>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</si>
  <si>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</si>
  <si>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</si>
  <si>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</si>
  <si>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</si>
  <si>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</si>
  <si>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</si>
  <si>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</si>
  <si>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</si>
  <si>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</si>
  <si>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</si>
  <si>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</si>
  <si>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</si>
  <si>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</si>
  <si>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</si>
  <si>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</si>
  <si>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</si>
  <si>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</si>
  <si>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</si>
  <si>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</si>
  <si>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</si>
  <si>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</si>
  <si>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</si>
  <si>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</si>
  <si>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</si>
  <si>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</si>
  <si>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</si>
  <si>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</si>
  <si>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</si>
  <si>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</si>
  <si>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</si>
  <si>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</si>
  <si>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</si>
  <si>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</si>
  <si>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</si>
  <si>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</si>
  <si>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</si>
  <si>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</si>
  <si>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</si>
  <si>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</si>
  <si>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</si>
  <si>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</si>
  <si>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</si>
  <si>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</si>
  <si>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</si>
  <si>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</si>
  <si>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</si>
  <si>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</si>
  <si>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</si>
  <si>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</si>
  <si>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</si>
  <si>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</si>
  <si>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</si>
  <si>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</si>
  <si>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</si>
  <si>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</si>
  <si>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</si>
  <si>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</si>
  <si>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</si>
  <si>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</si>
  <si>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</si>
  <si>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</si>
  <si>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</si>
  <si>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</si>
  <si>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</si>
  <si>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</si>
  <si>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</si>
  <si>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</si>
  <si>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</si>
  <si>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</si>
  <si>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</si>
  <si>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</si>
  <si>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</si>
  <si>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</si>
  <si>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</si>
  <si>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</si>
  <si>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</si>
  <si>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</si>
  <si>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</si>
  <si>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</si>
  <si>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</si>
  <si>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</si>
  <si>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</si>
  <si>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</si>
  <si>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</si>
  <si>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</si>
  <si>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</si>
  <si>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</si>
  <si>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</si>
  <si>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</si>
  <si>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</si>
  <si>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</si>
  <si>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</si>
  <si>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</si>
  <si>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</si>
  <si>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</si>
  <si>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</si>
  <si>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</si>
  <si>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</si>
  <si>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</si>
  <si>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</si>
  <si>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</si>
  <si>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</si>
  <si>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</si>
  <si>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</si>
  <si>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</si>
  <si>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</si>
  <si>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</si>
  <si>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</si>
  <si>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</si>
  <si>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</si>
  <si>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</si>
  <si>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</si>
  <si>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</si>
  <si>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</si>
  <si>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</si>
  <si>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</si>
  <si>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</si>
  <si>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</si>
  <si>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</si>
  <si>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</si>
  <si>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</si>
  <si>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</si>
  <si>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</si>
  <si>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</si>
  <si>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</si>
  <si>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</si>
  <si>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</si>
  <si>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</si>
  <si>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</si>
  <si>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</si>
  <si>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</si>
  <si>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</si>
  <si>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</si>
  <si>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</si>
  <si>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</si>
  <si>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</si>
  <si>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</si>
  <si>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</si>
  <si>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</si>
  <si>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</si>
  <si>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</si>
  <si>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</si>
  <si>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</si>
  <si>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</si>
  <si>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</si>
  <si>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</si>
  <si>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</si>
  <si>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</si>
  <si>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</si>
  <si>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</si>
  <si>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</si>
  <si>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</si>
  <si>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</si>
  <si>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</si>
  <si>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</si>
  <si>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</si>
  <si>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</si>
  <si>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</si>
  <si>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</si>
  <si>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</si>
  <si>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</si>
  <si>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</si>
  <si>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</si>
  <si>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</si>
  <si>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</si>
  <si>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</si>
  <si>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</si>
  <si>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</si>
  <si>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</si>
  <si>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</si>
  <si>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</si>
  <si>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</si>
  <si>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</si>
  <si>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</si>
  <si>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</si>
  <si>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</si>
  <si>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</si>
  <si>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</si>
  <si>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</si>
  <si>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</si>
  <si>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</si>
  <si>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</si>
  <si>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</si>
  <si>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</si>
  <si>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</si>
  <si>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</si>
  <si>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</si>
  <si>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</si>
  <si>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</si>
  <si>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</si>
  <si>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</si>
  <si>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</si>
  <si>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</si>
  <si>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</si>
  <si>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</si>
  <si>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</si>
  <si>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</si>
  <si>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</si>
  <si>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</si>
  <si>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</si>
  <si>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</si>
  <si>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</si>
  <si>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</si>
  <si>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</si>
  <si>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</si>
  <si>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</si>
  <si>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</si>
  <si>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</si>
  <si>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</si>
  <si>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</si>
  <si>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</si>
  <si>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</si>
  <si>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</si>
  <si>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</si>
  <si>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</si>
  <si>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</si>
  <si>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</si>
  <si>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</si>
  <si>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</si>
  <si>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</si>
  <si>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</si>
  <si>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</si>
  <si>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</si>
  <si>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</si>
  <si>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</si>
  <si>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</si>
  <si>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</si>
  <si>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</si>
  <si>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</si>
  <si>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</si>
  <si>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</si>
  <si>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</si>
  <si>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</si>
  <si>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</si>
  <si>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</si>
  <si>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</si>
  <si>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</si>
  <si>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</si>
  <si>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</si>
  <si>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</si>
  <si>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</si>
  <si>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</si>
  <si>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</si>
  <si>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</si>
  <si>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</si>
  <si>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</si>
  <si>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</si>
  <si>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</si>
  <si>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</si>
  <si>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</si>
  <si>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</si>
  <si>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</si>
  <si>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</si>
  <si>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</si>
  <si>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</si>
  <si>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</si>
  <si>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</si>
  <si>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</si>
  <si>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</si>
  <si>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</si>
  <si>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</si>
  <si>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</si>
  <si>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</si>
  <si>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</si>
  <si>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</si>
  <si>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</si>
  <si>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</si>
  <si>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</si>
  <si>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</si>
  <si>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</si>
  <si>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</si>
  <si>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</si>
  <si>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</si>
  <si>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</si>
  <si>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</si>
  <si>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</si>
  <si>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</si>
  <si>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</si>
  <si>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</si>
  <si>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</si>
  <si>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</si>
  <si>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</si>
  <si>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</si>
  <si>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</si>
  <si>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</si>
  <si>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</si>
  <si>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</si>
  <si>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</si>
  <si>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</si>
  <si>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</si>
  <si>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</si>
  <si>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</si>
  <si>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</si>
  <si>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</si>
  <si>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</si>
  <si>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</si>
  <si>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</si>
  <si>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</si>
  <si>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</si>
  <si>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</si>
  <si>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</si>
  <si>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</si>
  <si>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</si>
  <si>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</si>
  <si>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</si>
  <si>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</si>
  <si>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</si>
  <si>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</si>
  <si>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</si>
  <si>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</si>
  <si>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</si>
  <si>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</si>
  <si>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</si>
  <si>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</si>
  <si>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</si>
  <si>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</si>
  <si>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</si>
  <si>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</si>
  <si>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</si>
  <si>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</si>
  <si>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</si>
  <si>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</si>
  <si>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</si>
  <si>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</si>
  <si>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</si>
  <si>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</si>
  <si>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</si>
  <si>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</si>
  <si>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</si>
  <si>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</si>
  <si>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</si>
  <si>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</si>
  <si>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</si>
  <si>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</si>
  <si>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</si>
  <si>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</si>
  <si>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</si>
  <si>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</si>
  <si>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</si>
  <si>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</si>
  <si>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</si>
  <si>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</si>
  <si>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</si>
  <si>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</si>
  <si>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</si>
  <si>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</si>
  <si>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</si>
  <si>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</si>
  <si>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</si>
  <si>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</si>
  <si>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</si>
  <si>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</si>
  <si>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</si>
  <si>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</si>
  <si>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</si>
  <si>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</si>
  <si>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</si>
  <si>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</si>
  <si>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</si>
  <si>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</si>
  <si>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</si>
  <si>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</si>
  <si>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</si>
  <si>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</si>
  <si>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</si>
  <si>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</si>
  <si>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</si>
  <si>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</si>
  <si>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</si>
  <si>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</si>
  <si>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</si>
  <si>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</si>
  <si>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</si>
  <si>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</si>
  <si>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</si>
  <si>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</si>
  <si>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</si>
  <si>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</si>
  <si>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</si>
  <si>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</si>
  <si>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</si>
  <si>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</si>
  <si>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</si>
  <si>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</si>
  <si>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</si>
  <si>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</si>
  <si>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</si>
  <si>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</si>
  <si>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</si>
  <si>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</si>
  <si>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</si>
  <si>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</si>
  <si>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</si>
  <si>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</si>
  <si>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</si>
  <si>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</si>
  <si>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</si>
  <si>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</si>
  <si>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</si>
  <si>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</si>
  <si>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</si>
  <si>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</si>
  <si>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</si>
  <si>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</si>
  <si>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</si>
  <si>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</si>
  <si>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</si>
  <si>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</si>
  <si>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</si>
  <si>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</si>
  <si>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</si>
  <si>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</si>
  <si>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</si>
  <si>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</si>
  <si>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</si>
  <si>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</si>
  <si>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</si>
  <si>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</si>
  <si>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</si>
  <si>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</si>
  <si>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</si>
  <si>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</si>
  <si>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</si>
  <si>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</si>
  <si>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</si>
  <si>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</si>
  <si>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</si>
  <si>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</si>
  <si>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</si>
  <si>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</si>
  <si>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</si>
  <si>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</si>
  <si>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</si>
  <si>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</si>
  <si>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</si>
  <si>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</si>
  <si>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</si>
  <si>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</si>
  <si>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</si>
  <si>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</si>
  <si>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</si>
  <si>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</si>
  <si>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</si>
  <si>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</si>
  <si>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</si>
  <si>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</si>
  <si>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</si>
  <si>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</si>
  <si>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</si>
  <si>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</si>
  <si>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</si>
  <si>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</si>
  <si>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</si>
  <si>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</si>
  <si>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</si>
  <si>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</si>
  <si>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</si>
  <si>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</si>
  <si>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</si>
  <si>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</si>
  <si>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</si>
  <si>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</si>
  <si>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</si>
  <si>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</si>
  <si>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</si>
  <si>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</si>
  <si>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</si>
  <si>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</si>
  <si>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</si>
  <si>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</si>
  <si>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</si>
  <si>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</si>
  <si>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</si>
  <si>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</si>
  <si>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</si>
  <si>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</si>
  <si>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</si>
  <si>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</si>
  <si>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</si>
  <si>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</si>
  <si>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</si>
  <si>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</si>
  <si>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</si>
  <si>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</si>
  <si>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</si>
  <si>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</si>
  <si>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</si>
  <si>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</si>
  <si>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</si>
  <si>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</si>
  <si>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</si>
  <si>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</si>
  <si>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</si>
  <si>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</si>
  <si>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</si>
  <si>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</si>
  <si>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</si>
  <si>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</si>
  <si>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</si>
  <si>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</si>
  <si>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</si>
  <si>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</si>
  <si>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</si>
  <si>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</si>
  <si>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</si>
  <si>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</si>
  <si>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</si>
  <si>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</si>
  <si>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</si>
  <si>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</si>
  <si>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</si>
  <si>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</si>
  <si>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</si>
  <si>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</si>
  <si>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</si>
  <si>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</si>
  <si>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</si>
  <si>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</si>
  <si>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</si>
  <si>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</si>
  <si>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</si>
  <si>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</si>
  <si>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</si>
  <si>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</si>
  <si>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</si>
  <si>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</si>
  <si>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</si>
  <si>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</si>
  <si>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</si>
  <si>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</si>
  <si>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</si>
  <si>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</si>
  <si>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</si>
  <si>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</si>
  <si>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</si>
  <si>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</si>
  <si>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</si>
  <si>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</si>
  <si>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</si>
  <si>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</si>
  <si>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</si>
  <si>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</si>
  <si>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</si>
  <si>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</si>
  <si>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</si>
  <si>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</si>
  <si>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</si>
  <si>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</si>
  <si>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</si>
  <si>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</si>
  <si>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</si>
  <si>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</si>
  <si>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</si>
  <si>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</si>
  <si>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</si>
  <si>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</si>
  <si>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</si>
  <si>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</si>
  <si>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</si>
  <si>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</si>
  <si>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</si>
  <si>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</si>
  <si>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</si>
  <si>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</si>
  <si>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</si>
  <si>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</si>
  <si>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</si>
  <si>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</si>
  <si>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</si>
  <si>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</si>
  <si>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</si>
  <si>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</si>
  <si>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</si>
  <si>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</si>
  <si>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</si>
  <si>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</si>
  <si>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</si>
  <si>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</si>
  <si>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</si>
  <si>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</si>
  <si>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</si>
  <si>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</si>
  <si>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</si>
  <si>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</si>
  <si>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</si>
  <si>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</si>
  <si>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</si>
  <si>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</si>
  <si>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</si>
  <si>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</si>
  <si>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</si>
  <si>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</si>
  <si>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</si>
  <si>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</si>
  <si>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</si>
  <si>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</si>
  <si>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</si>
  <si>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</si>
  <si>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</si>
  <si>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</si>
  <si>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</si>
  <si>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</si>
  <si>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</si>
  <si>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</si>
  <si>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</si>
  <si>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</si>
  <si>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</si>
  <si>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</si>
  <si>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</si>
  <si>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</si>
  <si>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</si>
  <si>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</si>
  <si>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</si>
  <si>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</si>
  <si>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</si>
  <si>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</si>
  <si>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</si>
  <si>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</si>
  <si>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</si>
  <si>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</si>
  <si>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</si>
  <si>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</si>
  <si>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</si>
  <si>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</si>
  <si>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</si>
  <si>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</si>
  <si>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</si>
  <si>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</si>
  <si>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</si>
  <si>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</si>
  <si>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</si>
  <si>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</si>
  <si>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</si>
  <si>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</si>
  <si>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</si>
  <si>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</si>
  <si>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</si>
  <si>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</si>
  <si>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</si>
  <si>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</si>
  <si>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</si>
  <si>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</si>
  <si>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</si>
  <si>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</si>
  <si>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</si>
  <si>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</si>
  <si>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</si>
  <si>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</si>
  <si>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</si>
  <si>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</si>
  <si>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</si>
  <si>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</si>
  <si>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</si>
  <si>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</si>
  <si>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</si>
  <si>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</si>
  <si>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</si>
  <si>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</si>
  <si>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</si>
  <si>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</si>
  <si>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</si>
  <si>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</si>
  <si>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</si>
  <si>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</si>
  <si>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</si>
  <si>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</si>
  <si>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</si>
  <si>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</si>
  <si>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</si>
  <si>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</si>
  <si>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</si>
  <si>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</si>
  <si>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</si>
  <si>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</si>
  <si>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</si>
  <si>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</si>
  <si>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</si>
  <si>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</si>
  <si>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</si>
  <si>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</si>
  <si>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</si>
  <si>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</si>
  <si>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</si>
  <si>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</si>
  <si>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</si>
  <si>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</si>
  <si>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</si>
  <si>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</si>
  <si>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</si>
  <si>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</si>
  <si>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</si>
  <si>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</si>
  <si>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</si>
  <si>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</si>
  <si>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</si>
  <si>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</si>
  <si>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</si>
  <si>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</si>
  <si>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</si>
  <si>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</si>
  <si>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</si>
  <si>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</si>
  <si>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</si>
  <si>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</si>
  <si>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</si>
  <si>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</si>
  <si>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</si>
  <si>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</si>
  <si>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</si>
  <si>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</si>
  <si>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</si>
  <si>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</si>
  <si>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</si>
  <si>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</si>
  <si>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</si>
  <si>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</si>
  <si>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</si>
  <si>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</si>
  <si>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</si>
  <si>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</si>
  <si>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</si>
  <si>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</si>
  <si>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</si>
  <si>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</si>
  <si>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</si>
  <si>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</si>
  <si>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</si>
  <si>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</si>
  <si>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</si>
  <si>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</si>
  <si>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</si>
  <si>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</si>
  <si>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</si>
  <si>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</si>
  <si>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</si>
  <si>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</si>
  <si>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</si>
  <si>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</si>
  <si>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</si>
  <si>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</si>
  <si>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</si>
  <si>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</si>
  <si>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</si>
  <si>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</si>
  <si>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</si>
  <si>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</si>
  <si>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</si>
  <si>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</si>
  <si>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</si>
  <si>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</si>
  <si>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</si>
  <si>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</si>
  <si>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</si>
  <si>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</si>
  <si>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</si>
  <si>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</si>
  <si>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</si>
  <si>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</si>
  <si>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</si>
  <si>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</si>
  <si>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</si>
  <si>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</si>
  <si>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</si>
  <si>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</si>
  <si>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</si>
  <si>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</si>
  <si>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</si>
  <si>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</si>
  <si>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</si>
  <si>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</si>
  <si>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</si>
  <si>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</si>
  <si>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</si>
  <si>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</si>
  <si>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</si>
  <si>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</si>
  <si>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</si>
  <si>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</si>
  <si>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</si>
  <si>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</si>
  <si>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</si>
  <si>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</si>
  <si>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</si>
  <si>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</si>
  <si>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</si>
  <si>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</si>
  <si>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</si>
  <si>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</si>
  <si>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</si>
  <si>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</si>
  <si>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</si>
  <si>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</si>
  <si>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</si>
  <si>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</si>
  <si>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</si>
  <si>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</si>
  <si>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</si>
  <si>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</si>
  <si>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</si>
  <si>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</si>
  <si>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</si>
  <si>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</si>
  <si>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</si>
  <si>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</si>
  <si>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</si>
  <si>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</si>
  <si>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</si>
  <si>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</si>
  <si>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</si>
  <si>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</si>
  <si>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</si>
  <si>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</si>
  <si>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</si>
  <si>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</si>
  <si>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</si>
  <si>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</si>
  <si>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</si>
  <si>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</si>
  <si>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</si>
  <si>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</si>
  <si>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</si>
  <si>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</si>
  <si>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</si>
  <si>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</si>
  <si>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</si>
  <si>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</si>
  <si>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</si>
  <si>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</si>
  <si>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</si>
  <si>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</si>
  <si>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</si>
  <si>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</si>
  <si>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</si>
  <si>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</si>
  <si>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</si>
  <si>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</si>
  <si>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</si>
  <si>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</si>
  <si>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</si>
  <si>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</si>
  <si>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</si>
  <si>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</si>
  <si>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</si>
  <si>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</si>
  <si>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</si>
  <si>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</si>
  <si>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</si>
  <si>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</si>
  <si>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</si>
  <si>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</si>
  <si>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</si>
  <si>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</si>
  <si>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</si>
  <si>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</si>
  <si>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</si>
  <si>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</si>
  <si>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</si>
  <si>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</si>
  <si>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</si>
  <si>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</si>
  <si>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</si>
  <si>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</si>
  <si>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</si>
  <si>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</si>
  <si>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</si>
  <si>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</si>
  <si>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</si>
  <si>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</si>
  <si>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</si>
  <si>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</si>
  <si>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</si>
  <si>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</si>
  <si>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</si>
  <si>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</si>
  <si>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</si>
  <si>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</si>
  <si>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</si>
  <si>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</si>
  <si>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</si>
  <si>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</si>
  <si>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</si>
  <si>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</si>
  <si>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</si>
  <si>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</si>
  <si>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</si>
  <si>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</si>
  <si>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</si>
  <si>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</si>
  <si>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</si>
  <si>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</si>
  <si>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</si>
  <si>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</si>
  <si>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</si>
  <si>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</si>
  <si>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</si>
  <si>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</si>
  <si>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</si>
  <si>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</si>
  <si>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</si>
  <si>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</si>
  <si>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</si>
  <si>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</si>
  <si>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</si>
  <si>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</si>
  <si>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</si>
  <si>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</si>
  <si>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</si>
  <si>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</si>
  <si>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</si>
  <si>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</si>
  <si>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</si>
  <si>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</si>
  <si>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</si>
  <si>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</si>
  <si>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</si>
  <si>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</si>
  <si>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</si>
  <si>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</si>
  <si>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</si>
  <si>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</si>
  <si>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</si>
  <si>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</si>
  <si>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</si>
  <si>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</si>
  <si>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</si>
  <si>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</si>
  <si>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</si>
  <si>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</si>
  <si>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</si>
  <si>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</si>
  <si>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</si>
  <si>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</si>
  <si>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</si>
  <si>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</si>
  <si>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</si>
  <si>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</si>
  <si>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</si>
  <si>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</si>
  <si>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</si>
  <si>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</si>
  <si>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</si>
  <si>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</si>
  <si>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</si>
  <si>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</si>
  <si>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</si>
  <si>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</si>
  <si>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</si>
  <si>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</si>
  <si>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</si>
  <si>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</si>
  <si>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</si>
  <si>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</si>
  <si>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</si>
  <si>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</si>
  <si>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</si>
  <si>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</si>
  <si>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</si>
  <si>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</si>
  <si>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</si>
  <si>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</si>
  <si>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</si>
  <si>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</si>
  <si>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</si>
  <si>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</si>
  <si>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</si>
  <si>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</si>
  <si>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</si>
  <si>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</si>
  <si>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</si>
  <si>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</si>
  <si>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</si>
  <si>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</si>
  <si>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</si>
  <si>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</si>
  <si>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</si>
  <si>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</si>
  <si>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02_令和7年度</t>
  </si>
  <si>
    <t>02_令和8年度</t>
  </si>
  <si>
    <t>02_令和9年度</t>
  </si>
  <si>
    <t>02_令和10年度</t>
  </si>
  <si>
    <t>02_令和11年度</t>
  </si>
  <si>
    <t>02_令和12年度</t>
  </si>
  <si>
    <t>02201_令和6年度</t>
  </si>
  <si>
    <t>02201</t>
  </si>
  <si>
    <t>青森市</t>
  </si>
  <si>
    <t>02321_令和6年度</t>
  </si>
  <si>
    <t>02321</t>
  </si>
  <si>
    <t>鰺ヶ沢町</t>
  </si>
  <si>
    <t>02381_令和6年度</t>
  </si>
  <si>
    <t>02381</t>
  </si>
  <si>
    <t>板柳町</t>
  </si>
  <si>
    <t>02367_令和6年度</t>
  </si>
  <si>
    <t>02367</t>
  </si>
  <si>
    <t>田舎館村</t>
  </si>
  <si>
    <t>02303_令和6年度</t>
  </si>
  <si>
    <t>02303</t>
  </si>
  <si>
    <t>今別町</t>
  </si>
  <si>
    <t>02412_令和6年度</t>
  </si>
  <si>
    <t>02412</t>
  </si>
  <si>
    <t>おいらせ町</t>
  </si>
  <si>
    <t>02423_令和6年度</t>
  </si>
  <si>
    <t>02423</t>
  </si>
  <si>
    <t>大間町</t>
  </si>
  <si>
    <t>02362_令和6年度</t>
  </si>
  <si>
    <t>02362</t>
  </si>
  <si>
    <t>大鰐町</t>
  </si>
  <si>
    <t>02425_令和6年度</t>
  </si>
  <si>
    <t>02425</t>
  </si>
  <si>
    <t>風間浦村</t>
  </si>
  <si>
    <t>02204_令和6年度</t>
  </si>
  <si>
    <t>02204</t>
  </si>
  <si>
    <t>黒石市</t>
  </si>
  <si>
    <t>02205_令和6年度</t>
  </si>
  <si>
    <t>02205</t>
  </si>
  <si>
    <t>五所川原市</t>
  </si>
  <si>
    <t>02442_令和6年度</t>
  </si>
  <si>
    <t>02442</t>
  </si>
  <si>
    <t>五戸町</t>
  </si>
  <si>
    <t>02426_令和6年度</t>
  </si>
  <si>
    <t>02426</t>
  </si>
  <si>
    <t>佐井村</t>
  </si>
  <si>
    <t>02441_令和6年度</t>
  </si>
  <si>
    <t>02441</t>
  </si>
  <si>
    <t>三戸町</t>
  </si>
  <si>
    <t>02402_令和6年度</t>
  </si>
  <si>
    <t>02402</t>
  </si>
  <si>
    <t>七戸町</t>
  </si>
  <si>
    <t>02450_令和6年度</t>
  </si>
  <si>
    <t>02450</t>
  </si>
  <si>
    <t>新郷村</t>
  </si>
  <si>
    <t>02307_令和6年度</t>
  </si>
  <si>
    <t>02307</t>
  </si>
  <si>
    <t>外ヶ浜町</t>
  </si>
  <si>
    <t>02443_令和6年度</t>
  </si>
  <si>
    <t>02443</t>
  </si>
  <si>
    <t>田子町</t>
  </si>
  <si>
    <t>02209_令和6年度</t>
  </si>
  <si>
    <t>02209</t>
  </si>
  <si>
    <t>つがる市</t>
  </si>
  <si>
    <t>02384_令和6年度</t>
  </si>
  <si>
    <t>02384</t>
  </si>
  <si>
    <t>鶴田町</t>
  </si>
  <si>
    <t>02408_令和6年度</t>
  </si>
  <si>
    <t>02408</t>
  </si>
  <si>
    <t>東北町</t>
  </si>
  <si>
    <t>02206_令和6年度</t>
  </si>
  <si>
    <t>02206</t>
  </si>
  <si>
    <t>十和田市</t>
  </si>
  <si>
    <t>02387_令和6年度</t>
  </si>
  <si>
    <t>02387</t>
  </si>
  <si>
    <t>中泊町</t>
  </si>
  <si>
    <t>02445_令和6年度</t>
  </si>
  <si>
    <t>02445</t>
  </si>
  <si>
    <t>南部町</t>
  </si>
  <si>
    <t>02343_令和6年度</t>
  </si>
  <si>
    <t>02343</t>
  </si>
  <si>
    <t>西目屋村</t>
  </si>
  <si>
    <t>02401_令和6年度</t>
  </si>
  <si>
    <t>02401</t>
  </si>
  <si>
    <t>野辺地町</t>
  </si>
  <si>
    <t>02446_令和6年度</t>
  </si>
  <si>
    <t>02446</t>
  </si>
  <si>
    <t>階上町</t>
  </si>
  <si>
    <t>02203_令和6年度</t>
  </si>
  <si>
    <t>02203</t>
  </si>
  <si>
    <t>八戸市</t>
  </si>
  <si>
    <t>02424_令和6年度</t>
  </si>
  <si>
    <t>02424</t>
  </si>
  <si>
    <t>東通村</t>
  </si>
  <si>
    <t>02210_令和6年度</t>
  </si>
  <si>
    <t>02210</t>
  </si>
  <si>
    <t>平川市</t>
  </si>
  <si>
    <t>02301_令和6年度</t>
  </si>
  <si>
    <t>02301</t>
  </si>
  <si>
    <t>平内町</t>
  </si>
  <si>
    <t>02202_令和6年度</t>
  </si>
  <si>
    <t>02202</t>
  </si>
  <si>
    <t>弘前市</t>
  </si>
  <si>
    <t>02323_令和6年度</t>
  </si>
  <si>
    <t>02323</t>
  </si>
  <si>
    <t>深浦町</t>
  </si>
  <si>
    <t>02361_令和6年度</t>
  </si>
  <si>
    <t>02361</t>
  </si>
  <si>
    <t>藤崎町</t>
  </si>
  <si>
    <t>02207_令和6年度</t>
  </si>
  <si>
    <t>02207</t>
  </si>
  <si>
    <t>三沢市</t>
  </si>
  <si>
    <t>02208_令和6年度</t>
  </si>
  <si>
    <t>02208</t>
  </si>
  <si>
    <t>むつ市</t>
  </si>
  <si>
    <t>02406_令和6年度</t>
  </si>
  <si>
    <t>02406</t>
  </si>
  <si>
    <t>横浜町</t>
  </si>
  <si>
    <t>02304_令和6年度</t>
  </si>
  <si>
    <t>02304</t>
  </si>
  <si>
    <t>蓬田村</t>
  </si>
  <si>
    <t>02405_令和6年度</t>
  </si>
  <si>
    <t>02405</t>
  </si>
  <si>
    <t>六戸町</t>
  </si>
  <si>
    <t>02411_令和6年度</t>
  </si>
  <si>
    <t>02411</t>
  </si>
  <si>
    <t>六ヶ所村</t>
  </si>
  <si>
    <t>02201_令和4年度</t>
  </si>
  <si>
    <t>02321_令和4年度</t>
  </si>
  <si>
    <t>02381_令和4年度</t>
  </si>
  <si>
    <t>02367_令和4年度</t>
  </si>
  <si>
    <t>02303_令和4年度</t>
  </si>
  <si>
    <t>02412_令和4年度</t>
  </si>
  <si>
    <t>02423_令和4年度</t>
  </si>
  <si>
    <t>02362_令和4年度</t>
  </si>
  <si>
    <t>02425_令和4年度</t>
  </si>
  <si>
    <t>02204_令和4年度</t>
  </si>
  <si>
    <t>02205_令和4年度</t>
  </si>
  <si>
    <t>02442_令和4年度</t>
  </si>
  <si>
    <t>02426_令和4年度</t>
  </si>
  <si>
    <t>02441_令和4年度</t>
  </si>
  <si>
    <t>02402_令和4年度</t>
  </si>
  <si>
    <t>02450_令和4年度</t>
  </si>
  <si>
    <t>02307_令和4年度</t>
  </si>
  <si>
    <t>02443_令和4年度</t>
  </si>
  <si>
    <t>02209_令和4年度</t>
  </si>
  <si>
    <t>02384_令和4年度</t>
  </si>
  <si>
    <t>02408_令和4年度</t>
  </si>
  <si>
    <t>02206_令和4年度</t>
  </si>
  <si>
    <t>02387_令和4年度</t>
  </si>
  <si>
    <t>02445_令和4年度</t>
  </si>
  <si>
    <t>02343_令和4年度</t>
  </si>
  <si>
    <t>02401_令和4年度</t>
  </si>
  <si>
    <t>02446_令和4年度</t>
  </si>
  <si>
    <t>02203_令和4年度</t>
  </si>
  <si>
    <t>02424_令和4年度</t>
  </si>
  <si>
    <t>02210_令和4年度</t>
  </si>
  <si>
    <t>02301_令和4年度</t>
  </si>
  <si>
    <t>02202_令和4年度</t>
  </si>
  <si>
    <t>02323_令和4年度</t>
  </si>
  <si>
    <t>02361_令和4年度</t>
  </si>
  <si>
    <t>02207_令和4年度</t>
  </si>
  <si>
    <t>02208_令和4年度</t>
  </si>
  <si>
    <t>02406_令和4年度</t>
  </si>
  <si>
    <t>02304_令和4年度</t>
  </si>
  <si>
    <t>02405_令和4年度</t>
  </si>
  <si>
    <t>02411_令和4年度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</si>
</sst>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145.61016335779499</c:v>
                </c:pt>
                <c:pt idx="1">
                  <c:v>142.6177107551579</c:v>
                </c:pt>
                <c:pt idx="2">
                  <c:v>126.6401115824705</c:v>
                </c:pt>
                <c:pt idx="3">
                  <c:v>149.87759897258519</c:v>
                </c:pt>
                <c:pt idx="4">
                  <c:v>162.30473406263201</c:v>
                </c:pt>
                <c:pt idx="5">
                  <c:v>153.68836675028641</c:v>
                </c:pt>
                <c:pt idx="6">
                  <c:v>151.70988087978051</c:v>
                </c:pt>
                <c:pt idx="7">
                  <c:v>165.68312881622438</c:v>
                </c:pt>
                <c:pt idx="8">
                  <c:v>140.15010618622986</c:v>
                </c:pt>
                <c:pt idx="9">
                  <c:v>153.83693691908101</c:v>
                </c:pt>
                <c:pt idx="10">
                  <c:v>137.4332174602267</c:v>
                </c:pt>
                <c:pt idx="11">
                  <c:v>138.50183765916663</c:v>
                </c:pt>
                <c:pt idx="12">
                  <c:v>157.68499002656196</c:v>
                </c:pt>
                <c:pt idx="13">
                  <c:v>157.52974329700606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2975.7214445961527</c:v>
                </c:pt>
                <c:pt idx="1">
                  <c:v>3005.1374002775415</c:v>
                </c:pt>
                <c:pt idx="2">
                  <c:v>2965.5506339480075</c:v>
                </c:pt>
                <c:pt idx="3">
                  <c:v>2998.4639744553715</c:v>
                </c:pt>
                <c:pt idx="4">
                  <c:v>2959.8733355157319</c:v>
                </c:pt>
                <c:pt idx="5">
                  <c:v>2896.2412915332743</c:v>
                </c:pt>
                <c:pt idx="6">
                  <c:v>2874.0882407972822</c:v>
                </c:pt>
                <c:pt idx="7">
                  <c:v>2857.1673350724109</c:v>
                </c:pt>
                <c:pt idx="8">
                  <c:v>2877.8501550729225</c:v>
                </c:pt>
                <c:pt idx="9">
                  <c:v>2848.1373758449372</c:v>
                </c:pt>
                <c:pt idx="10">
                  <c:v>2768.8631836480222</c:v>
                </c:pt>
                <c:pt idx="11">
                  <c:v>2537.8657633650014</c:v>
                </c:pt>
                <c:pt idx="12">
                  <c:v>2555.8180683190221</c:v>
                </c:pt>
                <c:pt idx="13">
                  <c:v>2579.3019426010555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3129.6916529626142</c:v>
                </c:pt>
                <c:pt idx="1">
                  <c:v>3213.5348133523212</c:v>
                </c:pt>
                <c:pt idx="2">
                  <c:v>3676.4023637822738</c:v>
                </c:pt>
                <c:pt idx="3">
                  <c:v>3708.6215260044169</c:v>
                </c:pt>
                <c:pt idx="4">
                  <c:v>3666.0012806421441</c:v>
                </c:pt>
                <c:pt idx="5">
                  <c:v>3528.0119077603608</c:v>
                </c:pt>
                <c:pt idx="6">
                  <c:v>3277.3149647499358</c:v>
                </c:pt>
                <c:pt idx="7">
                  <c:v>3563.4954672526733</c:v>
                </c:pt>
                <c:pt idx="8">
                  <c:v>3233.4175810350262</c:v>
                </c:pt>
                <c:pt idx="9">
                  <c:v>3135.6056744316738</c:v>
                </c:pt>
                <c:pt idx="10">
                  <c:v>3082.2288818334077</c:v>
                </c:pt>
                <c:pt idx="11">
                  <c:v>2704.4804261361874</c:v>
                </c:pt>
                <c:pt idx="12">
                  <c:v>2733.9749418757128</c:v>
                </c:pt>
                <c:pt idx="13">
                  <c:v>2897.053421979374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2260.0718639641618</c:v>
                </c:pt>
                <c:pt idx="1">
                  <c:v>2147.6379684429171</c:v>
                </c:pt>
                <c:pt idx="2">
                  <c:v>2529.860792851448</c:v>
                </c:pt>
                <c:pt idx="3">
                  <c:v>2743.2833900842388</c:v>
                </c:pt>
                <c:pt idx="4">
                  <c:v>2556.9473873331549</c:v>
                </c:pt>
                <c:pt idx="5">
                  <c:v>2494.900783228079</c:v>
                </c:pt>
                <c:pt idx="6">
                  <c:v>2159.695048444984</c:v>
                </c:pt>
                <c:pt idx="7">
                  <c:v>2032.1810358155226</c:v>
                </c:pt>
                <c:pt idx="8">
                  <c:v>1812.1075968687708</c:v>
                </c:pt>
                <c:pt idx="9">
                  <c:v>1964.4858720013744</c:v>
                </c:pt>
                <c:pt idx="10">
                  <c:v>1819.1841944503115</c:v>
                </c:pt>
                <c:pt idx="11">
                  <c:v>1627.473761151585</c:v>
                </c:pt>
                <c:pt idx="12">
                  <c:v>1852.4600408512761</c:v>
                </c:pt>
                <c:pt idx="13">
                  <c:v>1767.0601891839572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4342.9236589924913</c:v>
                </c:pt>
                <c:pt idx="1">
                  <c:v>4504.4791019689364</c:v>
                </c:pt>
                <c:pt idx="2">
                  <c:v>4401.2079200834778</c:v>
                </c:pt>
                <c:pt idx="3">
                  <c:v>5158.3054719658157</c:v>
                </c:pt>
                <c:pt idx="4">
                  <c:v>5154.3903521268112</c:v>
                </c:pt>
                <c:pt idx="5">
                  <c:v>4688.4812947635255</c:v>
                </c:pt>
                <c:pt idx="6">
                  <c:v>4909.4697733481453</c:v>
                </c:pt>
                <c:pt idx="7">
                  <c:v>4680.6319321582914</c:v>
                </c:pt>
                <c:pt idx="8">
                  <c:v>4831.7046378786481</c:v>
                </c:pt>
                <c:pt idx="9">
                  <c:v>4789.7077635051182</c:v>
                </c:pt>
                <c:pt idx="10">
                  <c:v>4635.4463809172075</c:v>
                </c:pt>
                <c:pt idx="11">
                  <c:v>3990.3121058282036</c:v>
                </c:pt>
                <c:pt idx="12">
                  <c:v>4232.8420307885217</c:v>
                </c:pt>
                <c:pt idx="13">
                  <c:v>3585.4116592013106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699858</c:v>
                </c:pt>
                <c:pt idx="1">
                  <c:v>702985</c:v>
                </c:pt>
                <c:pt idx="2">
                  <c:v>713542</c:v>
                </c:pt>
                <c:pt idx="3">
                  <c:v>721649</c:v>
                </c:pt>
                <c:pt idx="4">
                  <c:v>729053</c:v>
                </c:pt>
                <c:pt idx="5">
                  <c:v>733049</c:v>
                </c:pt>
                <c:pt idx="6">
                  <c:v>734538</c:v>
                </c:pt>
                <c:pt idx="7">
                  <c:v>738179</c:v>
                </c:pt>
                <c:pt idx="8">
                  <c:v>741346</c:v>
                </c:pt>
                <c:pt idx="9">
                  <c:v>742157</c:v>
                </c:pt>
                <c:pt idx="10">
                  <c:v>740707</c:v>
                </c:pt>
                <c:pt idx="11">
                  <c:v>740756</c:v>
                </c:pt>
                <c:pt idx="12">
                  <c:v>738012</c:v>
                </c:pt>
                <c:pt idx="13">
                  <c:v>737243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253573</c:v>
                </c:pt>
                <c:pt idx="1">
                  <c:v>248741</c:v>
                </c:pt>
                <c:pt idx="2">
                  <c:v>246687</c:v>
                </c:pt>
                <c:pt idx="3">
                  <c:v>244900</c:v>
                </c:pt>
                <c:pt idx="4">
                  <c:v>243815</c:v>
                </c:pt>
                <c:pt idx="5">
                  <c:v>241561</c:v>
                </c:pt>
                <c:pt idx="6">
                  <c:v>239679</c:v>
                </c:pt>
                <c:pt idx="7">
                  <c:v>247750</c:v>
                </c:pt>
                <c:pt idx="8">
                  <c:v>246645</c:v>
                </c:pt>
                <c:pt idx="9">
                  <c:v>246106</c:v>
                </c:pt>
                <c:pt idx="10">
                  <c:v>234985</c:v>
                </c:pt>
                <c:pt idx="11">
                  <c:v>234732</c:v>
                </c:pt>
                <c:pt idx="12">
                  <c:v>234639</c:v>
                </c:pt>
                <c:pt idx="13">
                  <c:v>236325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571091</c:v>
                </c:pt>
                <c:pt idx="1">
                  <c:v>574712</c:v>
                </c:pt>
                <c:pt idx="2">
                  <c:v>577351</c:v>
                </c:pt>
                <c:pt idx="3">
                  <c:v>581393</c:v>
                </c:pt>
                <c:pt idx="4">
                  <c:v>585217</c:v>
                </c:pt>
                <c:pt idx="5">
                  <c:v>586819</c:v>
                </c:pt>
                <c:pt idx="6">
                  <c:v>588464</c:v>
                </c:pt>
                <c:pt idx="7">
                  <c:v>589887</c:v>
                </c:pt>
                <c:pt idx="8">
                  <c:v>591371</c:v>
                </c:pt>
                <c:pt idx="9">
                  <c:v>592453</c:v>
                </c:pt>
                <c:pt idx="10">
                  <c:v>592822</c:v>
                </c:pt>
                <c:pt idx="11">
                  <c:v>594459</c:v>
                </c:pt>
                <c:pt idx="12">
                  <c:v>594018</c:v>
                </c:pt>
                <c:pt idx="13">
                  <c:v>594597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9894</c:v>
                </c:pt>
                <c:pt idx="1">
                  <c:v>9894</c:v>
                </c:pt>
                <c:pt idx="2">
                  <c:v>9894</c:v>
                </c:pt>
                <c:pt idx="3">
                  <c:v>9894</c:v>
                </c:pt>
                <c:pt idx="4">
                  <c:v>9894</c:v>
                </c:pt>
                <c:pt idx="5">
                  <c:v>8896</c:v>
                </c:pt>
                <c:pt idx="6">
                  <c:v>8896</c:v>
                </c:pt>
                <c:pt idx="7">
                  <c:v>8896</c:v>
                </c:pt>
                <c:pt idx="8">
                  <c:v>8896</c:v>
                </c:pt>
                <c:pt idx="9">
                  <c:v>8896</c:v>
                </c:pt>
                <c:pt idx="10">
                  <c:v>8896</c:v>
                </c:pt>
                <c:pt idx="11">
                  <c:v>10793</c:v>
                </c:pt>
                <c:pt idx="12">
                  <c:v>10793</c:v>
                </c:pt>
                <c:pt idx="13">
                  <c:v>10793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57776</c:v>
                </c:pt>
                <c:pt idx="1">
                  <c:v>57776</c:v>
                </c:pt>
                <c:pt idx="2">
                  <c:v>57776</c:v>
                </c:pt>
                <c:pt idx="3">
                  <c:v>57776</c:v>
                </c:pt>
                <c:pt idx="4">
                  <c:v>57776</c:v>
                </c:pt>
                <c:pt idx="5">
                  <c:v>51918</c:v>
                </c:pt>
                <c:pt idx="6">
                  <c:v>51918</c:v>
                </c:pt>
                <c:pt idx="7">
                  <c:v>51918</c:v>
                </c:pt>
                <c:pt idx="8">
                  <c:v>51918</c:v>
                </c:pt>
                <c:pt idx="9">
                  <c:v>51918</c:v>
                </c:pt>
                <c:pt idx="10">
                  <c:v>51918</c:v>
                </c:pt>
                <c:pt idx="11">
                  <c:v>51109</c:v>
                </c:pt>
                <c:pt idx="12">
                  <c:v>51109</c:v>
                </c:pt>
                <c:pt idx="13">
                  <c:v>51109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14568.8256</c:v>
                </c:pt>
                <c:pt idx="1">
                  <c:v>15102.0074</c:v>
                </c:pt>
                <c:pt idx="2">
                  <c:v>14019.088400000001</c:v>
                </c:pt>
                <c:pt idx="3">
                  <c:v>14912.031000000001</c:v>
                </c:pt>
                <c:pt idx="4">
                  <c:v>15191.429599999999</c:v>
                </c:pt>
                <c:pt idx="5">
                  <c:v>15939.0146</c:v>
                </c:pt>
                <c:pt idx="6">
                  <c:v>17011.0497</c:v>
                </c:pt>
                <c:pt idx="7">
                  <c:v>18059.4316</c:v>
                </c:pt>
                <c:pt idx="8">
                  <c:v>19109.288199999999</c:v>
                </c:pt>
                <c:pt idx="9">
                  <c:v>17782.346799999999</c:v>
                </c:pt>
                <c:pt idx="10">
                  <c:v>17259.927500000002</c:v>
                </c:pt>
                <c:pt idx="11">
                  <c:v>16764.708299999998</c:v>
                </c:pt>
                <c:pt idx="12">
                  <c:v>16946.927100000001</c:v>
                </c:pt>
                <c:pt idx="13">
                  <c:v>17790.677899999999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5.4</c:v>
                </c:pt>
                <c:pt idx="1">
                  <c:v>3.2</c:v>
                </c:pt>
                <c:pt idx="2">
                  <c:v>0</c:v>
                </c:pt>
                <c:pt idx="3">
                  <c:v>0</c:v>
                </c:pt>
                <c:pt idx="4">
                  <c:v>0</c:v>
                </c:pt>
                <c:pt idx="5">
                  <c:v>0</c:v>
                </c:pt>
                <c:pt idx="6">
                  <c:v>4.4180000000000001</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24</c:v>
                </c:pt>
                <c:pt idx="1">
                  <c:v>15.5</c:v>
                </c:pt>
                <c:pt idx="2">
                  <c:v>13.7</c:v>
                </c:pt>
                <c:pt idx="3">
                  <c:v>14.46</c:v>
                </c:pt>
                <c:pt idx="4">
                  <c:v>13.73</c:v>
                </c:pt>
                <c:pt idx="5">
                  <c:v>15.103</c:v>
                </c:pt>
                <c:pt idx="6">
                  <c:v>16.742000000000001</c:v>
                </c:pt>
                <c:pt idx="7">
                  <c:v>21.283000000000001</c:v>
                </c:pt>
                <c:pt idx="8">
                  <c:v>17.939</c:v>
                </c:pt>
                <c:pt idx="9">
                  <c:v>14.675000000000001</c:v>
                </c:pt>
                <c:pt idx="10">
                  <c:v>11.612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37.975000000000001</c:v>
                </c:pt>
                <c:pt idx="1">
                  <c:v>41.689</c:v>
                </c:pt>
                <c:pt idx="2">
                  <c:v>42.755000000000003</c:v>
                </c:pt>
                <c:pt idx="3">
                  <c:v>39.996000000000002</c:v>
                </c:pt>
                <c:pt idx="4">
                  <c:v>38.695999999999998</c:v>
                </c:pt>
                <c:pt idx="5">
                  <c:v>62.46</c:v>
                </c:pt>
                <c:pt idx="6">
                  <c:v>80.453000000000003</c:v>
                </c:pt>
                <c:pt idx="7">
                  <c:v>81.314660000000003</c:v>
                </c:pt>
                <c:pt idx="8">
                  <c:v>81.515000000000001</c:v>
                </c:pt>
                <c:pt idx="9">
                  <c:v>76.373999999999995</c:v>
                </c:pt>
                <c:pt idx="10">
                  <c:v>68.194999999999993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1.2190000000000001</c:v>
                </c:pt>
                <c:pt idx="6">
                  <c:v>2.294</c:v>
                </c:pt>
                <c:pt idx="7">
                  <c:v>2.252078</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1128.3719999999998</c:v>
                </c:pt>
                <c:pt idx="1">
                  <c:v>1407.115</c:v>
                </c:pt>
                <c:pt idx="2">
                  <c:v>1477.57</c:v>
                </c:pt>
                <c:pt idx="3">
                  <c:v>1385.4460000000001</c:v>
                </c:pt>
                <c:pt idx="4">
                  <c:v>1410.396</c:v>
                </c:pt>
                <c:pt idx="5">
                  <c:v>1419.588</c:v>
                </c:pt>
                <c:pt idx="6">
                  <c:v>1464.124</c:v>
                </c:pt>
                <c:pt idx="7">
                  <c:v>1480.1235000000001</c:v>
                </c:pt>
                <c:pt idx="8">
                  <c:v>1366.09</c:v>
                </c:pt>
                <c:pt idx="9">
                  <c:v>1402.65</c:v>
                </c:pt>
                <c:pt idx="10">
                  <c:v>1263.442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3507.9430000000002</c:v>
                </c:pt>
                <c:pt idx="1">
                  <c:v>4476.6120000000001</c:v>
                </c:pt>
                <c:pt idx="2">
                  <c:v>4597.18</c:v>
                </c:pt>
                <c:pt idx="3">
                  <c:v>4240.616</c:v>
                </c:pt>
                <c:pt idx="4">
                  <c:v>4476.8909999999996</c:v>
                </c:pt>
                <c:pt idx="5">
                  <c:v>4295.9260000000004</c:v>
                </c:pt>
                <c:pt idx="6">
                  <c:v>4252.2979999999998</c:v>
                </c:pt>
                <c:pt idx="7">
                  <c:v>4308.9719999999998</c:v>
                </c:pt>
                <c:pt idx="8">
                  <c:v>4149.3900000000003</c:v>
                </c:pt>
                <c:pt idx="9">
                  <c:v>3545.848</c:v>
                </c:pt>
                <c:pt idx="10">
                  <c:v>3727.518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5.8029999999999999</c:v>
                </c:pt>
                <c:pt idx="1">
                  <c:v>5.85</c:v>
                </c:pt>
                <c:pt idx="2">
                  <c:v>5.7709999999999999</c:v>
                </c:pt>
                <c:pt idx="3">
                  <c:v>5.47</c:v>
                </c:pt>
                <c:pt idx="4">
                  <c:v>5.16</c:v>
                </c:pt>
                <c:pt idx="5">
                  <c:v>5.2779999999999996</c:v>
                </c:pt>
                <c:pt idx="6">
                  <c:v>6.6669999999999998</c:v>
                </c:pt>
                <c:pt idx="7">
                  <c:v>5.9450000000000003</c:v>
                </c:pt>
                <c:pt idx="8">
                  <c:v>5.1740000000000004</c:v>
                </c:pt>
                <c:pt idx="9">
                  <c:v>6.3630000000000004</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117.70699999999999</c:v>
                </c:pt>
                <c:pt idx="1">
                  <c:v>124.587</c:v>
                </c:pt>
                <c:pt idx="2">
                  <c:v>75.195999999999998</c:v>
                </c:pt>
                <c:pt idx="3">
                  <c:v>80.688000000000002</c:v>
                </c:pt>
                <c:pt idx="4">
                  <c:v>94.384</c:v>
                </c:pt>
                <c:pt idx="5">
                  <c:v>85.828999999999994</c:v>
                </c:pt>
                <c:pt idx="6">
                  <c:v>74.25</c:v>
                </c:pt>
                <c:pt idx="7">
                  <c:v>68.94</c:v>
                </c:pt>
                <c:pt idx="8">
                  <c:v>74.275999999999996</c:v>
                </c:pt>
                <c:pt idx="9">
                  <c:v>70.741</c:v>
                </c:pt>
                <c:pt idx="10">
                  <c:v>64.483000000000004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756.73400000000004</c:v>
                </c:pt>
                <c:pt idx="1">
                  <c:v>912.37900000000002</c:v>
                </c:pt>
                <c:pt idx="2">
                  <c:v>934.45400000000006</c:v>
                </c:pt>
                <c:pt idx="3">
                  <c:v>796.36400000000003</c:v>
                </c:pt>
                <c:pt idx="4">
                  <c:v>831.27499999999998</c:v>
                </c:pt>
                <c:pt idx="5">
                  <c:v>844.83199999999999</c:v>
                </c:pt>
                <c:pt idx="6">
                  <c:v>804.15099999999995</c:v>
                </c:pt>
                <c:pt idx="7">
                  <c:v>825.00523799999996</c:v>
                </c:pt>
                <c:pt idx="8">
                  <c:v>739.48599999999999</c:v>
                </c:pt>
                <c:pt idx="9">
                  <c:v>837.36300000000006</c:v>
                </c:pt>
                <c:pt idx="10">
                  <c:v>717.16800000000001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6.3979999999999997</c:v>
                </c:pt>
                <c:pt idx="1">
                  <c:v>7.5640000000000001</c:v>
                </c:pt>
                <c:pt idx="2">
                  <c:v>7.6589999999999998</c:v>
                </c:pt>
                <c:pt idx="3">
                  <c:v>7.194</c:v>
                </c:pt>
                <c:pt idx="4">
                  <c:v>6.9580000000000002</c:v>
                </c:pt>
                <c:pt idx="5">
                  <c:v>29.222999999999999</c:v>
                </c:pt>
                <c:pt idx="6">
                  <c:v>46.911999999999999</c:v>
                </c:pt>
                <c:pt idx="7">
                  <c:v>49.384999999999998</c:v>
                </c:pt>
                <c:pt idx="8">
                  <c:v>47.499000000000002</c:v>
                </c:pt>
                <c:pt idx="9">
                  <c:v>40.155000000000001</c:v>
                </c:pt>
                <c:pt idx="10">
                  <c:v>38.338999999999999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33.475000000000001</c:v>
                </c:pt>
                <c:pt idx="1">
                  <c:v>40.972000000000001</c:v>
                </c:pt>
                <c:pt idx="2">
                  <c:v>45.783999999999999</c:v>
                </c:pt>
                <c:pt idx="3">
                  <c:v>44.484999999999999</c:v>
                </c:pt>
                <c:pt idx="4">
                  <c:v>42.505000000000003</c:v>
                </c:pt>
                <c:pt idx="5">
                  <c:v>39.923999999999999</c:v>
                </c:pt>
                <c:pt idx="6">
                  <c:v>40.454999999999998</c:v>
                </c:pt>
                <c:pt idx="7">
                  <c:v>41.99</c:v>
                </c:pt>
                <c:pt idx="8">
                  <c:v>40.911000000000001</c:v>
                </c:pt>
                <c:pt idx="9">
                  <c:v>38.488999999999997</c:v>
                </c:pt>
                <c:pt idx="10">
                  <c:v>41.531999999999996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3783.5729999999999</c:v>
                </c:pt>
                <c:pt idx="1">
                  <c:v>4852.7640000000001</c:v>
                </c:pt>
                <c:pt idx="2">
                  <c:v>5062.3410000000003</c:v>
                </c:pt>
                <c:pt idx="3">
                  <c:v>4746.317</c:v>
                </c:pt>
                <c:pt idx="4">
                  <c:v>4959.4309999999996</c:v>
                </c:pt>
                <c:pt idx="5">
                  <c:v>4789.21</c:v>
                </c:pt>
                <c:pt idx="6">
                  <c:v>4847.8940000000002</c:v>
                </c:pt>
                <c:pt idx="7">
                  <c:v>4902.68</c:v>
                </c:pt>
                <c:pt idx="8">
                  <c:v>4707.5879999999997</c:v>
                </c:pt>
                <c:pt idx="9">
                  <c:v>4046.4360000000001</c:v>
                </c:pt>
                <c:pt idx="10">
                  <c:v>4209.2449999999999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2529.860792851448</c:v>
                </c:pt>
                <c:pt idx="1">
                  <c:v>2743.2833900842388</c:v>
                </c:pt>
                <c:pt idx="2">
                  <c:v>2556.9473873331549</c:v>
                </c:pt>
                <c:pt idx="3">
                  <c:v>2494.900783228079</c:v>
                </c:pt>
                <c:pt idx="4">
                  <c:v>2159.695048444984</c:v>
                </c:pt>
                <c:pt idx="5">
                  <c:v>2032.1810358155226</c:v>
                </c:pt>
                <c:pt idx="6">
                  <c:v>1812.1075968687708</c:v>
                </c:pt>
                <c:pt idx="7">
                  <c:v>1964.4858720013744</c:v>
                </c:pt>
                <c:pt idx="8">
                  <c:v>1819.1841944503115</c:v>
                </c:pt>
                <c:pt idx="9">
                  <c:v>1627.473761151585</c:v>
                </c:pt>
                <c:pt idx="10">
                  <c:v>1852.4600408512761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4401.2079200834778</c:v>
                </c:pt>
                <c:pt idx="1">
                  <c:v>5158.3054719658157</c:v>
                </c:pt>
                <c:pt idx="2">
                  <c:v>5154.3903521268112</c:v>
                </c:pt>
                <c:pt idx="3">
                  <c:v>4688.4812947635255</c:v>
                </c:pt>
                <c:pt idx="4">
                  <c:v>4909.4697733481453</c:v>
                </c:pt>
                <c:pt idx="5">
                  <c:v>4680.6319321582914</c:v>
                </c:pt>
                <c:pt idx="6">
                  <c:v>4831.7046378786481</c:v>
                </c:pt>
                <c:pt idx="7">
                  <c:v>4789.7077635051182</c:v>
                </c:pt>
                <c:pt idx="8">
                  <c:v>4635.4463809172075</c:v>
                </c:pt>
                <c:pt idx="9">
                  <c:v>3990.3121058282036</c:v>
                </c:pt>
                <c:pt idx="10">
                  <c:v>4232.8420307885217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0.86872651086374497</c:v>
                </c:pt>
                <c:pt idx="1">
                  <c:v>0.9501763760671833</c:v>
                </c:pt>
                <c:pt idx="2">
                  <c:v>0.99251000613275597</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0.29912080622707804</c:v>
                </c:pt>
                <c:pt idx="1">
                  <c:v>0.33258649226611009</c:v>
                </c:pt>
                <c:pt idx="2">
                  <c:v>0.36545687432959539</c:v>
                </c:pt>
                <c:pt idx="3">
                  <c:v>0.319196661187307</c:v>
                </c:pt>
                <c:pt idx="4">
                  <c:v>0.38490387825750294</c:v>
                </c:pt>
                <c:pt idx="5">
                  <c:v>0.41572674142240751</c:v>
                </c:pt>
                <c:pt idx="6">
                  <c:v>0.44376559172840052</c:v>
                </c:pt>
                <c:pt idx="7">
                  <c:v>0.41995987334818702</c:v>
                </c:pt>
                <c:pt idx="8">
                  <c:v>0.40649319747605034</c:v>
                </c:pt>
                <c:pt idx="9">
                  <c:v>0.51451705089702338</c:v>
                </c:pt>
                <c:pt idx="10">
                  <c:v>0.38714357351019241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4209.2449999999999</c:v>
                </c:pt>
                <c:pt idx="2">
                  <c:v>41.531999999999996</c:v>
                </c:pt>
                <c:pt idx="3">
                  <c:v>38.338999999999999</c:v>
                </c:pt>
                <c:pt idx="4">
                  <c:v>717.16800000000001</c:v>
                </c:pt>
                <c:pt idx="5">
                  <c:v>64.483000000000004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4289.116</c:v>
                </c:pt>
                <c:pt idx="4" formatCode="#,##0">
                  <c:v>717.16800000000001</c:v>
                </c:pt>
                <c:pt idx="5" formatCode="#,##0">
                  <c:v>64.483000000000004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14：パルプ・紙・紙加工品製造業(N=5)</c:v>
                </c:pt>
                <c:pt idx="1">
                  <c:v>16：化学工業(N=5)</c:v>
                </c:pt>
                <c:pt idx="2">
                  <c:v>17：石油製品・石炭製品製造業(N=1)</c:v>
                </c:pt>
                <c:pt idx="3">
                  <c:v>21：窯業・土石製品製造業(N=3)</c:v>
                </c:pt>
                <c:pt idx="4">
                  <c:v>22：鉄鋼業(N=5)</c:v>
                </c:pt>
                <c:pt idx="5">
                  <c:v>9：食料品製造業(N=17)</c:v>
                </c:pt>
                <c:pt idx="6">
                  <c:v>10：飲料・たばこ・飼料製造業(N=7)</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23：非鉄金属製造業(N=3)</c:v>
                </c:pt>
                <c:pt idx="15">
                  <c:v>24：金属製品製造業(N=0)</c:v>
                </c:pt>
                <c:pt idx="16">
                  <c:v>25：はん用機械器具製造業(N=0)</c:v>
                </c:pt>
                <c:pt idx="17">
                  <c:v>26：生産用機械器具製造業(N=0)</c:v>
                </c:pt>
                <c:pt idx="18">
                  <c:v>27：業務用機械器具製造業(N=4)</c:v>
                </c:pt>
                <c:pt idx="19">
                  <c:v>28：電子部品等製造業(N=7)</c:v>
                </c:pt>
                <c:pt idx="20">
                  <c:v>29：電気機械器具製造業(N=1)</c:v>
                </c:pt>
                <c:pt idx="21">
                  <c:v>30：情報通信機械器具製造業(N=0)</c:v>
                </c:pt>
                <c:pt idx="22">
                  <c:v>31：輸送用機械器具製造業(N=0)</c:v>
                </c:pt>
                <c:pt idx="23">
                  <c:v>32：その他の製造業(N=0)</c:v>
                </c:pt>
                <c:pt idx="24">
                  <c:v>F：電気・ガス・熱供給・水道業(N=3)</c:v>
                </c:pt>
                <c:pt idx="25">
                  <c:v>G：情報通信業(N=1)</c:v>
                </c:pt>
                <c:pt idx="26">
                  <c:v>H：運輸業，郵便業(N=1)</c:v>
                </c:pt>
                <c:pt idx="27">
                  <c:v>I：卸売業，小売業(N=6)</c:v>
                </c:pt>
                <c:pt idx="28">
                  <c:v>J：金融業，保険業(N=0)</c:v>
                </c:pt>
                <c:pt idx="29">
                  <c:v>K：不動産業，物品賃貸業(N=1)</c:v>
                </c:pt>
                <c:pt idx="30">
                  <c:v>L：学術研究,専門･技術ｻｰﾋﾞｽ業(N=2)</c:v>
                </c:pt>
                <c:pt idx="31">
                  <c:v>M：宿泊業，飲食サービス業(N=2)</c:v>
                </c:pt>
                <c:pt idx="32">
                  <c:v>N：生活関連ｻｰﾋﾞｽ業,娯楽業(N=4)</c:v>
                </c:pt>
                <c:pt idx="33">
                  <c:v>O：教育，学習支援業(N=2)</c:v>
                </c:pt>
                <c:pt idx="34">
                  <c:v>P：医療，福祉(N=13)</c:v>
                </c:pt>
                <c:pt idx="35">
                  <c:v>Q：複合サービス事業(N=0)</c:v>
                </c:pt>
                <c:pt idx="36">
                  <c:v>R：ｻｰﾋﾞｽ業(他に分類されない)(N=12)</c:v>
                </c:pt>
                <c:pt idx="37">
                  <c:v>S：公務(N=8)</c:v>
                </c:pt>
                <c:pt idx="38">
                  <c:v>石油精製業・コークス製造業(N=0)</c:v>
                </c:pt>
                <c:pt idx="39">
                  <c:v>発電所・変電所(N=2)</c:v>
                </c:pt>
                <c:pt idx="40">
                  <c:v>ガス製造工場(N=1)</c:v>
                </c:pt>
                <c:pt idx="41">
                  <c:v>熱供給業(N=0)</c:v>
                </c:pt>
              </c:strCache>
            </c:strRef>
          </c:cat>
          <c:val>
            <c:numRef>
              <c:f>③特定事業所の現状把握!$BF$16:$BF$57</c:f>
              <c:numCache>
                <c:formatCode>[=0]#,##0;[&lt;1]0.00;#,##0</c:formatCode>
                <c:ptCount val="42"/>
                <c:pt idx="0">
                  <c:v>778.07600000000002</c:v>
                </c:pt>
                <c:pt idx="1">
                  <c:v>53.072000000000003</c:v>
                </c:pt>
                <c:pt idx="2">
                  <c:v>3.2709999999999999</c:v>
                </c:pt>
                <c:pt idx="3">
                  <c:v>1090.462</c:v>
                </c:pt>
                <c:pt idx="4">
                  <c:v>1350.1130000000001</c:v>
                </c:pt>
                <c:pt idx="5">
                  <c:v>102.02500000000001</c:v>
                </c:pt>
                <c:pt idx="6">
                  <c:v>39.344999999999999</c:v>
                </c:pt>
                <c:pt idx="7">
                  <c:v>0</c:v>
                </c:pt>
                <c:pt idx="8">
                  <c:v>0</c:v>
                </c:pt>
                <c:pt idx="9">
                  <c:v>0</c:v>
                </c:pt>
                <c:pt idx="10">
                  <c:v>0</c:v>
                </c:pt>
                <c:pt idx="11">
                  <c:v>3.8170000000000002</c:v>
                </c:pt>
                <c:pt idx="12">
                  <c:v>0</c:v>
                </c:pt>
                <c:pt idx="13">
                  <c:v>0</c:v>
                </c:pt>
                <c:pt idx="14">
                  <c:v>622.12400000000002</c:v>
                </c:pt>
                <c:pt idx="15">
                  <c:v>0</c:v>
                </c:pt>
                <c:pt idx="16">
                  <c:v>0</c:v>
                </c:pt>
                <c:pt idx="17">
                  <c:v>0</c:v>
                </c:pt>
                <c:pt idx="18">
                  <c:v>40.255000000000003</c:v>
                </c:pt>
                <c:pt idx="19">
                  <c:v>119.551</c:v>
                </c:pt>
                <c:pt idx="20">
                  <c:v>7.1340000000000003</c:v>
                </c:pt>
                <c:pt idx="21">
                  <c:v>0</c:v>
                </c:pt>
                <c:pt idx="22">
                  <c:v>0</c:v>
                </c:pt>
                <c:pt idx="23">
                  <c:v>0</c:v>
                </c:pt>
                <c:pt idx="24">
                  <c:v>16.149999999999999</c:v>
                </c:pt>
                <c:pt idx="25">
                  <c:v>2.2069999999999999</c:v>
                </c:pt>
                <c:pt idx="26">
                  <c:v>3.1949999999999998</c:v>
                </c:pt>
                <c:pt idx="27">
                  <c:v>18.033999999999999</c:v>
                </c:pt>
                <c:pt idx="28">
                  <c:v>0</c:v>
                </c:pt>
                <c:pt idx="29">
                  <c:v>1.8480000000000001</c:v>
                </c:pt>
                <c:pt idx="30">
                  <c:v>11.115</c:v>
                </c:pt>
                <c:pt idx="31">
                  <c:v>6.5449999999999999</c:v>
                </c:pt>
                <c:pt idx="32">
                  <c:v>8.3919999999999995</c:v>
                </c:pt>
                <c:pt idx="33">
                  <c:v>9.9540000000000006</c:v>
                </c:pt>
                <c:pt idx="34">
                  <c:v>84.837000000000003</c:v>
                </c:pt>
                <c:pt idx="35">
                  <c:v>0</c:v>
                </c:pt>
                <c:pt idx="36">
                  <c:v>511.23200000000003</c:v>
                </c:pt>
                <c:pt idx="37">
                  <c:v>43.658999999999999</c:v>
                </c:pt>
                <c:pt idx="38">
                  <c:v>0</c:v>
                </c:pt>
                <c:pt idx="39">
                  <c:v>51.298000000000002</c:v>
                </c:pt>
                <c:pt idx="40">
                  <c:v>13.185</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4824.3972846725292</c:v>
                </c:pt>
                <c:pt idx="2">
                  <c:v>190.53649261033269</c:v>
                </c:pt>
                <c:pt idx="3">
                  <c:v>573.79277578438666</c:v>
                </c:pt>
                <c:pt idx="4">
                  <c:v>2214.9949230962188</c:v>
                </c:pt>
                <c:pt idx="5">
                  <c:v>3670.319371918295</c:v>
                </c:pt>
                <c:pt idx="7">
                  <c:v>2851.9887494230989</c:v>
                </c:pt>
                <c:pt idx="8">
                  <c:v>86.023386394735695</c:v>
                </c:pt>
                <c:pt idx="9">
                  <c:v>338.88917161653831</c:v>
                </c:pt>
                <c:pt idx="10">
                  <c:v>145.147719134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5588.7265530672485</c:v>
                </c:pt>
                <c:pt idx="4" formatCode="#,##0">
                  <c:v>2214.9949230962188</c:v>
                </c:pt>
                <c:pt idx="5" formatCode="#,##0">
                  <c:v>3670.319371918295</c:v>
                </c:pt>
                <c:pt idx="6" formatCode="#,##0">
                  <c:v>3276.9013074343729</c:v>
                </c:pt>
                <c:pt idx="10" formatCode="#,##0">
                  <c:v>145.147719134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3727.518</c:v>
                </c:pt>
                <c:pt idx="2" formatCode="#,##0_);[Red]\(#,##0\)">
                  <c:v>143.47999999999999</c:v>
                </c:pt>
                <c:pt idx="3" formatCode="#,##0_);[Red]\(#,##0\)">
                  <c:v>1119.962</c:v>
                </c:pt>
                <c:pt idx="4" formatCode="#,##0_);[Red]\(#,##0\)">
                  <c:v>0</c:v>
                </c:pt>
                <c:pt idx="5" formatCode="#,##0_);[Red]\(#,##0\)">
                  <c:v>68.194999999999993</c:v>
                </c:pt>
                <c:pt idx="6" formatCode="#,##0_);[Red]\(#,##0\)">
                  <c:v>0</c:v>
                </c:pt>
                <c:pt idx="7" formatCode="#,##0_);[Red]\(#,##0\)">
                  <c:v>11.612</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3727.518</c:v>
                </c:pt>
                <c:pt idx="1">
                  <c:v>1263.442</c:v>
                </c:pt>
                <c:pt idx="4" formatCode="#,##0_);[Red]\(#,##0\)">
                  <c:v>0</c:v>
                </c:pt>
                <c:pt idx="5" formatCode="#,##0_);[Red]\(#,##0\)">
                  <c:v>68.194999999999993</c:v>
                </c:pt>
                <c:pt idx="6" formatCode="#,##0_);[Red]\(#,##0\)">
                  <c:v>0</c:v>
                </c:pt>
                <c:pt idx="7" formatCode="#,##0_);[Red]\(#,##0\)">
                  <c:v>11.612</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青森県</c:v>
                </c:pt>
              </c:strCache>
            </c:strRef>
          </c:tx>
          <c:spPr>
            <a:solidFill>
              <a:srgbClr val="FF0066"/>
            </a:solidFill>
            <a:ln>
              <a:noFill/>
            </a:ln>
          </c:spPr>
          <c:invertIfNegative val="0"/>
          <c:cat>
            <c:strRef>
              <c:f>③特定事業所の現状把握!$BD$21:$BD$39</c:f>
              <c:strCache>
                <c:ptCount val="19"/>
                <c:pt idx="0">
                  <c:v>9：食料品製造業(N=17)</c:v>
                </c:pt>
                <c:pt idx="1">
                  <c:v>10：飲料・たばこ・飼料製造業(N=7)</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27：業務用機械器具製造業(N=4)</c:v>
                </c:pt>
                <c:pt idx="14">
                  <c:v>28：電子部品等製造業(N=7)</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6.0014705882352946</c:v>
                </c:pt>
                <c:pt idx="1">
                  <c:v>5.6207142857142856</c:v>
                </c:pt>
                <c:pt idx="2">
                  <c:v>0</c:v>
                </c:pt>
                <c:pt idx="3">
                  <c:v>0</c:v>
                </c:pt>
                <c:pt idx="4">
                  <c:v>0</c:v>
                </c:pt>
                <c:pt idx="5">
                  <c:v>0</c:v>
                </c:pt>
                <c:pt idx="6">
                  <c:v>3.8170000000000002</c:v>
                </c:pt>
                <c:pt idx="7">
                  <c:v>0</c:v>
                </c:pt>
                <c:pt idx="8">
                  <c:v>0</c:v>
                </c:pt>
                <c:pt idx="9">
                  <c:v>207.37466666666668</c:v>
                </c:pt>
                <c:pt idx="10">
                  <c:v>0</c:v>
                </c:pt>
                <c:pt idx="11">
                  <c:v>0</c:v>
                </c:pt>
                <c:pt idx="12">
                  <c:v>0</c:v>
                </c:pt>
                <c:pt idx="13">
                  <c:v>10.063750000000001</c:v>
                </c:pt>
                <c:pt idx="14">
                  <c:v>17.078714285714288</c:v>
                </c:pt>
                <c:pt idx="15">
                  <c:v>7.1340000000000003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9：食料品製造業(N=17)</c:v>
                </c:pt>
                <c:pt idx="1">
                  <c:v>10：飲料・たばこ・飼料製造業(N=7)</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27：業務用機械器具製造業(N=4)</c:v>
                </c:pt>
                <c:pt idx="14">
                  <c:v>28：電子部品等製造業(N=7)</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青森県</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c:v>
                </c:pt>
                <c:pt idx="2">
                  <c:v>H：運輸業，郵便業(N=1)</c:v>
                </c:pt>
                <c:pt idx="3">
                  <c:v>I：卸売業，小売業(N=6)</c:v>
                </c:pt>
                <c:pt idx="4">
                  <c:v>J：金融業，保険業(N=0)</c:v>
                </c:pt>
                <c:pt idx="5">
                  <c:v>K：不動産業，物品賃貸業(N=1)</c:v>
                </c:pt>
                <c:pt idx="6">
                  <c:v>L：学術研究,専門･技術ｻｰﾋﾞｽ業(N=2)</c:v>
                </c:pt>
                <c:pt idx="7">
                  <c:v>M：宿泊業，飲食サービス業(N=2)</c:v>
                </c:pt>
                <c:pt idx="8">
                  <c:v>N：生活関連ｻｰﾋﾞｽ業,娯楽業(N=4)</c:v>
                </c:pt>
                <c:pt idx="9">
                  <c:v>O：教育，学習支援業(N=2)</c:v>
                </c:pt>
                <c:pt idx="10">
                  <c:v>P：医療，福祉(N=13)</c:v>
                </c:pt>
                <c:pt idx="11">
                  <c:v>Q：複合サービス事業(N=0)</c:v>
                </c:pt>
                <c:pt idx="12">
                  <c:v>R：ｻｰﾋﾞｽ業(他に分類されない)(N=12)</c:v>
                </c:pt>
                <c:pt idx="13">
                  <c:v>S：公務(N=8)</c:v>
                </c:pt>
              </c:strCache>
            </c:strRef>
          </c:cat>
          <c:val>
            <c:numRef>
              <c:f>③特定事業所の現状把握!$BG$40:$BG$53</c:f>
              <c:numCache>
                <c:formatCode>[=0]#,##0;[&lt;1]0.00;#,##0</c:formatCode>
                <c:ptCount val="14"/>
                <c:pt idx="0">
                  <c:v>5.3833333333333329</c:v>
                </c:pt>
                <c:pt idx="1">
                  <c:v>2.2069999999999999</c:v>
                </c:pt>
                <c:pt idx="2">
                  <c:v>3.1949999999999998</c:v>
                </c:pt>
                <c:pt idx="3">
                  <c:v>3.0056666666666665</c:v>
                </c:pt>
                <c:pt idx="4">
                  <c:v>0</c:v>
                </c:pt>
                <c:pt idx="5">
                  <c:v>1.8480000000000001</c:v>
                </c:pt>
                <c:pt idx="6">
                  <c:v>5.5575000000000001</c:v>
                </c:pt>
                <c:pt idx="7">
                  <c:v>3.2725</c:v>
                </c:pt>
                <c:pt idx="8">
                  <c:v>2.0979999999999999</c:v>
                </c:pt>
                <c:pt idx="9">
                  <c:v>4.9770000000000003</c:v>
                </c:pt>
                <c:pt idx="10">
                  <c:v>6.5259230769230774</c:v>
                </c:pt>
                <c:pt idx="11">
                  <c:v>0</c:v>
                </c:pt>
                <c:pt idx="12">
                  <c:v>42.602666666666671</c:v>
                </c:pt>
                <c:pt idx="13">
                  <c:v>5.4573749999999999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c:v>
                </c:pt>
                <c:pt idx="2">
                  <c:v>H：運輸業，郵便業(N=1)</c:v>
                </c:pt>
                <c:pt idx="3">
                  <c:v>I：卸売業，小売業(N=6)</c:v>
                </c:pt>
                <c:pt idx="4">
                  <c:v>J：金融業，保険業(N=0)</c:v>
                </c:pt>
                <c:pt idx="5">
                  <c:v>K：不動産業，物品賃貸業(N=1)</c:v>
                </c:pt>
                <c:pt idx="6">
                  <c:v>L：学術研究,専門･技術ｻｰﾋﾞｽ業(N=2)</c:v>
                </c:pt>
                <c:pt idx="7">
                  <c:v>M：宿泊業，飲食サービス業(N=2)</c:v>
                </c:pt>
                <c:pt idx="8">
                  <c:v>N：生活関連ｻｰﾋﾞｽ業,娯楽業(N=4)</c:v>
                </c:pt>
                <c:pt idx="9">
                  <c:v>O：教育，学習支援業(N=2)</c:v>
                </c:pt>
                <c:pt idx="10">
                  <c:v>P：医療，福祉(N=13)</c:v>
                </c:pt>
                <c:pt idx="11">
                  <c:v>Q：複合サービス事業(N=0)</c:v>
                </c:pt>
                <c:pt idx="12">
                  <c:v>R：ｻｰﾋﾞｽ業(他に分類されない)(N=12)</c:v>
                </c:pt>
                <c:pt idx="13">
                  <c:v>S：公務(N=8)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青森県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③特定事業所の現状把握!$BG$54:$BG$57</c:f>
              <c:numCache>
                <c:formatCode>[=0]#,##0;[&lt;1]0.00;#,##0</c:formatCode>
                <c:ptCount val="4"/>
                <c:pt idx="0">
                  <c:v>0</c:v>
                </c:pt>
                <c:pt idx="1">
                  <c:v>25.649000000000001</c:v>
                </c:pt>
                <c:pt idx="2">
                  <c:v>13.185</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青森県</c:v>
                </c:pt>
              </c:strCache>
            </c:strRef>
          </c:tx>
          <c:spPr>
            <a:solidFill>
              <a:srgbClr val="FF0066"/>
            </a:solidFill>
            <a:ln>
              <a:noFill/>
            </a:ln>
          </c:spPr>
          <c:invertIfNegative val="0"/>
          <c:cat>
            <c:strRef>
              <c:f>③特定事業所の現状把握!$BD$16:$BD$20</c:f>
              <c:strCache>
                <c:ptCount val="5"/>
                <c:pt idx="0">
                  <c:v>14：パルプ・紙・紙加工品製造業(N=5)</c:v>
                </c:pt>
                <c:pt idx="1">
                  <c:v>16：化学工業(N=5)</c:v>
                </c:pt>
                <c:pt idx="2">
                  <c:v>17：石油製品・石炭製品製造業(N=1)</c:v>
                </c:pt>
                <c:pt idx="3">
                  <c:v>21：窯業・土石製品製造業(N=3)</c:v>
                </c:pt>
                <c:pt idx="4">
                  <c:v>22：鉄鋼業(N=5)</c:v>
                </c:pt>
              </c:strCache>
            </c:strRef>
          </c:cat>
          <c:val>
            <c:numRef>
              <c:f>③特定事業所の現状把握!$BG$16:$BG$20</c:f>
              <c:numCache>
                <c:formatCode>[=0]#,##0;[&lt;1]0.00;#,##0</c:formatCode>
                <c:ptCount val="5"/>
                <c:pt idx="0">
                  <c:v>155.61520000000002</c:v>
                </c:pt>
                <c:pt idx="1">
                  <c:v>10.6144</c:v>
                </c:pt>
                <c:pt idx="2">
                  <c:v>3.2709999999999999</c:v>
                </c:pt>
                <c:pt idx="3">
                  <c:v>363.48733333333331</c:v>
                </c:pt>
                <c:pt idx="4">
                  <c:v>270.02260000000001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14：パルプ・紙・紙加工品製造業(N=5)</c:v>
                </c:pt>
                <c:pt idx="1">
                  <c:v>16：化学工業(N=5)</c:v>
                </c:pt>
                <c:pt idx="2">
                  <c:v>17：石油製品・石炭製品製造業(N=1)</c:v>
                </c:pt>
                <c:pt idx="3">
                  <c:v>21：窯業・土石製品製造業(N=3)</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1,979,300</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82108.600000001796</c:v>
                </c:pt>
                <c:pt idx="1">
                  <c:v>877348.10000000114</c:v>
                </c:pt>
                <c:pt idx="2">
                  <c:v>913536.6</c:v>
                </c:pt>
                <c:pt idx="3">
                  <c:v>4160</c:v>
                </c:pt>
                <c:pt idx="4">
                  <c:v>0</c:v>
                </c:pt>
                <c:pt idx="5">
                  <c:v>102146.58900000001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3,981,409</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98540.173032002145</c:v>
                </c:pt>
                <c:pt idx="1">
                  <c:v>1160520.9727560014</c:v>
                </c:pt>
                <c:pt idx="2">
                  <c:v>1984639.9927680001</c:v>
                </c:pt>
                <c:pt idx="3">
                  <c:v>21864.959999999999</c:v>
                </c:pt>
                <c:pt idx="4">
                  <c:v>0</c:v>
                </c:pt>
                <c:pt idx="5">
                  <c:v>715843.29571200011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5,657</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青森県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1717.4729961</c:v>
                </c:pt>
                <c:pt idx="1">
                  <c:v>2629.4511334680001</c:v>
                </c:pt>
                <c:pt idx="2">
                  <c:v>22.344388523999999</c:v>
                </c:pt>
                <c:pt idx="3">
                  <c:v>473.39913769199995</c:v>
                </c:pt>
                <c:pt idx="4">
                  <c:v>125.55398547</c:v>
                </c:pt>
                <c:pt idx="5">
                  <c:v>688.93552987000032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67,634,563</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青森県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39797591.999999993</c:v>
                </c:pt>
                <c:pt idx="1">
                  <c:v>25813000.000000007</c:v>
                </c:pt>
                <c:pt idx="2">
                  <c:v>135104.00000000003</c:v>
                </c:pt>
                <c:pt idx="3">
                  <c:v>1888867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13084</c:v>
                </c:pt>
                <c:pt idx="1">
                  <c:v>13834</c:v>
                </c:pt>
                <c:pt idx="2">
                  <c:v>26234</c:v>
                </c:pt>
                <c:pt idx="3">
                  <c:v>26287</c:v>
                </c:pt>
                <c:pt idx="4">
                  <c:v>101235.83900000001</c:v>
                </c:pt>
                <c:pt idx="5">
                  <c:v>101835.84</c:v>
                </c:pt>
                <c:pt idx="6">
                  <c:v>101835.84</c:v>
                </c:pt>
                <c:pt idx="7">
                  <c:v>102146.58900000001</c:v>
                </c:pt>
                <c:pt idx="8">
                  <c:v>102146.58900000001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1817</c:v>
                </c:pt>
                <c:pt idx="1">
                  <c:v>1817</c:v>
                </c:pt>
                <c:pt idx="2">
                  <c:v>2478</c:v>
                </c:pt>
                <c:pt idx="3">
                  <c:v>2478</c:v>
                </c:pt>
                <c:pt idx="4">
                  <c:v>2478</c:v>
                </c:pt>
                <c:pt idx="5">
                  <c:v>2505</c:v>
                </c:pt>
                <c:pt idx="6">
                  <c:v>3985</c:v>
                </c:pt>
                <c:pt idx="7">
                  <c:v>3985</c:v>
                </c:pt>
                <c:pt idx="8">
                  <c:v>4160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366212.4</c:v>
                </c:pt>
                <c:pt idx="1">
                  <c:v>386269.4</c:v>
                </c:pt>
                <c:pt idx="2">
                  <c:v>420369.9</c:v>
                </c:pt>
                <c:pt idx="3">
                  <c:v>422350</c:v>
                </c:pt>
                <c:pt idx="4">
                  <c:v>511442.9</c:v>
                </c:pt>
                <c:pt idx="5">
                  <c:v>634516.30000000005</c:v>
                </c:pt>
                <c:pt idx="6">
                  <c:v>701954.4</c:v>
                </c:pt>
                <c:pt idx="7">
                  <c:v>794145.6</c:v>
                </c:pt>
                <c:pt idx="8">
                  <c:v>913536.6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299451.7</c:v>
                </c:pt>
                <c:pt idx="1">
                  <c:v>439297.2</c:v>
                </c:pt>
                <c:pt idx="2">
                  <c:v>563335.99999999988</c:v>
                </c:pt>
                <c:pt idx="3">
                  <c:v>585401.69999999995</c:v>
                </c:pt>
                <c:pt idx="4">
                  <c:v>680310.6</c:v>
                </c:pt>
                <c:pt idx="5">
                  <c:v>704514.09999999986</c:v>
                </c:pt>
                <c:pt idx="6">
                  <c:v>754069.30000000156</c:v>
                </c:pt>
                <c:pt idx="7">
                  <c:v>820034.50000000128</c:v>
                </c:pt>
                <c:pt idx="8">
                  <c:v>877348.10000000114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38148.300000000003</c:v>
                </c:pt>
                <c:pt idx="1">
                  <c:v>42975</c:v>
                </c:pt>
                <c:pt idx="2">
                  <c:v>47324.999999999993</c:v>
                </c:pt>
                <c:pt idx="3">
                  <c:v>52185.699999999924</c:v>
                </c:pt>
                <c:pt idx="4">
                  <c:v>57144.799999999967</c:v>
                </c:pt>
                <c:pt idx="5">
                  <c:v>62001.599999999977</c:v>
                </c:pt>
                <c:pt idx="6">
                  <c:v>67501.500000000844</c:v>
                </c:pt>
                <c:pt idx="7">
                  <c:v>74886.600000001214</c:v>
                </c:pt>
                <c:pt idx="8">
                  <c:v>82108.600000001796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0.15480649720762887</c:v>
                </c:pt>
                <c:pt idx="1">
                  <c:v>0.18426619151042223</c:v>
                </c:pt>
                <c:pt idx="2">
                  <c:v>0.22082708181922045</c:v>
                </c:pt>
                <c:pt idx="3">
                  <c:v>0.22976412908361535</c:v>
                </c:pt>
                <c:pt idx="4">
                  <c:v>0.33882549094991538</c:v>
                </c:pt>
                <c:pt idx="5">
                  <c:v>0.40541129053218905</c:v>
                </c:pt>
                <c:pt idx="6">
                  <c:v>0.40415661601375064</c:v>
                </c:pt>
                <c:pt idx="7">
                  <c:v>0.44550507013062357</c:v>
                </c:pt>
                <c:pt idx="8">
                  <c:v>0.48774148737335538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4564.0627271746635</c:v>
                </c:pt>
                <c:pt idx="2">
                  <c:v>174.95667689052689</c:v>
                </c:pt>
                <c:pt idx="3">
                  <c:v>415.37094806162048</c:v>
                </c:pt>
                <c:pt idx="4">
                  <c:v>2556.9473873331549</c:v>
                </c:pt>
                <c:pt idx="5">
                  <c:v>3666.0012806421441</c:v>
                </c:pt>
                <c:pt idx="7">
                  <c:v>2552.290611437918</c:v>
                </c:pt>
                <c:pt idx="8">
                  <c:v>105.810510320746</c:v>
                </c:pt>
                <c:pt idx="9">
                  <c:v>301.77221375706819</c:v>
                </c:pt>
                <c:pt idx="10">
                  <c:v>162.30473406263201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5154.3903521268112</c:v>
                </c:pt>
                <c:pt idx="4" formatCode="#,##0">
                  <c:v>2556.9473873331549</c:v>
                </c:pt>
                <c:pt idx="5" formatCode="#,##0">
                  <c:v>3666.0012806421441</c:v>
                </c:pt>
                <c:pt idx="6" formatCode="#,##0">
                  <c:v>2959.8733355157319</c:v>
                </c:pt>
                <c:pt idx="10" formatCode="#,##0">
                  <c:v>162.30473406263201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8867</c:v>
                </c:pt>
                <c:pt idx="1">
                  <c:v>9736</c:v>
                </c:pt>
                <c:pt idx="2">
                  <c:v>10471</c:v>
                </c:pt>
                <c:pt idx="3">
                  <c:v>11327</c:v>
                </c:pt>
                <c:pt idx="4">
                  <c:v>12194</c:v>
                </c:pt>
                <c:pt idx="5">
                  <c:v>13029</c:v>
                </c:pt>
                <c:pt idx="6">
                  <c:v>13901</c:v>
                </c:pt>
                <c:pt idx="7">
                  <c:v>15038</c:v>
                </c:pt>
                <c:pt idx="8">
                  <c:v>16161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8162950.0408283342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3981409.3942680038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134518545.99400002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47707583.225000001</c:v>
                </c:pt>
                <c:pt idx="1">
                  <c:v>73040309.262999997</c:v>
                </c:pt>
                <c:pt idx="2">
                  <c:v>620677.45900000003</c:v>
                </c:pt>
                <c:pt idx="3">
                  <c:v>13149976.046999998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1259061.1457880035</c:v>
                </c:pt>
                <c:pt idx="1">
                  <c:v>1984639.9927680001</c:v>
                </c:pt>
                <c:pt idx="2">
                  <c:v>21864.959999999999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3010.1391491730287</c:v>
                </c:pt>
                <c:pt idx="2">
                  <c:v>166.21162804260572</c:v>
                </c:pt>
                <c:pt idx="3">
                  <c:v>409.06088198567608</c:v>
                </c:pt>
                <c:pt idx="4">
                  <c:v>1767.0601891839572</c:v>
                </c:pt>
                <c:pt idx="5">
                  <c:v>2897.053421979374</c:v>
                </c:pt>
                <c:pt idx="7">
                  <c:v>2136.25244812646</c:v>
                </c:pt>
                <c:pt idx="8">
                  <c:v>72.144815382904241</c:v>
                </c:pt>
                <c:pt idx="9">
                  <c:v>370.90467909169121</c:v>
                </c:pt>
                <c:pt idx="10">
                  <c:v>157.52974329700606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3585.4116592013106</c:v>
                </c:pt>
                <c:pt idx="4">
                  <c:v>1767.0601891839572</c:v>
                </c:pt>
                <c:pt idx="5">
                  <c:v>2897.053421979374</c:v>
                </c:pt>
                <c:pt idx="6">
                  <c:v>2579.3019426010555</c:v>
                </c:pt>
                <c:pt idx="10">
                  <c:v>157.52974329700606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青森県</c:v>
                </c:pt>
              </c:strCache>
            </c:strRef>
          </c:cat>
          <c:val>
            <c:numRef>
              <c:f>①CO2排出量の現状把握!$AX$43:$AX$45</c:f>
              <c:numCache>
                <c:formatCode>0%</c:formatCode>
                <c:ptCount val="3"/>
                <c:pt idx="0">
                  <c:v>0.42072759503743129</c:v>
                </c:pt>
                <c:pt idx="1">
                  <c:v>0.32635128036300232</c:v>
                </c:pt>
                <c:pt idx="2">
                  <c:v>0.32635128036300232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青森県</c:v>
                </c:pt>
              </c:strCache>
            </c:strRef>
          </c:cat>
          <c:val>
            <c:numRef>
              <c:f>①CO2排出量の現状把握!$AY$43:$AY$45</c:f>
              <c:numCache>
                <c:formatCode>0%</c:formatCode>
                <c:ptCount val="3"/>
                <c:pt idx="0">
                  <c:v>0.19118662390594171</c:v>
                </c:pt>
                <c:pt idx="1">
                  <c:v>0.16084132312637589</c:v>
                </c:pt>
                <c:pt idx="2">
                  <c:v>0.16084132312637589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青森県</c:v>
                </c:pt>
              </c:strCache>
            </c:strRef>
          </c:cat>
          <c:val>
            <c:numRef>
              <c:f>①CO2排出量の現状把握!$AZ$43:$AZ$45</c:f>
              <c:numCache>
                <c:formatCode>0%</c:formatCode>
                <c:ptCount val="3"/>
                <c:pt idx="0">
                  <c:v>0.18034974026133399</c:v>
                </c:pt>
                <c:pt idx="1">
                  <c:v>0.26369554835262538</c:v>
                </c:pt>
                <c:pt idx="2">
                  <c:v>0.26369554835262538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青森県</c:v>
                </c:pt>
              </c:strCache>
            </c:strRef>
          </c:cat>
          <c:val>
            <c:numRef>
              <c:f>①CO2排出量の現状把握!$BA$43:$BA$45</c:f>
              <c:numCache>
                <c:formatCode>0%</c:formatCode>
                <c:ptCount val="3"/>
                <c:pt idx="0">
                  <c:v>0.19226168778726088</c:v>
                </c:pt>
                <c:pt idx="1">
                  <c:v>0.23477317848577101</c:v>
                </c:pt>
                <c:pt idx="2">
                  <c:v>0.23477317848577101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青森県</c:v>
                </c:pt>
              </c:strCache>
            </c:strRef>
          </c:cat>
          <c:val>
            <c:numRef>
              <c:f>①CO2排出量の現状把握!$BB$43:$BB$45</c:f>
              <c:numCache>
                <c:formatCode>0%</c:formatCode>
                <c:ptCount val="3"/>
                <c:pt idx="0">
                  <c:v>1.5474353008032191E-2</c:v>
                </c:pt>
                <c:pt idx="1">
                  <c:v>1.4338669672225354E-2</c:v>
                </c:pt>
                <c:pt idx="2">
                  <c:v>1.4338669672225354E-2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474654</c:v>
                </c:pt>
                <c:pt idx="1">
                  <c:v>474654</c:v>
                </c:pt>
                <c:pt idx="2">
                  <c:v>474654</c:v>
                </c:pt>
                <c:pt idx="3">
                  <c:v>474654</c:v>
                </c:pt>
                <c:pt idx="4">
                  <c:v>474654</c:v>
                </c:pt>
                <c:pt idx="5">
                  <c:v>452833</c:v>
                </c:pt>
                <c:pt idx="6">
                  <c:v>452833</c:v>
                </c:pt>
                <c:pt idx="7">
                  <c:v>452833</c:v>
                </c:pt>
                <c:pt idx="8">
                  <c:v>452833</c:v>
                </c:pt>
                <c:pt idx="9">
                  <c:v>452833</c:v>
                </c:pt>
                <c:pt idx="10">
                  <c:v>452833</c:v>
                </c:pt>
                <c:pt idx="11">
                  <c:v>439704</c:v>
                </c:pt>
                <c:pt idx="12">
                  <c:v>439704</c:v>
                </c:pt>
                <c:pt idx="13">
                  <c:v>439704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145.61016335779499</c:v>
                </c:pt>
                <c:pt idx="1">
                  <c:v>142.6177107551579</c:v>
                </c:pt>
                <c:pt idx="2">
                  <c:v>126.6401115824705</c:v>
                </c:pt>
                <c:pt idx="3">
                  <c:v>149.87759897258519</c:v>
                </c:pt>
                <c:pt idx="4">
                  <c:v>162.30473406263201</c:v>
                </c:pt>
                <c:pt idx="5">
                  <c:v>153.68836675028641</c:v>
                </c:pt>
                <c:pt idx="6">
                  <c:v>151.7098808797804</c:v>
                </c:pt>
                <c:pt idx="7">
                  <c:v>165.68312881622441</c:v>
                </c:pt>
                <c:pt idx="8">
                  <c:v>140.15010618622989</c:v>
                </c:pt>
                <c:pt idx="9">
                  <c:v>153.83693691908101</c:v>
                </c:pt>
                <c:pt idx="10">
                  <c:v>137.4332174602267</c:v>
                </c:pt>
                <c:pt idx="11">
                  <c:v>138.50183765916663</c:v>
                </c:pt>
                <c:pt idx="12">
                  <c:v>157.68499002656196</c:v>
                </c:pt>
                <c:pt idx="13">
                  <c:v>157.52974329700606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45975579</c:v>
                </c:pt>
                <c:pt idx="1">
                  <c:v>46892360</c:v>
                </c:pt>
                <c:pt idx="2">
                  <c:v>47540047</c:v>
                </c:pt>
                <c:pt idx="3">
                  <c:v>50151743</c:v>
                </c:pt>
                <c:pt idx="4">
                  <c:v>50025326</c:v>
                </c:pt>
                <c:pt idx="5">
                  <c:v>51381472</c:v>
                </c:pt>
                <c:pt idx="6">
                  <c:v>52665301</c:v>
                </c:pt>
                <c:pt idx="7">
                  <c:v>52055535.08328367</c:v>
                </c:pt>
                <c:pt idx="8">
                  <c:v>62310388.999999993</c:v>
                </c:pt>
                <c:pt idx="9">
                  <c:v>64518906</c:v>
                </c:pt>
                <c:pt idx="10">
                  <c:v>66188654</c:v>
                </c:pt>
                <c:pt idx="11">
                  <c:v>64414285</c:v>
                </c:pt>
                <c:pt idx="12">
                  <c:v>67052722.999999985</c:v>
                </c:pt>
                <c:pt idx="13">
                  <c:v>64586500.999999985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1405535</c:v>
                </c:pt>
                <c:pt idx="1">
                  <c:v>1395886</c:v>
                </c:pt>
                <c:pt idx="2">
                  <c:v>1383043</c:v>
                </c:pt>
                <c:pt idx="3">
                  <c:v>1372010</c:v>
                </c:pt>
                <c:pt idx="4">
                  <c:v>1367858</c:v>
                </c:pt>
                <c:pt idx="5">
                  <c:v>1353336</c:v>
                </c:pt>
                <c:pt idx="6">
                  <c:v>1338465</c:v>
                </c:pt>
                <c:pt idx="7">
                  <c:v>1323861</c:v>
                </c:pt>
                <c:pt idx="8">
                  <c:v>1308707</c:v>
                </c:pt>
                <c:pt idx="9">
                  <c:v>1292709</c:v>
                </c:pt>
                <c:pt idx="10">
                  <c:v>1275783</c:v>
                </c:pt>
                <c:pt idx="11">
                  <c:v>1260067</c:v>
                </c:pt>
                <c:pt idx="12">
                  <c:v>1243081</c:v>
                </c:pt>
                <c:pt idx="13">
                  <c:v>1225497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青森県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795</v>
      </c>
      <c r="B9" s="77">
        <v>1</v>
      </c>
      <c r="C9" s="77">
        <v>1</v>
      </c>
      <c r="D9" s="77">
        <v>1</v>
      </c>
      <c r="E9" s="77">
        <v>1990</v>
      </c>
      <c r="F9" s="77" t="s">
        <v>788</v>
      </c>
      <c r="G9" s="1017" t="s">
        <v>796</v>
      </c>
      <c r="H9" s="77" t="s">
        <v>797</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798</v>
      </c>
      <c r="B10" s="77">
        <v>2</v>
      </c>
      <c r="C10" s="77">
        <v>2</v>
      </c>
      <c r="D10" s="77">
        <v>1</v>
      </c>
      <c r="E10" s="77">
        <v>2005</v>
      </c>
      <c r="F10" s="77" t="s">
        <v>790</v>
      </c>
      <c r="G10" s="1017" t="s">
        <v>796</v>
      </c>
      <c r="H10" s="77" t="s">
        <v>797</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799</v>
      </c>
      <c r="B11" s="77">
        <v>3</v>
      </c>
      <c r="C11" s="77">
        <v>3</v>
      </c>
      <c r="D11" s="77">
        <v>1</v>
      </c>
      <c r="E11" s="77">
        <v>2006</v>
      </c>
      <c r="F11" s="77" t="s">
        <v>791</v>
      </c>
      <c r="G11" s="1017" t="s">
        <v>796</v>
      </c>
      <c r="H11" s="77" t="s">
        <v>797</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800</v>
      </c>
      <c r="B12" s="77">
        <v>4</v>
      </c>
      <c r="C12" s="77">
        <v>4</v>
      </c>
      <c r="D12" s="77">
        <v>1</v>
      </c>
      <c r="E12" s="77">
        <v>2007</v>
      </c>
      <c r="F12" s="77" t="s">
        <v>792</v>
      </c>
      <c r="G12" s="1017" t="s">
        <v>796</v>
      </c>
      <c r="H12" s="77" t="s">
        <v>797</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801</v>
      </c>
      <c r="B13" s="77">
        <v>5</v>
      </c>
      <c r="C13" s="77">
        <v>5</v>
      </c>
      <c r="D13" s="77">
        <v>1</v>
      </c>
      <c r="E13" s="77">
        <v>2008</v>
      </c>
      <c r="F13" s="77" t="s">
        <v>793</v>
      </c>
      <c r="G13" s="1017" t="s">
        <v>796</v>
      </c>
      <c r="H13" s="77" t="s">
        <v>797</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802</v>
      </c>
      <c r="B14" s="77">
        <v>6</v>
      </c>
      <c r="C14" s="77">
        <v>6</v>
      </c>
      <c r="D14" s="77">
        <v>1</v>
      </c>
      <c r="E14" s="77">
        <v>2009</v>
      </c>
      <c r="F14" s="77" t="s">
        <v>177</v>
      </c>
      <c r="G14" s="1017" t="s">
        <v>796</v>
      </c>
      <c r="H14" s="77" t="s">
        <v>797</v>
      </c>
      <c r="I14" s="1018"/>
      <c r="J14" s="80">
        <v>7.26</v>
      </c>
      <c r="K14" s="80">
        <v>0</v>
      </c>
      <c r="L14" s="80">
        <v>0</v>
      </c>
      <c r="M14" s="80">
        <v>0</v>
      </c>
      <c r="N14" s="80">
        <v>38.619</v>
      </c>
      <c r="O14" s="80">
        <v>0</v>
      </c>
      <c r="P14" s="80">
        <v>0</v>
      </c>
      <c r="Q14" s="80">
        <v>0</v>
      </c>
      <c r="R14" s="80">
        <v>87.09</v>
      </c>
      <c r="S14" s="80">
        <v>36.07</v>
      </c>
      <c r="T14" s="80">
        <v>16.2</v>
      </c>
      <c r="U14" s="80">
        <v>0</v>
      </c>
      <c r="V14" s="80">
        <v>0</v>
      </c>
      <c r="W14" s="80">
        <v>837.03</v>
      </c>
      <c r="X14" s="80">
        <v>0</v>
      </c>
      <c r="Y14" s="80">
        <v>61.469000000000001</v>
      </c>
      <c r="Z14" s="80">
        <v>3.91</v>
      </c>
      <c r="AA14" s="80">
        <v>5.97</v>
      </c>
      <c r="AB14" s="80">
        <v>0</v>
      </c>
      <c r="AC14" s="80">
        <v>0</v>
      </c>
      <c r="AD14" s="80">
        <v>1097.2760000000001</v>
      </c>
      <c r="AE14" s="80">
        <v>1228.7070000000001</v>
      </c>
      <c r="AF14" s="80">
        <v>615.28499999999997</v>
      </c>
      <c r="AG14" s="80">
        <v>0</v>
      </c>
      <c r="AH14" s="80">
        <v>0</v>
      </c>
      <c r="AI14" s="80">
        <v>0</v>
      </c>
      <c r="AJ14" s="80">
        <v>36.99</v>
      </c>
      <c r="AK14" s="80">
        <v>98.45</v>
      </c>
      <c r="AL14" s="80">
        <v>4.3019999999999996</v>
      </c>
      <c r="AM14" s="80">
        <v>0</v>
      </c>
      <c r="AN14" s="80">
        <v>0</v>
      </c>
      <c r="AO14" s="80">
        <v>0</v>
      </c>
      <c r="AP14" s="80">
        <v>36.405999999999999</v>
      </c>
      <c r="AQ14" s="80">
        <v>0</v>
      </c>
      <c r="AR14" s="80">
        <v>0</v>
      </c>
      <c r="AS14" s="80">
        <v>19.27</v>
      </c>
      <c r="AT14" s="80">
        <v>0</v>
      </c>
      <c r="AU14" s="80">
        <v>0</v>
      </c>
      <c r="AV14" s="80">
        <v>0</v>
      </c>
      <c r="AW14" s="80">
        <v>0</v>
      </c>
      <c r="AX14" s="80">
        <v>3.2519999999999998</v>
      </c>
      <c r="AY14" s="80">
        <v>0</v>
      </c>
      <c r="AZ14" s="80">
        <v>0</v>
      </c>
      <c r="BA14" s="80">
        <v>0</v>
      </c>
      <c r="BB14" s="80">
        <v>0</v>
      </c>
      <c r="BC14" s="80">
        <v>0</v>
      </c>
      <c r="BD14" s="80">
        <v>3.4</v>
      </c>
      <c r="BE14" s="80">
        <v>0</v>
      </c>
      <c r="BF14" s="80">
        <v>0</v>
      </c>
      <c r="BG14" s="80">
        <v>0</v>
      </c>
      <c r="BH14" s="80">
        <v>0</v>
      </c>
      <c r="BI14" s="80">
        <v>0</v>
      </c>
      <c r="BJ14" s="80">
        <v>0</v>
      </c>
      <c r="BK14" s="80">
        <v>0</v>
      </c>
      <c r="BL14" s="80">
        <v>0</v>
      </c>
      <c r="BM14" s="80">
        <v>43.28</v>
      </c>
      <c r="BN14" s="80">
        <v>0</v>
      </c>
      <c r="BO14" s="80">
        <v>4.5739999999999998</v>
      </c>
      <c r="BP14" s="80">
        <v>0</v>
      </c>
      <c r="BQ14" s="80">
        <v>0</v>
      </c>
      <c r="BR14" s="80">
        <v>0</v>
      </c>
      <c r="BS14" s="80">
        <v>0</v>
      </c>
      <c r="BT14" s="80">
        <v>0</v>
      </c>
      <c r="BU14" s="80">
        <v>0</v>
      </c>
      <c r="BV14" s="80">
        <v>0</v>
      </c>
      <c r="BW14" s="80">
        <v>0</v>
      </c>
      <c r="BX14" s="80">
        <v>0</v>
      </c>
      <c r="BY14" s="80">
        <v>0</v>
      </c>
      <c r="BZ14" s="80">
        <v>3.14</v>
      </c>
      <c r="CA14" s="80">
        <v>0</v>
      </c>
      <c r="CB14" s="80">
        <v>5.62</v>
      </c>
      <c r="CC14" s="80">
        <v>0</v>
      </c>
      <c r="CD14" s="80">
        <v>0</v>
      </c>
      <c r="CE14" s="80">
        <v>0</v>
      </c>
      <c r="CF14" s="80">
        <v>7.01</v>
      </c>
      <c r="CG14" s="80">
        <v>0</v>
      </c>
      <c r="CH14" s="80">
        <v>0</v>
      </c>
      <c r="CI14" s="80">
        <v>13.486000000000001</v>
      </c>
      <c r="CJ14" s="80">
        <v>0</v>
      </c>
      <c r="CK14" s="80">
        <v>4.101</v>
      </c>
      <c r="CL14" s="80">
        <v>10.19</v>
      </c>
      <c r="CM14" s="80">
        <v>0</v>
      </c>
      <c r="CN14" s="80">
        <v>68.167000000000002</v>
      </c>
      <c r="CO14" s="80">
        <v>0</v>
      </c>
      <c r="CP14" s="80">
        <v>0</v>
      </c>
      <c r="CQ14" s="80">
        <v>0</v>
      </c>
      <c r="CR14" s="80">
        <v>0</v>
      </c>
      <c r="CS14" s="80">
        <v>527.47699999999998</v>
      </c>
      <c r="CT14" s="80">
        <v>0</v>
      </c>
      <c r="CU14" s="80">
        <v>0</v>
      </c>
      <c r="CV14" s="80">
        <v>0</v>
      </c>
      <c r="CW14" s="80">
        <v>0</v>
      </c>
      <c r="CX14" s="80">
        <v>0</v>
      </c>
      <c r="CY14" s="80">
        <v>0</v>
      </c>
      <c r="CZ14" s="80">
        <v>0</v>
      </c>
      <c r="DA14" s="80">
        <v>0</v>
      </c>
      <c r="DB14" s="80">
        <v>58.668999999999997</v>
      </c>
      <c r="DC14" s="80">
        <v>4.5640000000000001</v>
      </c>
      <c r="DD14" s="80">
        <v>5.39</v>
      </c>
      <c r="DE14" s="80">
        <v>0</v>
      </c>
      <c r="DF14" s="80">
        <v>0</v>
      </c>
      <c r="DG14" s="80">
        <v>36.405999999999999</v>
      </c>
      <c r="DH14" s="80">
        <v>0</v>
      </c>
      <c r="DI14" s="80">
        <v>0</v>
      </c>
      <c r="DJ14" s="80">
        <v>0</v>
      </c>
      <c r="DK14" s="80">
        <v>7.26</v>
      </c>
      <c r="DL14" s="80">
        <v>0</v>
      </c>
      <c r="DM14" s="80">
        <v>0</v>
      </c>
      <c r="DN14" s="80">
        <v>0</v>
      </c>
      <c r="DO14" s="80">
        <v>38.619</v>
      </c>
      <c r="DP14" s="80">
        <v>0</v>
      </c>
      <c r="DQ14" s="80">
        <v>0</v>
      </c>
      <c r="DR14" s="80">
        <v>0</v>
      </c>
      <c r="DS14" s="80">
        <v>87.09</v>
      </c>
      <c r="DT14" s="80">
        <v>36.07</v>
      </c>
      <c r="DU14" s="80">
        <v>16.2</v>
      </c>
      <c r="DV14" s="80">
        <v>0</v>
      </c>
      <c r="DW14" s="80">
        <v>0</v>
      </c>
      <c r="DX14" s="80">
        <v>837.03</v>
      </c>
      <c r="DY14" s="80">
        <v>0</v>
      </c>
      <c r="DZ14" s="80">
        <v>61.469000000000001</v>
      </c>
      <c r="EA14" s="80">
        <v>3.91</v>
      </c>
      <c r="EB14" s="80">
        <v>5.97</v>
      </c>
      <c r="EC14" s="80">
        <v>0</v>
      </c>
      <c r="ED14" s="80">
        <v>0</v>
      </c>
      <c r="EE14" s="80">
        <v>1097.2760000000001</v>
      </c>
      <c r="EF14" s="80">
        <v>1228.7070000000001</v>
      </c>
      <c r="EG14" s="80">
        <v>615.28499999999997</v>
      </c>
      <c r="EH14" s="80">
        <v>0</v>
      </c>
      <c r="EI14" s="80">
        <v>0</v>
      </c>
      <c r="EJ14" s="80">
        <v>0</v>
      </c>
      <c r="EK14" s="80">
        <v>36.99</v>
      </c>
      <c r="EL14" s="80">
        <v>98.45</v>
      </c>
      <c r="EM14" s="80">
        <v>4.3019999999999996</v>
      </c>
      <c r="EN14" s="80">
        <v>0</v>
      </c>
      <c r="EO14" s="80">
        <v>0</v>
      </c>
      <c r="EP14" s="80">
        <v>0</v>
      </c>
      <c r="EQ14" s="80">
        <v>0</v>
      </c>
      <c r="ER14" s="80">
        <v>0</v>
      </c>
      <c r="ES14" s="80">
        <v>0</v>
      </c>
      <c r="ET14" s="80">
        <v>19.27</v>
      </c>
      <c r="EU14" s="80">
        <v>0</v>
      </c>
      <c r="EV14" s="80">
        <v>0</v>
      </c>
      <c r="EW14" s="80">
        <v>0</v>
      </c>
      <c r="EX14" s="80">
        <v>0</v>
      </c>
      <c r="EY14" s="80">
        <v>3.2519999999999998</v>
      </c>
      <c r="EZ14" s="80">
        <v>0</v>
      </c>
      <c r="FA14" s="80">
        <v>0</v>
      </c>
      <c r="FB14" s="80">
        <v>0</v>
      </c>
      <c r="FC14" s="80">
        <v>0</v>
      </c>
      <c r="FD14" s="80">
        <v>0</v>
      </c>
      <c r="FE14" s="80">
        <v>3.4</v>
      </c>
      <c r="FF14" s="80">
        <v>0</v>
      </c>
      <c r="FG14" s="80">
        <v>0</v>
      </c>
      <c r="FH14" s="80">
        <v>0</v>
      </c>
      <c r="FI14" s="80">
        <v>0</v>
      </c>
      <c r="FJ14" s="80">
        <v>0</v>
      </c>
      <c r="FK14" s="80">
        <v>0</v>
      </c>
      <c r="FL14" s="80">
        <v>0</v>
      </c>
      <c r="FM14" s="80">
        <v>0</v>
      </c>
      <c r="FN14" s="80">
        <v>43.28</v>
      </c>
      <c r="FO14" s="80">
        <v>0</v>
      </c>
      <c r="FP14" s="80">
        <v>4.5739999999999998</v>
      </c>
      <c r="FQ14" s="80">
        <v>0</v>
      </c>
      <c r="FR14" s="80">
        <v>0</v>
      </c>
      <c r="FS14" s="80">
        <v>0</v>
      </c>
      <c r="FT14" s="80">
        <v>0</v>
      </c>
      <c r="FU14" s="80">
        <v>0</v>
      </c>
      <c r="FV14" s="80">
        <v>0</v>
      </c>
      <c r="FW14" s="80">
        <v>0</v>
      </c>
      <c r="FX14" s="80">
        <v>0</v>
      </c>
      <c r="FY14" s="80">
        <v>0</v>
      </c>
      <c r="FZ14" s="80">
        <v>0</v>
      </c>
      <c r="GA14" s="80">
        <v>3.14</v>
      </c>
      <c r="GB14" s="80">
        <v>0</v>
      </c>
      <c r="GC14" s="80">
        <v>5.62</v>
      </c>
      <c r="GD14" s="80">
        <v>0</v>
      </c>
      <c r="GE14" s="80">
        <v>0</v>
      </c>
      <c r="GF14" s="80">
        <v>0</v>
      </c>
      <c r="GG14" s="80">
        <v>7.01</v>
      </c>
      <c r="GH14" s="80">
        <v>0</v>
      </c>
      <c r="GI14" s="80">
        <v>0</v>
      </c>
      <c r="GJ14" s="80">
        <v>13.486000000000001</v>
      </c>
      <c r="GK14" s="80">
        <v>0</v>
      </c>
      <c r="GL14" s="80">
        <v>4.101</v>
      </c>
      <c r="GM14" s="80">
        <v>10.19</v>
      </c>
      <c r="GN14" s="80">
        <v>0</v>
      </c>
      <c r="GO14" s="80">
        <v>68.167000000000002</v>
      </c>
      <c r="GP14" s="80">
        <v>0</v>
      </c>
      <c r="GQ14" s="80">
        <v>0</v>
      </c>
      <c r="GR14" s="80">
        <v>0</v>
      </c>
      <c r="GS14" s="80">
        <v>0</v>
      </c>
      <c r="GT14" s="80">
        <v>527.47699999999998</v>
      </c>
      <c r="GU14" s="80">
        <v>0</v>
      </c>
      <c r="GV14" s="80">
        <v>0</v>
      </c>
      <c r="GW14" s="80">
        <v>0</v>
      </c>
      <c r="GX14" s="80">
        <v>0</v>
      </c>
      <c r="GY14" s="80">
        <v>0</v>
      </c>
      <c r="GZ14" s="80">
        <v>0</v>
      </c>
      <c r="HA14" s="80">
        <v>0</v>
      </c>
      <c r="HB14" s="80">
        <v>0</v>
      </c>
      <c r="HC14" s="80">
        <v>58.668999999999997</v>
      </c>
      <c r="HD14" s="80">
        <v>4.5640000000000001</v>
      </c>
      <c r="HE14" s="80">
        <v>5.39</v>
      </c>
      <c r="HF14" s="80">
        <v>36.405999999999999</v>
      </c>
      <c r="HG14" s="80">
        <v>7.26</v>
      </c>
      <c r="HH14" s="80">
        <v>0</v>
      </c>
      <c r="HI14" s="80">
        <v>38.619</v>
      </c>
      <c r="HJ14" s="80">
        <v>0</v>
      </c>
      <c r="HK14" s="80">
        <v>4128.7489999999998</v>
      </c>
      <c r="HL14" s="80">
        <v>19.27</v>
      </c>
      <c r="HM14" s="80">
        <v>3.2519999999999998</v>
      </c>
      <c r="HN14" s="80">
        <v>3.4</v>
      </c>
      <c r="HO14" s="80">
        <v>47.853999999999999</v>
      </c>
      <c r="HP14" s="80">
        <v>0</v>
      </c>
      <c r="HQ14" s="80">
        <v>3.14</v>
      </c>
      <c r="HR14" s="80">
        <v>5.62</v>
      </c>
      <c r="HS14" s="80">
        <v>7.01</v>
      </c>
      <c r="HT14" s="80">
        <v>17.587</v>
      </c>
      <c r="HU14" s="80">
        <v>10.19</v>
      </c>
      <c r="HV14" s="80">
        <v>68.167000000000002</v>
      </c>
      <c r="HW14" s="80">
        <v>0</v>
      </c>
      <c r="HX14" s="80">
        <v>527.47699999999998</v>
      </c>
      <c r="HY14" s="80">
        <v>63.232999999999997</v>
      </c>
      <c r="HZ14" s="80">
        <v>5.39</v>
      </c>
      <c r="IA14" s="80">
        <v>36.405999999999999</v>
      </c>
      <c r="IB14" s="80">
        <v>7.26</v>
      </c>
      <c r="IC14" s="80">
        <v>0</v>
      </c>
      <c r="ID14" s="80">
        <v>38.619</v>
      </c>
      <c r="IE14" s="80">
        <v>0</v>
      </c>
      <c r="IF14" s="80">
        <v>4128.7489999999998</v>
      </c>
      <c r="IG14" s="80">
        <v>55.676000000000002</v>
      </c>
      <c r="IH14" s="80">
        <v>3.2519999999999998</v>
      </c>
      <c r="II14" s="80">
        <v>3.4</v>
      </c>
      <c r="IJ14" s="80">
        <v>47.853999999999999</v>
      </c>
      <c r="IK14" s="80">
        <v>0</v>
      </c>
      <c r="IL14" s="80">
        <v>3.14</v>
      </c>
      <c r="IM14" s="80">
        <v>5.62</v>
      </c>
      <c r="IN14" s="80">
        <v>7.01</v>
      </c>
      <c r="IO14" s="80">
        <v>17.587</v>
      </c>
      <c r="IP14" s="80">
        <v>10.19</v>
      </c>
      <c r="IQ14" s="80">
        <v>68.167000000000002</v>
      </c>
      <c r="IR14" s="80">
        <v>0</v>
      </c>
      <c r="IS14" s="80">
        <v>527.47699999999998</v>
      </c>
      <c r="IT14" s="80">
        <v>63.232999999999997</v>
      </c>
      <c r="IU14" s="80">
        <v>5.39</v>
      </c>
      <c r="IV14" s="81">
        <v>0</v>
      </c>
      <c r="IW14" s="78">
        <v>1</v>
      </c>
      <c r="IX14" s="78">
        <v>0</v>
      </c>
      <c r="IY14" s="78">
        <v>0</v>
      </c>
      <c r="IZ14" s="78">
        <v>0</v>
      </c>
      <c r="JA14" s="78">
        <v>2</v>
      </c>
      <c r="JB14" s="78">
        <v>0</v>
      </c>
      <c r="JC14" s="78">
        <v>0</v>
      </c>
      <c r="JD14" s="78">
        <v>0</v>
      </c>
      <c r="JE14" s="78">
        <v>13</v>
      </c>
      <c r="JF14" s="78">
        <v>6</v>
      </c>
      <c r="JG14" s="78">
        <v>1</v>
      </c>
      <c r="JH14" s="78">
        <v>0</v>
      </c>
      <c r="JI14" s="78">
        <v>0</v>
      </c>
      <c r="JJ14" s="78">
        <v>3</v>
      </c>
      <c r="JK14" s="78">
        <v>0</v>
      </c>
      <c r="JL14" s="78">
        <v>4</v>
      </c>
      <c r="JM14" s="78">
        <v>1</v>
      </c>
      <c r="JN14" s="78">
        <v>1</v>
      </c>
      <c r="JO14" s="78">
        <v>0</v>
      </c>
      <c r="JP14" s="78">
        <v>0</v>
      </c>
      <c r="JQ14" s="78">
        <v>4</v>
      </c>
      <c r="JR14" s="78">
        <v>4</v>
      </c>
      <c r="JS14" s="78">
        <v>3</v>
      </c>
      <c r="JT14" s="78">
        <v>0</v>
      </c>
      <c r="JU14" s="78">
        <v>0</v>
      </c>
      <c r="JV14" s="78">
        <v>0</v>
      </c>
      <c r="JW14" s="78">
        <v>3</v>
      </c>
      <c r="JX14" s="78">
        <v>7</v>
      </c>
      <c r="JY14" s="78">
        <v>1</v>
      </c>
      <c r="JZ14" s="78">
        <v>0</v>
      </c>
      <c r="KA14" s="78">
        <v>0</v>
      </c>
      <c r="KB14" s="78">
        <v>0</v>
      </c>
      <c r="KC14" s="78">
        <v>3</v>
      </c>
      <c r="KD14" s="78">
        <v>0</v>
      </c>
      <c r="KE14" s="78">
        <v>0</v>
      </c>
      <c r="KF14" s="78">
        <v>4</v>
      </c>
      <c r="KG14" s="78">
        <v>0</v>
      </c>
      <c r="KH14" s="78">
        <v>0</v>
      </c>
      <c r="KI14" s="78">
        <v>0</v>
      </c>
      <c r="KJ14" s="78">
        <v>0</v>
      </c>
      <c r="KK14" s="78">
        <v>1</v>
      </c>
      <c r="KL14" s="78">
        <v>0</v>
      </c>
      <c r="KM14" s="78">
        <v>0</v>
      </c>
      <c r="KN14" s="78">
        <v>0</v>
      </c>
      <c r="KO14" s="78">
        <v>0</v>
      </c>
      <c r="KP14" s="78">
        <v>0</v>
      </c>
      <c r="KQ14" s="78">
        <v>1</v>
      </c>
      <c r="KR14" s="78">
        <v>0</v>
      </c>
      <c r="KS14" s="78">
        <v>0</v>
      </c>
      <c r="KT14" s="78">
        <v>0</v>
      </c>
      <c r="KU14" s="78">
        <v>0</v>
      </c>
      <c r="KV14" s="78">
        <v>0</v>
      </c>
      <c r="KW14" s="78">
        <v>0</v>
      </c>
      <c r="KX14" s="78">
        <v>0</v>
      </c>
      <c r="KY14" s="78">
        <v>0</v>
      </c>
      <c r="KZ14" s="78">
        <v>11</v>
      </c>
      <c r="LA14" s="78">
        <v>0</v>
      </c>
      <c r="LB14" s="78">
        <v>1</v>
      </c>
      <c r="LC14" s="78">
        <v>0</v>
      </c>
      <c r="LD14" s="78">
        <v>0</v>
      </c>
      <c r="LE14" s="78">
        <v>0</v>
      </c>
      <c r="LF14" s="78">
        <v>0</v>
      </c>
      <c r="LG14" s="78">
        <v>0</v>
      </c>
      <c r="LH14" s="78">
        <v>0</v>
      </c>
      <c r="LI14" s="78">
        <v>0</v>
      </c>
      <c r="LJ14" s="78">
        <v>0</v>
      </c>
      <c r="LK14" s="78">
        <v>0</v>
      </c>
      <c r="LL14" s="78">
        <v>0</v>
      </c>
      <c r="LM14" s="78">
        <v>1</v>
      </c>
      <c r="LN14" s="78">
        <v>0</v>
      </c>
      <c r="LO14" s="78">
        <v>1</v>
      </c>
      <c r="LP14" s="78">
        <v>0</v>
      </c>
      <c r="LQ14" s="78">
        <v>0</v>
      </c>
      <c r="LR14" s="78">
        <v>0</v>
      </c>
      <c r="LS14" s="78">
        <v>2</v>
      </c>
      <c r="LT14" s="78">
        <v>0</v>
      </c>
      <c r="LU14" s="78">
        <v>0</v>
      </c>
      <c r="LV14" s="78">
        <v>3</v>
      </c>
      <c r="LW14" s="78">
        <v>0</v>
      </c>
      <c r="LX14" s="78">
        <v>1</v>
      </c>
      <c r="LY14" s="78">
        <v>2</v>
      </c>
      <c r="LZ14" s="78">
        <v>0</v>
      </c>
      <c r="MA14" s="78">
        <v>8</v>
      </c>
      <c r="MB14" s="78">
        <v>0</v>
      </c>
      <c r="MC14" s="78">
        <v>0</v>
      </c>
      <c r="MD14" s="78">
        <v>0</v>
      </c>
      <c r="ME14" s="78">
        <v>0</v>
      </c>
      <c r="MF14" s="78">
        <v>8</v>
      </c>
      <c r="MG14" s="78">
        <v>0</v>
      </c>
      <c r="MH14" s="78">
        <v>0</v>
      </c>
      <c r="MI14" s="78">
        <v>0</v>
      </c>
      <c r="MJ14" s="78">
        <v>0</v>
      </c>
      <c r="MK14" s="78">
        <v>0</v>
      </c>
      <c r="ML14" s="78">
        <v>0</v>
      </c>
      <c r="MM14" s="78">
        <v>0</v>
      </c>
      <c r="MN14" s="78">
        <v>0</v>
      </c>
      <c r="MO14" s="78">
        <v>6</v>
      </c>
      <c r="MP14" s="78">
        <v>1</v>
      </c>
      <c r="MQ14" s="78">
        <v>1</v>
      </c>
      <c r="MR14" s="78">
        <v>0</v>
      </c>
      <c r="MS14" s="78">
        <v>0</v>
      </c>
      <c r="MT14" s="78">
        <v>3</v>
      </c>
      <c r="MU14" s="78">
        <v>0</v>
      </c>
      <c r="MV14" s="78">
        <v>0</v>
      </c>
      <c r="MW14" s="78">
        <v>0</v>
      </c>
      <c r="MX14" s="78">
        <v>1</v>
      </c>
      <c r="MY14" s="78">
        <v>0</v>
      </c>
      <c r="MZ14" s="78">
        <v>0</v>
      </c>
      <c r="NA14" s="78">
        <v>0</v>
      </c>
      <c r="NB14" s="78">
        <v>2</v>
      </c>
      <c r="NC14" s="78">
        <v>0</v>
      </c>
      <c r="ND14" s="78">
        <v>0</v>
      </c>
      <c r="NE14" s="78">
        <v>0</v>
      </c>
      <c r="NF14" s="78">
        <v>13</v>
      </c>
      <c r="NG14" s="78">
        <v>6</v>
      </c>
      <c r="NH14" s="78">
        <v>1</v>
      </c>
      <c r="NI14" s="78">
        <v>0</v>
      </c>
      <c r="NJ14" s="78">
        <v>0</v>
      </c>
      <c r="NK14" s="78">
        <v>3</v>
      </c>
      <c r="NL14" s="78">
        <v>0</v>
      </c>
      <c r="NM14" s="78">
        <v>4</v>
      </c>
      <c r="NN14" s="78">
        <v>1</v>
      </c>
      <c r="NO14" s="78">
        <v>1</v>
      </c>
      <c r="NP14" s="78">
        <v>0</v>
      </c>
      <c r="NQ14" s="78">
        <v>0</v>
      </c>
      <c r="NR14" s="78">
        <v>4</v>
      </c>
      <c r="NS14" s="78">
        <v>4</v>
      </c>
      <c r="NT14" s="78">
        <v>3</v>
      </c>
      <c r="NU14" s="78">
        <v>0</v>
      </c>
      <c r="NV14" s="78">
        <v>0</v>
      </c>
      <c r="NW14" s="78">
        <v>0</v>
      </c>
      <c r="NX14" s="78">
        <v>3</v>
      </c>
      <c r="NY14" s="78">
        <v>7</v>
      </c>
      <c r="NZ14" s="78">
        <v>1</v>
      </c>
      <c r="OA14" s="78">
        <v>0</v>
      </c>
      <c r="OB14" s="78">
        <v>0</v>
      </c>
      <c r="OC14" s="78">
        <v>0</v>
      </c>
      <c r="OD14" s="78">
        <v>0</v>
      </c>
      <c r="OE14" s="78">
        <v>0</v>
      </c>
      <c r="OF14" s="78">
        <v>0</v>
      </c>
      <c r="OG14" s="78">
        <v>4</v>
      </c>
      <c r="OH14" s="78">
        <v>0</v>
      </c>
      <c r="OI14" s="78">
        <v>0</v>
      </c>
      <c r="OJ14" s="78">
        <v>0</v>
      </c>
      <c r="OK14" s="78">
        <v>0</v>
      </c>
      <c r="OL14" s="78">
        <v>1</v>
      </c>
      <c r="OM14" s="78">
        <v>0</v>
      </c>
      <c r="ON14" s="78">
        <v>0</v>
      </c>
      <c r="OO14" s="78">
        <v>0</v>
      </c>
      <c r="OP14" s="78">
        <v>0</v>
      </c>
      <c r="OQ14" s="78">
        <v>0</v>
      </c>
      <c r="OR14" s="78">
        <v>1</v>
      </c>
      <c r="OS14" s="78">
        <v>0</v>
      </c>
      <c r="OT14" s="78">
        <v>0</v>
      </c>
      <c r="OU14" s="78">
        <v>0</v>
      </c>
      <c r="OV14" s="78">
        <v>0</v>
      </c>
      <c r="OW14" s="78">
        <v>0</v>
      </c>
      <c r="OX14" s="78">
        <v>0</v>
      </c>
      <c r="OY14" s="78">
        <v>0</v>
      </c>
      <c r="OZ14" s="78">
        <v>0</v>
      </c>
      <c r="PA14" s="78">
        <v>11</v>
      </c>
      <c r="PB14" s="78">
        <v>0</v>
      </c>
      <c r="PC14" s="78">
        <v>1</v>
      </c>
      <c r="PD14" s="78">
        <v>0</v>
      </c>
      <c r="PE14" s="78">
        <v>0</v>
      </c>
      <c r="PF14" s="78">
        <v>0</v>
      </c>
      <c r="PG14" s="78">
        <v>0</v>
      </c>
      <c r="PH14" s="78">
        <v>0</v>
      </c>
      <c r="PI14" s="78">
        <v>0</v>
      </c>
      <c r="PJ14" s="78">
        <v>0</v>
      </c>
      <c r="PK14" s="78">
        <v>0</v>
      </c>
      <c r="PL14" s="78">
        <v>0</v>
      </c>
      <c r="PM14" s="78">
        <v>0</v>
      </c>
      <c r="PN14" s="78">
        <v>1</v>
      </c>
      <c r="PO14" s="78">
        <v>0</v>
      </c>
      <c r="PP14" s="78">
        <v>1</v>
      </c>
      <c r="PQ14" s="78">
        <v>0</v>
      </c>
      <c r="PR14" s="78">
        <v>0</v>
      </c>
      <c r="PS14" s="78">
        <v>0</v>
      </c>
      <c r="PT14" s="78">
        <v>2</v>
      </c>
      <c r="PU14" s="78">
        <v>0</v>
      </c>
      <c r="PV14" s="78">
        <v>0</v>
      </c>
      <c r="PW14" s="78">
        <v>3</v>
      </c>
      <c r="PX14" s="78">
        <v>0</v>
      </c>
      <c r="PY14" s="78">
        <v>1</v>
      </c>
      <c r="PZ14" s="78">
        <v>2</v>
      </c>
      <c r="QA14" s="78">
        <v>0</v>
      </c>
      <c r="QB14" s="78">
        <v>8</v>
      </c>
      <c r="QC14" s="78">
        <v>0</v>
      </c>
      <c r="QD14" s="78">
        <v>0</v>
      </c>
      <c r="QE14" s="78">
        <v>0</v>
      </c>
      <c r="QF14" s="78">
        <v>0</v>
      </c>
      <c r="QG14" s="78">
        <v>8</v>
      </c>
      <c r="QH14" s="78">
        <v>0</v>
      </c>
      <c r="QI14" s="78">
        <v>0</v>
      </c>
      <c r="QJ14" s="78">
        <v>0</v>
      </c>
      <c r="QK14" s="78">
        <v>0</v>
      </c>
      <c r="QL14" s="78">
        <v>0</v>
      </c>
      <c r="QM14" s="78">
        <v>0</v>
      </c>
      <c r="QN14" s="78">
        <v>0</v>
      </c>
      <c r="QO14" s="78">
        <v>0</v>
      </c>
      <c r="QP14" s="78">
        <v>6</v>
      </c>
      <c r="QQ14" s="78">
        <v>1</v>
      </c>
      <c r="QR14" s="78">
        <v>1</v>
      </c>
      <c r="QS14" s="78">
        <v>3</v>
      </c>
      <c r="QT14" s="78">
        <v>1</v>
      </c>
      <c r="QU14" s="78">
        <v>0</v>
      </c>
      <c r="QV14" s="78">
        <v>2</v>
      </c>
      <c r="QW14" s="78">
        <v>0</v>
      </c>
      <c r="QX14" s="78">
        <v>51</v>
      </c>
      <c r="QY14" s="78">
        <v>4</v>
      </c>
      <c r="QZ14" s="78">
        <v>1</v>
      </c>
      <c r="RA14" s="78">
        <v>1</v>
      </c>
      <c r="RB14" s="78">
        <v>12</v>
      </c>
      <c r="RC14" s="78">
        <v>0</v>
      </c>
      <c r="RD14" s="78">
        <v>1</v>
      </c>
      <c r="RE14" s="78">
        <v>1</v>
      </c>
      <c r="RF14" s="78">
        <v>2</v>
      </c>
      <c r="RG14" s="78">
        <v>4</v>
      </c>
      <c r="RH14" s="78">
        <v>2</v>
      </c>
      <c r="RI14" s="78">
        <v>8</v>
      </c>
      <c r="RJ14" s="78">
        <v>0</v>
      </c>
      <c r="RK14" s="78">
        <v>8</v>
      </c>
      <c r="RL14" s="78">
        <v>7</v>
      </c>
      <c r="RM14" s="78">
        <v>1</v>
      </c>
      <c r="RN14" s="78">
        <v>3</v>
      </c>
      <c r="RO14" s="78">
        <v>1</v>
      </c>
      <c r="RP14" s="78">
        <v>0</v>
      </c>
      <c r="RQ14" s="78">
        <v>2</v>
      </c>
      <c r="RR14" s="78">
        <v>0</v>
      </c>
      <c r="RS14" s="78">
        <v>51</v>
      </c>
      <c r="RT14" s="78">
        <v>7</v>
      </c>
      <c r="RU14" s="78">
        <v>1</v>
      </c>
      <c r="RV14" s="78">
        <v>1</v>
      </c>
      <c r="RW14" s="78">
        <v>12</v>
      </c>
      <c r="RX14" s="78">
        <v>0</v>
      </c>
      <c r="RY14" s="78">
        <v>1</v>
      </c>
      <c r="RZ14" s="78">
        <v>1</v>
      </c>
      <c r="SA14" s="78">
        <v>2</v>
      </c>
      <c r="SB14" s="78">
        <v>4</v>
      </c>
      <c r="SC14" s="78">
        <v>2</v>
      </c>
      <c r="SD14" s="78">
        <v>8</v>
      </c>
      <c r="SE14" s="78">
        <v>0</v>
      </c>
      <c r="SF14" s="78">
        <v>8</v>
      </c>
      <c r="SG14" s="78">
        <v>7</v>
      </c>
      <c r="SH14" s="78">
        <v>1</v>
      </c>
    </row>
    <row r="15" spans="1:503">
      <c r="A15" s="17" t="s">
        <v>803</v>
      </c>
      <c r="B15" s="77">
        <v>7</v>
      </c>
      <c r="C15" s="77">
        <v>7</v>
      </c>
      <c r="D15" s="77">
        <v>1</v>
      </c>
      <c r="E15" s="77">
        <v>2010</v>
      </c>
      <c r="F15" s="77" t="s">
        <v>178</v>
      </c>
      <c r="G15" s="1017" t="s">
        <v>796</v>
      </c>
      <c r="H15" s="77" t="s">
        <v>797</v>
      </c>
      <c r="I15" s="1018"/>
      <c r="J15" s="80">
        <v>6.37</v>
      </c>
      <c r="K15" s="80">
        <v>0</v>
      </c>
      <c r="L15" s="80">
        <v>0</v>
      </c>
      <c r="M15" s="80">
        <v>0</v>
      </c>
      <c r="N15" s="80">
        <v>37.155999999999999</v>
      </c>
      <c r="O15" s="80">
        <v>0</v>
      </c>
      <c r="P15" s="80">
        <v>0</v>
      </c>
      <c r="Q15" s="80">
        <v>0</v>
      </c>
      <c r="R15" s="80">
        <v>88.682000000000002</v>
      </c>
      <c r="S15" s="80">
        <v>39.353000000000002</v>
      </c>
      <c r="T15" s="80">
        <v>18.100000000000001</v>
      </c>
      <c r="U15" s="80">
        <v>0</v>
      </c>
      <c r="V15" s="80">
        <v>0</v>
      </c>
      <c r="W15" s="80">
        <v>843.28</v>
      </c>
      <c r="X15" s="80">
        <v>0</v>
      </c>
      <c r="Y15" s="80">
        <v>54.512</v>
      </c>
      <c r="Z15" s="80">
        <v>3.423</v>
      </c>
      <c r="AA15" s="80">
        <v>5.2489999999999997</v>
      </c>
      <c r="AB15" s="80">
        <v>0</v>
      </c>
      <c r="AC15" s="80">
        <v>0</v>
      </c>
      <c r="AD15" s="80">
        <v>1169.741</v>
      </c>
      <c r="AE15" s="80">
        <v>1431.6379999999999</v>
      </c>
      <c r="AF15" s="80">
        <v>587.46500000000003</v>
      </c>
      <c r="AG15" s="80">
        <v>0</v>
      </c>
      <c r="AH15" s="80">
        <v>0</v>
      </c>
      <c r="AI15" s="80">
        <v>0</v>
      </c>
      <c r="AJ15" s="80">
        <v>39.69</v>
      </c>
      <c r="AK15" s="80">
        <v>115.107</v>
      </c>
      <c r="AL15" s="80">
        <v>4.45</v>
      </c>
      <c r="AM15" s="80">
        <v>0</v>
      </c>
      <c r="AN15" s="80">
        <v>0</v>
      </c>
      <c r="AO15" s="80">
        <v>0</v>
      </c>
      <c r="AP15" s="80">
        <v>26.449000000000002</v>
      </c>
      <c r="AQ15" s="80">
        <v>0</v>
      </c>
      <c r="AR15" s="80">
        <v>0</v>
      </c>
      <c r="AS15" s="80">
        <v>13.77</v>
      </c>
      <c r="AT15" s="80">
        <v>0</v>
      </c>
      <c r="AU15" s="80">
        <v>0</v>
      </c>
      <c r="AV15" s="80">
        <v>0</v>
      </c>
      <c r="AW15" s="80">
        <v>0</v>
      </c>
      <c r="AX15" s="80">
        <v>3.2290000000000001</v>
      </c>
      <c r="AY15" s="80">
        <v>0</v>
      </c>
      <c r="AZ15" s="80">
        <v>0</v>
      </c>
      <c r="BA15" s="80">
        <v>0</v>
      </c>
      <c r="BB15" s="80">
        <v>0</v>
      </c>
      <c r="BC15" s="80">
        <v>0</v>
      </c>
      <c r="BD15" s="80">
        <v>3.57</v>
      </c>
      <c r="BE15" s="80">
        <v>0</v>
      </c>
      <c r="BF15" s="80">
        <v>0</v>
      </c>
      <c r="BG15" s="80">
        <v>0</v>
      </c>
      <c r="BH15" s="80">
        <v>0</v>
      </c>
      <c r="BI15" s="80">
        <v>0</v>
      </c>
      <c r="BJ15" s="80">
        <v>0</v>
      </c>
      <c r="BK15" s="80">
        <v>0</v>
      </c>
      <c r="BL15" s="80">
        <v>0</v>
      </c>
      <c r="BM15" s="80">
        <v>45.043999999999997</v>
      </c>
      <c r="BN15" s="80">
        <v>0</v>
      </c>
      <c r="BO15" s="80">
        <v>4.43</v>
      </c>
      <c r="BP15" s="80">
        <v>0</v>
      </c>
      <c r="BQ15" s="80">
        <v>0</v>
      </c>
      <c r="BR15" s="80">
        <v>0</v>
      </c>
      <c r="BS15" s="80">
        <v>0</v>
      </c>
      <c r="BT15" s="80">
        <v>0</v>
      </c>
      <c r="BU15" s="80">
        <v>0</v>
      </c>
      <c r="BV15" s="80">
        <v>0</v>
      </c>
      <c r="BW15" s="80">
        <v>0</v>
      </c>
      <c r="BX15" s="80">
        <v>0</v>
      </c>
      <c r="BY15" s="80">
        <v>0</v>
      </c>
      <c r="BZ15" s="80">
        <v>3.024</v>
      </c>
      <c r="CA15" s="80">
        <v>0</v>
      </c>
      <c r="CB15" s="80">
        <v>5.36</v>
      </c>
      <c r="CC15" s="80">
        <v>0</v>
      </c>
      <c r="CD15" s="80">
        <v>0</v>
      </c>
      <c r="CE15" s="80">
        <v>0</v>
      </c>
      <c r="CF15" s="80">
        <v>14.03</v>
      </c>
      <c r="CG15" s="80">
        <v>0</v>
      </c>
      <c r="CH15" s="80">
        <v>0</v>
      </c>
      <c r="CI15" s="80">
        <v>13.098000000000001</v>
      </c>
      <c r="CJ15" s="80">
        <v>0</v>
      </c>
      <c r="CK15" s="80">
        <v>0</v>
      </c>
      <c r="CL15" s="80">
        <v>10.259</v>
      </c>
      <c r="CM15" s="80">
        <v>0</v>
      </c>
      <c r="CN15" s="80">
        <v>67.781000000000006</v>
      </c>
      <c r="CO15" s="80">
        <v>0</v>
      </c>
      <c r="CP15" s="80">
        <v>0</v>
      </c>
      <c r="CQ15" s="80">
        <v>0</v>
      </c>
      <c r="CR15" s="80">
        <v>0</v>
      </c>
      <c r="CS15" s="80">
        <v>590.39800000000002</v>
      </c>
      <c r="CT15" s="80">
        <v>0</v>
      </c>
      <c r="CU15" s="80">
        <v>0</v>
      </c>
      <c r="CV15" s="80">
        <v>0</v>
      </c>
      <c r="CW15" s="80">
        <v>0</v>
      </c>
      <c r="CX15" s="80">
        <v>0</v>
      </c>
      <c r="CY15" s="80">
        <v>0</v>
      </c>
      <c r="CZ15" s="80">
        <v>0</v>
      </c>
      <c r="DA15" s="80">
        <v>0</v>
      </c>
      <c r="DB15" s="80">
        <v>60.460999999999999</v>
      </c>
      <c r="DC15" s="80">
        <v>10.273</v>
      </c>
      <c r="DD15" s="80">
        <v>5.34</v>
      </c>
      <c r="DE15" s="80">
        <v>0</v>
      </c>
      <c r="DF15" s="80">
        <v>0</v>
      </c>
      <c r="DG15" s="80">
        <v>26.449000000000002</v>
      </c>
      <c r="DH15" s="80">
        <v>0</v>
      </c>
      <c r="DI15" s="80">
        <v>0</v>
      </c>
      <c r="DJ15" s="80">
        <v>0</v>
      </c>
      <c r="DK15" s="80">
        <v>6.37</v>
      </c>
      <c r="DL15" s="80">
        <v>0</v>
      </c>
      <c r="DM15" s="80">
        <v>0</v>
      </c>
      <c r="DN15" s="80">
        <v>0</v>
      </c>
      <c r="DO15" s="80">
        <v>37.155999999999999</v>
      </c>
      <c r="DP15" s="80">
        <v>0</v>
      </c>
      <c r="DQ15" s="80">
        <v>0</v>
      </c>
      <c r="DR15" s="80">
        <v>0</v>
      </c>
      <c r="DS15" s="80">
        <v>88.682000000000002</v>
      </c>
      <c r="DT15" s="80">
        <v>39.353000000000002</v>
      </c>
      <c r="DU15" s="80">
        <v>18.100000000000001</v>
      </c>
      <c r="DV15" s="80">
        <v>0</v>
      </c>
      <c r="DW15" s="80">
        <v>0</v>
      </c>
      <c r="DX15" s="80">
        <v>843.28</v>
      </c>
      <c r="DY15" s="80">
        <v>0</v>
      </c>
      <c r="DZ15" s="80">
        <v>54.512</v>
      </c>
      <c r="EA15" s="80">
        <v>3.423</v>
      </c>
      <c r="EB15" s="80">
        <v>5.2489999999999997</v>
      </c>
      <c r="EC15" s="80">
        <v>0</v>
      </c>
      <c r="ED15" s="80">
        <v>0</v>
      </c>
      <c r="EE15" s="80">
        <v>1169.741</v>
      </c>
      <c r="EF15" s="80">
        <v>1431.6379999999999</v>
      </c>
      <c r="EG15" s="80">
        <v>587.46500000000003</v>
      </c>
      <c r="EH15" s="80">
        <v>0</v>
      </c>
      <c r="EI15" s="80">
        <v>0</v>
      </c>
      <c r="EJ15" s="80">
        <v>0</v>
      </c>
      <c r="EK15" s="80">
        <v>39.69</v>
      </c>
      <c r="EL15" s="80">
        <v>115.107</v>
      </c>
      <c r="EM15" s="80">
        <v>4.45</v>
      </c>
      <c r="EN15" s="80">
        <v>0</v>
      </c>
      <c r="EO15" s="80">
        <v>0</v>
      </c>
      <c r="EP15" s="80">
        <v>0</v>
      </c>
      <c r="EQ15" s="80">
        <v>0</v>
      </c>
      <c r="ER15" s="80">
        <v>0</v>
      </c>
      <c r="ES15" s="80">
        <v>0</v>
      </c>
      <c r="ET15" s="80">
        <v>13.77</v>
      </c>
      <c r="EU15" s="80">
        <v>0</v>
      </c>
      <c r="EV15" s="80">
        <v>0</v>
      </c>
      <c r="EW15" s="80">
        <v>0</v>
      </c>
      <c r="EX15" s="80">
        <v>0</v>
      </c>
      <c r="EY15" s="80">
        <v>3.2290000000000001</v>
      </c>
      <c r="EZ15" s="80">
        <v>0</v>
      </c>
      <c r="FA15" s="80">
        <v>0</v>
      </c>
      <c r="FB15" s="80">
        <v>0</v>
      </c>
      <c r="FC15" s="80">
        <v>0</v>
      </c>
      <c r="FD15" s="80">
        <v>0</v>
      </c>
      <c r="FE15" s="80">
        <v>3.57</v>
      </c>
      <c r="FF15" s="80">
        <v>0</v>
      </c>
      <c r="FG15" s="80">
        <v>0</v>
      </c>
      <c r="FH15" s="80">
        <v>0</v>
      </c>
      <c r="FI15" s="80">
        <v>0</v>
      </c>
      <c r="FJ15" s="80">
        <v>0</v>
      </c>
      <c r="FK15" s="80">
        <v>0</v>
      </c>
      <c r="FL15" s="80">
        <v>0</v>
      </c>
      <c r="FM15" s="80">
        <v>0</v>
      </c>
      <c r="FN15" s="80">
        <v>45.043999999999997</v>
      </c>
      <c r="FO15" s="80">
        <v>0</v>
      </c>
      <c r="FP15" s="80">
        <v>4.43</v>
      </c>
      <c r="FQ15" s="80">
        <v>0</v>
      </c>
      <c r="FR15" s="80">
        <v>0</v>
      </c>
      <c r="FS15" s="80">
        <v>0</v>
      </c>
      <c r="FT15" s="80">
        <v>0</v>
      </c>
      <c r="FU15" s="80">
        <v>0</v>
      </c>
      <c r="FV15" s="80">
        <v>0</v>
      </c>
      <c r="FW15" s="80">
        <v>0</v>
      </c>
      <c r="FX15" s="80">
        <v>0</v>
      </c>
      <c r="FY15" s="80">
        <v>0</v>
      </c>
      <c r="FZ15" s="80">
        <v>0</v>
      </c>
      <c r="GA15" s="80">
        <v>3.024</v>
      </c>
      <c r="GB15" s="80">
        <v>0</v>
      </c>
      <c r="GC15" s="80">
        <v>5.36</v>
      </c>
      <c r="GD15" s="80">
        <v>0</v>
      </c>
      <c r="GE15" s="80">
        <v>0</v>
      </c>
      <c r="GF15" s="80">
        <v>0</v>
      </c>
      <c r="GG15" s="80">
        <v>14.03</v>
      </c>
      <c r="GH15" s="80">
        <v>0</v>
      </c>
      <c r="GI15" s="80">
        <v>0</v>
      </c>
      <c r="GJ15" s="80">
        <v>13.098000000000001</v>
      </c>
      <c r="GK15" s="80">
        <v>0</v>
      </c>
      <c r="GL15" s="80">
        <v>0</v>
      </c>
      <c r="GM15" s="80">
        <v>10.259</v>
      </c>
      <c r="GN15" s="80">
        <v>0</v>
      </c>
      <c r="GO15" s="80">
        <v>67.781000000000006</v>
      </c>
      <c r="GP15" s="80">
        <v>0</v>
      </c>
      <c r="GQ15" s="80">
        <v>0</v>
      </c>
      <c r="GR15" s="80">
        <v>0</v>
      </c>
      <c r="GS15" s="80">
        <v>0</v>
      </c>
      <c r="GT15" s="80">
        <v>590.39800000000002</v>
      </c>
      <c r="GU15" s="80">
        <v>0</v>
      </c>
      <c r="GV15" s="80">
        <v>0</v>
      </c>
      <c r="GW15" s="80">
        <v>0</v>
      </c>
      <c r="GX15" s="80">
        <v>0</v>
      </c>
      <c r="GY15" s="80">
        <v>0</v>
      </c>
      <c r="GZ15" s="80">
        <v>0</v>
      </c>
      <c r="HA15" s="80">
        <v>0</v>
      </c>
      <c r="HB15" s="80">
        <v>0</v>
      </c>
      <c r="HC15" s="80">
        <v>60.460999999999999</v>
      </c>
      <c r="HD15" s="80">
        <v>10.273</v>
      </c>
      <c r="HE15" s="80">
        <v>5.34</v>
      </c>
      <c r="HF15" s="80">
        <v>26.449000000000002</v>
      </c>
      <c r="HG15" s="80">
        <v>6.37</v>
      </c>
      <c r="HH15" s="80">
        <v>0</v>
      </c>
      <c r="HI15" s="80">
        <v>37.155999999999999</v>
      </c>
      <c r="HJ15" s="80">
        <v>0</v>
      </c>
      <c r="HK15" s="80">
        <v>4400.6899999999996</v>
      </c>
      <c r="HL15" s="80">
        <v>13.77</v>
      </c>
      <c r="HM15" s="80">
        <v>3.2290000000000001</v>
      </c>
      <c r="HN15" s="80">
        <v>3.57</v>
      </c>
      <c r="HO15" s="80">
        <v>49.473999999999997</v>
      </c>
      <c r="HP15" s="80">
        <v>0</v>
      </c>
      <c r="HQ15" s="80">
        <v>3.024</v>
      </c>
      <c r="HR15" s="80">
        <v>5.36</v>
      </c>
      <c r="HS15" s="80">
        <v>14.03</v>
      </c>
      <c r="HT15" s="80">
        <v>13.098000000000001</v>
      </c>
      <c r="HU15" s="80">
        <v>10.259</v>
      </c>
      <c r="HV15" s="80">
        <v>67.781000000000006</v>
      </c>
      <c r="HW15" s="80">
        <v>0</v>
      </c>
      <c r="HX15" s="80">
        <v>590.39800000000002</v>
      </c>
      <c r="HY15" s="80">
        <v>70.733999999999995</v>
      </c>
      <c r="HZ15" s="80">
        <v>5.34</v>
      </c>
      <c r="IA15" s="80">
        <v>26.449000000000002</v>
      </c>
      <c r="IB15" s="80">
        <v>6.37</v>
      </c>
      <c r="IC15" s="80">
        <v>0</v>
      </c>
      <c r="ID15" s="80">
        <v>37.155999999999999</v>
      </c>
      <c r="IE15" s="80">
        <v>0</v>
      </c>
      <c r="IF15" s="80">
        <v>4400.6899999999996</v>
      </c>
      <c r="IG15" s="80">
        <v>40.219000000000001</v>
      </c>
      <c r="IH15" s="80">
        <v>3.2290000000000001</v>
      </c>
      <c r="II15" s="80">
        <v>3.57</v>
      </c>
      <c r="IJ15" s="80">
        <v>49.473999999999997</v>
      </c>
      <c r="IK15" s="80">
        <v>0</v>
      </c>
      <c r="IL15" s="80">
        <v>3.024</v>
      </c>
      <c r="IM15" s="80">
        <v>5.36</v>
      </c>
      <c r="IN15" s="80">
        <v>14.03</v>
      </c>
      <c r="IO15" s="80">
        <v>13.098000000000001</v>
      </c>
      <c r="IP15" s="80">
        <v>10.259</v>
      </c>
      <c r="IQ15" s="80">
        <v>67.781000000000006</v>
      </c>
      <c r="IR15" s="80">
        <v>0</v>
      </c>
      <c r="IS15" s="80">
        <v>590.39800000000002</v>
      </c>
      <c r="IT15" s="80">
        <v>70.733999999999995</v>
      </c>
      <c r="IU15" s="80">
        <v>5.34</v>
      </c>
      <c r="IV15" s="81">
        <v>0</v>
      </c>
      <c r="IW15" s="78">
        <v>1</v>
      </c>
      <c r="IX15" s="78">
        <v>0</v>
      </c>
      <c r="IY15" s="78">
        <v>0</v>
      </c>
      <c r="IZ15" s="78">
        <v>0</v>
      </c>
      <c r="JA15" s="78">
        <v>2</v>
      </c>
      <c r="JB15" s="78">
        <v>0</v>
      </c>
      <c r="JC15" s="78">
        <v>0</v>
      </c>
      <c r="JD15" s="78">
        <v>0</v>
      </c>
      <c r="JE15" s="78">
        <v>14</v>
      </c>
      <c r="JF15" s="78">
        <v>7</v>
      </c>
      <c r="JG15" s="78">
        <v>1</v>
      </c>
      <c r="JH15" s="78">
        <v>0</v>
      </c>
      <c r="JI15" s="78">
        <v>0</v>
      </c>
      <c r="JJ15" s="78">
        <v>3</v>
      </c>
      <c r="JK15" s="78">
        <v>0</v>
      </c>
      <c r="JL15" s="78">
        <v>4</v>
      </c>
      <c r="JM15" s="78">
        <v>1</v>
      </c>
      <c r="JN15" s="78">
        <v>1</v>
      </c>
      <c r="JO15" s="78">
        <v>0</v>
      </c>
      <c r="JP15" s="78">
        <v>0</v>
      </c>
      <c r="JQ15" s="78">
        <v>4</v>
      </c>
      <c r="JR15" s="78">
        <v>4</v>
      </c>
      <c r="JS15" s="78">
        <v>3</v>
      </c>
      <c r="JT15" s="78">
        <v>0</v>
      </c>
      <c r="JU15" s="78">
        <v>0</v>
      </c>
      <c r="JV15" s="78">
        <v>0</v>
      </c>
      <c r="JW15" s="78">
        <v>3</v>
      </c>
      <c r="JX15" s="78">
        <v>7</v>
      </c>
      <c r="JY15" s="78">
        <v>1</v>
      </c>
      <c r="JZ15" s="78">
        <v>0</v>
      </c>
      <c r="KA15" s="78">
        <v>0</v>
      </c>
      <c r="KB15" s="78">
        <v>0</v>
      </c>
      <c r="KC15" s="78">
        <v>3</v>
      </c>
      <c r="KD15" s="78">
        <v>0</v>
      </c>
      <c r="KE15" s="78">
        <v>0</v>
      </c>
      <c r="KF15" s="78">
        <v>2</v>
      </c>
      <c r="KG15" s="78">
        <v>0</v>
      </c>
      <c r="KH15" s="78">
        <v>0</v>
      </c>
      <c r="KI15" s="78">
        <v>0</v>
      </c>
      <c r="KJ15" s="78">
        <v>0</v>
      </c>
      <c r="KK15" s="78">
        <v>1</v>
      </c>
      <c r="KL15" s="78">
        <v>0</v>
      </c>
      <c r="KM15" s="78">
        <v>0</v>
      </c>
      <c r="KN15" s="78">
        <v>0</v>
      </c>
      <c r="KO15" s="78">
        <v>0</v>
      </c>
      <c r="KP15" s="78">
        <v>0</v>
      </c>
      <c r="KQ15" s="78">
        <v>1</v>
      </c>
      <c r="KR15" s="78">
        <v>0</v>
      </c>
      <c r="KS15" s="78">
        <v>0</v>
      </c>
      <c r="KT15" s="78">
        <v>0</v>
      </c>
      <c r="KU15" s="78">
        <v>0</v>
      </c>
      <c r="KV15" s="78">
        <v>0</v>
      </c>
      <c r="KW15" s="78">
        <v>0</v>
      </c>
      <c r="KX15" s="78">
        <v>0</v>
      </c>
      <c r="KY15" s="78">
        <v>0</v>
      </c>
      <c r="KZ15" s="78">
        <v>12</v>
      </c>
      <c r="LA15" s="78">
        <v>0</v>
      </c>
      <c r="LB15" s="78">
        <v>1</v>
      </c>
      <c r="LC15" s="78">
        <v>0</v>
      </c>
      <c r="LD15" s="78">
        <v>0</v>
      </c>
      <c r="LE15" s="78">
        <v>0</v>
      </c>
      <c r="LF15" s="78">
        <v>0</v>
      </c>
      <c r="LG15" s="78">
        <v>0</v>
      </c>
      <c r="LH15" s="78">
        <v>0</v>
      </c>
      <c r="LI15" s="78">
        <v>0</v>
      </c>
      <c r="LJ15" s="78">
        <v>0</v>
      </c>
      <c r="LK15" s="78">
        <v>0</v>
      </c>
      <c r="LL15" s="78">
        <v>0</v>
      </c>
      <c r="LM15" s="78">
        <v>1</v>
      </c>
      <c r="LN15" s="78">
        <v>0</v>
      </c>
      <c r="LO15" s="78">
        <v>1</v>
      </c>
      <c r="LP15" s="78">
        <v>0</v>
      </c>
      <c r="LQ15" s="78">
        <v>0</v>
      </c>
      <c r="LR15" s="78">
        <v>0</v>
      </c>
      <c r="LS15" s="78">
        <v>4</v>
      </c>
      <c r="LT15" s="78">
        <v>0</v>
      </c>
      <c r="LU15" s="78">
        <v>0</v>
      </c>
      <c r="LV15" s="78">
        <v>3</v>
      </c>
      <c r="LW15" s="78">
        <v>0</v>
      </c>
      <c r="LX15" s="78">
        <v>0</v>
      </c>
      <c r="LY15" s="78">
        <v>2</v>
      </c>
      <c r="LZ15" s="78">
        <v>0</v>
      </c>
      <c r="MA15" s="78">
        <v>8</v>
      </c>
      <c r="MB15" s="78">
        <v>0</v>
      </c>
      <c r="MC15" s="78">
        <v>0</v>
      </c>
      <c r="MD15" s="78">
        <v>0</v>
      </c>
      <c r="ME15" s="78">
        <v>0</v>
      </c>
      <c r="MF15" s="78">
        <v>13</v>
      </c>
      <c r="MG15" s="78">
        <v>0</v>
      </c>
      <c r="MH15" s="78">
        <v>0</v>
      </c>
      <c r="MI15" s="78">
        <v>0</v>
      </c>
      <c r="MJ15" s="78">
        <v>0</v>
      </c>
      <c r="MK15" s="78">
        <v>0</v>
      </c>
      <c r="ML15" s="78">
        <v>0</v>
      </c>
      <c r="MM15" s="78">
        <v>0</v>
      </c>
      <c r="MN15" s="78">
        <v>0</v>
      </c>
      <c r="MO15" s="78">
        <v>6</v>
      </c>
      <c r="MP15" s="78">
        <v>2</v>
      </c>
      <c r="MQ15" s="78">
        <v>1</v>
      </c>
      <c r="MR15" s="78">
        <v>0</v>
      </c>
      <c r="MS15" s="78">
        <v>0</v>
      </c>
      <c r="MT15" s="78">
        <v>3</v>
      </c>
      <c r="MU15" s="78">
        <v>0</v>
      </c>
      <c r="MV15" s="78">
        <v>0</v>
      </c>
      <c r="MW15" s="78">
        <v>0</v>
      </c>
      <c r="MX15" s="78">
        <v>1</v>
      </c>
      <c r="MY15" s="78">
        <v>0</v>
      </c>
      <c r="MZ15" s="78">
        <v>0</v>
      </c>
      <c r="NA15" s="78">
        <v>0</v>
      </c>
      <c r="NB15" s="78">
        <v>2</v>
      </c>
      <c r="NC15" s="78">
        <v>0</v>
      </c>
      <c r="ND15" s="78">
        <v>0</v>
      </c>
      <c r="NE15" s="78">
        <v>0</v>
      </c>
      <c r="NF15" s="78">
        <v>14</v>
      </c>
      <c r="NG15" s="78">
        <v>7</v>
      </c>
      <c r="NH15" s="78">
        <v>1</v>
      </c>
      <c r="NI15" s="78">
        <v>0</v>
      </c>
      <c r="NJ15" s="78">
        <v>0</v>
      </c>
      <c r="NK15" s="78">
        <v>3</v>
      </c>
      <c r="NL15" s="78">
        <v>0</v>
      </c>
      <c r="NM15" s="78">
        <v>4</v>
      </c>
      <c r="NN15" s="78">
        <v>1</v>
      </c>
      <c r="NO15" s="78">
        <v>1</v>
      </c>
      <c r="NP15" s="78">
        <v>0</v>
      </c>
      <c r="NQ15" s="78">
        <v>0</v>
      </c>
      <c r="NR15" s="78">
        <v>4</v>
      </c>
      <c r="NS15" s="78">
        <v>4</v>
      </c>
      <c r="NT15" s="78">
        <v>3</v>
      </c>
      <c r="NU15" s="78">
        <v>0</v>
      </c>
      <c r="NV15" s="78">
        <v>0</v>
      </c>
      <c r="NW15" s="78">
        <v>0</v>
      </c>
      <c r="NX15" s="78">
        <v>3</v>
      </c>
      <c r="NY15" s="78">
        <v>7</v>
      </c>
      <c r="NZ15" s="78">
        <v>1</v>
      </c>
      <c r="OA15" s="78">
        <v>0</v>
      </c>
      <c r="OB15" s="78">
        <v>0</v>
      </c>
      <c r="OC15" s="78">
        <v>0</v>
      </c>
      <c r="OD15" s="78">
        <v>0</v>
      </c>
      <c r="OE15" s="78">
        <v>0</v>
      </c>
      <c r="OF15" s="78">
        <v>0</v>
      </c>
      <c r="OG15" s="78">
        <v>2</v>
      </c>
      <c r="OH15" s="78">
        <v>0</v>
      </c>
      <c r="OI15" s="78">
        <v>0</v>
      </c>
      <c r="OJ15" s="78">
        <v>0</v>
      </c>
      <c r="OK15" s="78">
        <v>0</v>
      </c>
      <c r="OL15" s="78">
        <v>1</v>
      </c>
      <c r="OM15" s="78">
        <v>0</v>
      </c>
      <c r="ON15" s="78">
        <v>0</v>
      </c>
      <c r="OO15" s="78">
        <v>0</v>
      </c>
      <c r="OP15" s="78">
        <v>0</v>
      </c>
      <c r="OQ15" s="78">
        <v>0</v>
      </c>
      <c r="OR15" s="78">
        <v>1</v>
      </c>
      <c r="OS15" s="78">
        <v>0</v>
      </c>
      <c r="OT15" s="78">
        <v>0</v>
      </c>
      <c r="OU15" s="78">
        <v>0</v>
      </c>
      <c r="OV15" s="78">
        <v>0</v>
      </c>
      <c r="OW15" s="78">
        <v>0</v>
      </c>
      <c r="OX15" s="78">
        <v>0</v>
      </c>
      <c r="OY15" s="78">
        <v>0</v>
      </c>
      <c r="OZ15" s="78">
        <v>0</v>
      </c>
      <c r="PA15" s="78">
        <v>12</v>
      </c>
      <c r="PB15" s="78">
        <v>0</v>
      </c>
      <c r="PC15" s="78">
        <v>1</v>
      </c>
      <c r="PD15" s="78">
        <v>0</v>
      </c>
      <c r="PE15" s="78">
        <v>0</v>
      </c>
      <c r="PF15" s="78">
        <v>0</v>
      </c>
      <c r="PG15" s="78">
        <v>0</v>
      </c>
      <c r="PH15" s="78">
        <v>0</v>
      </c>
      <c r="PI15" s="78">
        <v>0</v>
      </c>
      <c r="PJ15" s="78">
        <v>0</v>
      </c>
      <c r="PK15" s="78">
        <v>0</v>
      </c>
      <c r="PL15" s="78">
        <v>0</v>
      </c>
      <c r="PM15" s="78">
        <v>0</v>
      </c>
      <c r="PN15" s="78">
        <v>1</v>
      </c>
      <c r="PO15" s="78">
        <v>0</v>
      </c>
      <c r="PP15" s="78">
        <v>1</v>
      </c>
      <c r="PQ15" s="78">
        <v>0</v>
      </c>
      <c r="PR15" s="78">
        <v>0</v>
      </c>
      <c r="PS15" s="78">
        <v>0</v>
      </c>
      <c r="PT15" s="78">
        <v>4</v>
      </c>
      <c r="PU15" s="78">
        <v>0</v>
      </c>
      <c r="PV15" s="78">
        <v>0</v>
      </c>
      <c r="PW15" s="78">
        <v>3</v>
      </c>
      <c r="PX15" s="78">
        <v>0</v>
      </c>
      <c r="PY15" s="78">
        <v>0</v>
      </c>
      <c r="PZ15" s="78">
        <v>2</v>
      </c>
      <c r="QA15" s="78">
        <v>0</v>
      </c>
      <c r="QB15" s="78">
        <v>8</v>
      </c>
      <c r="QC15" s="78">
        <v>0</v>
      </c>
      <c r="QD15" s="78">
        <v>0</v>
      </c>
      <c r="QE15" s="78">
        <v>0</v>
      </c>
      <c r="QF15" s="78">
        <v>0</v>
      </c>
      <c r="QG15" s="78">
        <v>13</v>
      </c>
      <c r="QH15" s="78">
        <v>0</v>
      </c>
      <c r="QI15" s="78">
        <v>0</v>
      </c>
      <c r="QJ15" s="78">
        <v>0</v>
      </c>
      <c r="QK15" s="78">
        <v>0</v>
      </c>
      <c r="QL15" s="78">
        <v>0</v>
      </c>
      <c r="QM15" s="78">
        <v>0</v>
      </c>
      <c r="QN15" s="78">
        <v>0</v>
      </c>
      <c r="QO15" s="78">
        <v>0</v>
      </c>
      <c r="QP15" s="78">
        <v>6</v>
      </c>
      <c r="QQ15" s="78">
        <v>2</v>
      </c>
      <c r="QR15" s="78">
        <v>1</v>
      </c>
      <c r="QS15" s="78">
        <v>3</v>
      </c>
      <c r="QT15" s="78">
        <v>1</v>
      </c>
      <c r="QU15" s="78">
        <v>0</v>
      </c>
      <c r="QV15" s="78">
        <v>2</v>
      </c>
      <c r="QW15" s="78">
        <v>0</v>
      </c>
      <c r="QX15" s="78">
        <v>53</v>
      </c>
      <c r="QY15" s="78">
        <v>2</v>
      </c>
      <c r="QZ15" s="78">
        <v>1</v>
      </c>
      <c r="RA15" s="78">
        <v>1</v>
      </c>
      <c r="RB15" s="78">
        <v>13</v>
      </c>
      <c r="RC15" s="78">
        <v>0</v>
      </c>
      <c r="RD15" s="78">
        <v>1</v>
      </c>
      <c r="RE15" s="78">
        <v>1</v>
      </c>
      <c r="RF15" s="78">
        <v>4</v>
      </c>
      <c r="RG15" s="78">
        <v>3</v>
      </c>
      <c r="RH15" s="78">
        <v>2</v>
      </c>
      <c r="RI15" s="78">
        <v>8</v>
      </c>
      <c r="RJ15" s="78">
        <v>0</v>
      </c>
      <c r="RK15" s="78">
        <v>13</v>
      </c>
      <c r="RL15" s="78">
        <v>8</v>
      </c>
      <c r="RM15" s="78">
        <v>1</v>
      </c>
      <c r="RN15" s="78">
        <v>3</v>
      </c>
      <c r="RO15" s="78">
        <v>1</v>
      </c>
      <c r="RP15" s="78">
        <v>0</v>
      </c>
      <c r="RQ15" s="78">
        <v>2</v>
      </c>
      <c r="RR15" s="78">
        <v>0</v>
      </c>
      <c r="RS15" s="78">
        <v>53</v>
      </c>
      <c r="RT15" s="78">
        <v>5</v>
      </c>
      <c r="RU15" s="78">
        <v>1</v>
      </c>
      <c r="RV15" s="78">
        <v>1</v>
      </c>
      <c r="RW15" s="78">
        <v>13</v>
      </c>
      <c r="RX15" s="78">
        <v>0</v>
      </c>
      <c r="RY15" s="78">
        <v>1</v>
      </c>
      <c r="RZ15" s="78">
        <v>1</v>
      </c>
      <c r="SA15" s="78">
        <v>4</v>
      </c>
      <c r="SB15" s="78">
        <v>3</v>
      </c>
      <c r="SC15" s="78">
        <v>2</v>
      </c>
      <c r="SD15" s="78">
        <v>8</v>
      </c>
      <c r="SE15" s="78">
        <v>0</v>
      </c>
      <c r="SF15" s="78">
        <v>13</v>
      </c>
      <c r="SG15" s="78">
        <v>8</v>
      </c>
      <c r="SH15" s="78">
        <v>1</v>
      </c>
    </row>
    <row r="16" spans="1:503">
      <c r="A16" s="17" t="s">
        <v>804</v>
      </c>
      <c r="B16" s="77">
        <v>8</v>
      </c>
      <c r="C16" s="77">
        <v>8</v>
      </c>
      <c r="D16" s="77">
        <v>1</v>
      </c>
      <c r="E16" s="77">
        <v>2011</v>
      </c>
      <c r="F16" s="77" t="s">
        <v>179</v>
      </c>
      <c r="G16" s="1017" t="s">
        <v>796</v>
      </c>
      <c r="H16" s="77" t="s">
        <v>797</v>
      </c>
      <c r="I16" s="1018"/>
      <c r="J16" s="80">
        <v>6.3979999999999997</v>
      </c>
      <c r="K16" s="80">
        <v>0</v>
      </c>
      <c r="L16" s="80">
        <v>0</v>
      </c>
      <c r="M16" s="80">
        <v>0</v>
      </c>
      <c r="N16" s="80">
        <v>33.475000000000001</v>
      </c>
      <c r="O16" s="80">
        <v>0</v>
      </c>
      <c r="P16" s="80">
        <v>0</v>
      </c>
      <c r="Q16" s="80">
        <v>0</v>
      </c>
      <c r="R16" s="80">
        <v>87.123000000000005</v>
      </c>
      <c r="S16" s="80">
        <v>37.936999999999998</v>
      </c>
      <c r="T16" s="80">
        <v>18.262</v>
      </c>
      <c r="U16" s="80">
        <v>0</v>
      </c>
      <c r="V16" s="80">
        <v>0</v>
      </c>
      <c r="W16" s="80">
        <v>828.50400000000002</v>
      </c>
      <c r="X16" s="80">
        <v>0</v>
      </c>
      <c r="Y16" s="80">
        <v>51.713999999999999</v>
      </c>
      <c r="Z16" s="80">
        <v>4.117</v>
      </c>
      <c r="AA16" s="80">
        <v>4.7610000000000001</v>
      </c>
      <c r="AB16" s="80">
        <v>0</v>
      </c>
      <c r="AC16" s="80">
        <v>0</v>
      </c>
      <c r="AD16" s="80">
        <v>1023.322</v>
      </c>
      <c r="AE16" s="80">
        <v>1038.471</v>
      </c>
      <c r="AF16" s="80">
        <v>533.279</v>
      </c>
      <c r="AG16" s="80">
        <v>0</v>
      </c>
      <c r="AH16" s="80">
        <v>0</v>
      </c>
      <c r="AI16" s="80">
        <v>2.6520000000000001</v>
      </c>
      <c r="AJ16" s="80">
        <v>40.567</v>
      </c>
      <c r="AK16" s="80">
        <v>108.813</v>
      </c>
      <c r="AL16" s="80">
        <v>4.0510000000000002</v>
      </c>
      <c r="AM16" s="80">
        <v>0</v>
      </c>
      <c r="AN16" s="80">
        <v>0</v>
      </c>
      <c r="AO16" s="80">
        <v>0</v>
      </c>
      <c r="AP16" s="80">
        <v>117.70699999999999</v>
      </c>
      <c r="AQ16" s="80">
        <v>0</v>
      </c>
      <c r="AR16" s="80">
        <v>0</v>
      </c>
      <c r="AS16" s="80">
        <v>12.23</v>
      </c>
      <c r="AT16" s="80">
        <v>0</v>
      </c>
      <c r="AU16" s="80">
        <v>0</v>
      </c>
      <c r="AV16" s="80">
        <v>0</v>
      </c>
      <c r="AW16" s="80">
        <v>0</v>
      </c>
      <c r="AX16" s="80">
        <v>2.673</v>
      </c>
      <c r="AY16" s="80">
        <v>0</v>
      </c>
      <c r="AZ16" s="80">
        <v>0</v>
      </c>
      <c r="BA16" s="80">
        <v>0</v>
      </c>
      <c r="BB16" s="80">
        <v>0</v>
      </c>
      <c r="BC16" s="80">
        <v>0</v>
      </c>
      <c r="BD16" s="80">
        <v>2.9740000000000002</v>
      </c>
      <c r="BE16" s="80">
        <v>0</v>
      </c>
      <c r="BF16" s="80">
        <v>0</v>
      </c>
      <c r="BG16" s="80">
        <v>0</v>
      </c>
      <c r="BH16" s="80">
        <v>0</v>
      </c>
      <c r="BI16" s="80">
        <v>0</v>
      </c>
      <c r="BJ16" s="80">
        <v>0</v>
      </c>
      <c r="BK16" s="80">
        <v>0</v>
      </c>
      <c r="BL16" s="80">
        <v>0</v>
      </c>
      <c r="BM16" s="80">
        <v>33.536000000000001</v>
      </c>
      <c r="BN16" s="80">
        <v>0</v>
      </c>
      <c r="BO16" s="80">
        <v>4.1529999999999996</v>
      </c>
      <c r="BP16" s="80">
        <v>0</v>
      </c>
      <c r="BQ16" s="80">
        <v>0</v>
      </c>
      <c r="BR16" s="80">
        <v>0</v>
      </c>
      <c r="BS16" s="80">
        <v>0</v>
      </c>
      <c r="BT16" s="80">
        <v>0</v>
      </c>
      <c r="BU16" s="80">
        <v>0</v>
      </c>
      <c r="BV16" s="80">
        <v>0</v>
      </c>
      <c r="BW16" s="80">
        <v>0</v>
      </c>
      <c r="BX16" s="80">
        <v>0</v>
      </c>
      <c r="BY16" s="80">
        <v>0</v>
      </c>
      <c r="BZ16" s="80">
        <v>1.84</v>
      </c>
      <c r="CA16" s="80">
        <v>0</v>
      </c>
      <c r="CB16" s="80">
        <v>4.2069999999999999</v>
      </c>
      <c r="CC16" s="80">
        <v>0</v>
      </c>
      <c r="CD16" s="80">
        <v>0</v>
      </c>
      <c r="CE16" s="80">
        <v>0</v>
      </c>
      <c r="CF16" s="80">
        <v>8.9529999999999994</v>
      </c>
      <c r="CG16" s="80">
        <v>0</v>
      </c>
      <c r="CH16" s="80">
        <v>0</v>
      </c>
      <c r="CI16" s="80">
        <v>10.456</v>
      </c>
      <c r="CJ16" s="80">
        <v>0</v>
      </c>
      <c r="CK16" s="80">
        <v>2.133</v>
      </c>
      <c r="CL16" s="80">
        <v>9.26</v>
      </c>
      <c r="CM16" s="80">
        <v>0</v>
      </c>
      <c r="CN16" s="80">
        <v>63.890999999999998</v>
      </c>
      <c r="CO16" s="80">
        <v>0</v>
      </c>
      <c r="CP16" s="80">
        <v>4.4249999999999998</v>
      </c>
      <c r="CQ16" s="80">
        <v>0</v>
      </c>
      <c r="CR16" s="80">
        <v>0</v>
      </c>
      <c r="CS16" s="80">
        <v>515.803</v>
      </c>
      <c r="CT16" s="80">
        <v>0</v>
      </c>
      <c r="CU16" s="80">
        <v>0</v>
      </c>
      <c r="CV16" s="80">
        <v>0</v>
      </c>
      <c r="CW16" s="80">
        <v>0</v>
      </c>
      <c r="CX16" s="80">
        <v>0</v>
      </c>
      <c r="CY16" s="80">
        <v>0</v>
      </c>
      <c r="CZ16" s="80">
        <v>0</v>
      </c>
      <c r="DA16" s="80">
        <v>0</v>
      </c>
      <c r="DB16" s="80">
        <v>60.527999999999999</v>
      </c>
      <c r="DC16" s="80">
        <v>19.672000000000001</v>
      </c>
      <c r="DD16" s="80">
        <v>5.8029999999999999</v>
      </c>
      <c r="DE16" s="80">
        <v>0</v>
      </c>
      <c r="DF16" s="80">
        <v>0</v>
      </c>
      <c r="DG16" s="80">
        <v>117.70699999999999</v>
      </c>
      <c r="DH16" s="80">
        <v>0</v>
      </c>
      <c r="DI16" s="80">
        <v>0</v>
      </c>
      <c r="DJ16" s="80">
        <v>0</v>
      </c>
      <c r="DK16" s="80">
        <v>6.3979999999999997</v>
      </c>
      <c r="DL16" s="80">
        <v>0</v>
      </c>
      <c r="DM16" s="80">
        <v>0</v>
      </c>
      <c r="DN16" s="80">
        <v>0</v>
      </c>
      <c r="DO16" s="80">
        <v>33.475000000000001</v>
      </c>
      <c r="DP16" s="80">
        <v>0</v>
      </c>
      <c r="DQ16" s="80">
        <v>0</v>
      </c>
      <c r="DR16" s="80">
        <v>0</v>
      </c>
      <c r="DS16" s="80">
        <v>87.123000000000005</v>
      </c>
      <c r="DT16" s="80">
        <v>37.936999999999998</v>
      </c>
      <c r="DU16" s="80">
        <v>18.262</v>
      </c>
      <c r="DV16" s="80">
        <v>0</v>
      </c>
      <c r="DW16" s="80">
        <v>0</v>
      </c>
      <c r="DX16" s="80">
        <v>828.50400000000002</v>
      </c>
      <c r="DY16" s="80">
        <v>0</v>
      </c>
      <c r="DZ16" s="80">
        <v>51.713999999999999</v>
      </c>
      <c r="EA16" s="80">
        <v>4.117</v>
      </c>
      <c r="EB16" s="80">
        <v>4.7610000000000001</v>
      </c>
      <c r="EC16" s="80">
        <v>0</v>
      </c>
      <c r="ED16" s="80">
        <v>0</v>
      </c>
      <c r="EE16" s="80">
        <v>1023.322</v>
      </c>
      <c r="EF16" s="80">
        <v>1038.471</v>
      </c>
      <c r="EG16" s="80">
        <v>533.279</v>
      </c>
      <c r="EH16" s="80">
        <v>0</v>
      </c>
      <c r="EI16" s="80">
        <v>0</v>
      </c>
      <c r="EJ16" s="80">
        <v>2.6520000000000001</v>
      </c>
      <c r="EK16" s="80">
        <v>40.567</v>
      </c>
      <c r="EL16" s="80">
        <v>108.813</v>
      </c>
      <c r="EM16" s="80">
        <v>4.0510000000000002</v>
      </c>
      <c r="EN16" s="80">
        <v>0</v>
      </c>
      <c r="EO16" s="80">
        <v>0</v>
      </c>
      <c r="EP16" s="80">
        <v>0</v>
      </c>
      <c r="EQ16" s="80">
        <v>0</v>
      </c>
      <c r="ER16" s="80">
        <v>0</v>
      </c>
      <c r="ES16" s="80">
        <v>0</v>
      </c>
      <c r="ET16" s="80">
        <v>12.23</v>
      </c>
      <c r="EU16" s="80">
        <v>0</v>
      </c>
      <c r="EV16" s="80">
        <v>0</v>
      </c>
      <c r="EW16" s="80">
        <v>0</v>
      </c>
      <c r="EX16" s="80">
        <v>0</v>
      </c>
      <c r="EY16" s="80">
        <v>2.673</v>
      </c>
      <c r="EZ16" s="80">
        <v>0</v>
      </c>
      <c r="FA16" s="80">
        <v>0</v>
      </c>
      <c r="FB16" s="80">
        <v>0</v>
      </c>
      <c r="FC16" s="80">
        <v>0</v>
      </c>
      <c r="FD16" s="80">
        <v>0</v>
      </c>
      <c r="FE16" s="80">
        <v>2.9740000000000002</v>
      </c>
      <c r="FF16" s="80">
        <v>0</v>
      </c>
      <c r="FG16" s="80">
        <v>0</v>
      </c>
      <c r="FH16" s="80">
        <v>0</v>
      </c>
      <c r="FI16" s="80">
        <v>0</v>
      </c>
      <c r="FJ16" s="80">
        <v>0</v>
      </c>
      <c r="FK16" s="80">
        <v>0</v>
      </c>
      <c r="FL16" s="80">
        <v>0</v>
      </c>
      <c r="FM16" s="80">
        <v>0</v>
      </c>
      <c r="FN16" s="80">
        <v>33.536000000000001</v>
      </c>
      <c r="FO16" s="80">
        <v>0</v>
      </c>
      <c r="FP16" s="80">
        <v>4.1529999999999996</v>
      </c>
      <c r="FQ16" s="80">
        <v>0</v>
      </c>
      <c r="FR16" s="80">
        <v>0</v>
      </c>
      <c r="FS16" s="80">
        <v>0</v>
      </c>
      <c r="FT16" s="80">
        <v>0</v>
      </c>
      <c r="FU16" s="80">
        <v>0</v>
      </c>
      <c r="FV16" s="80">
        <v>0</v>
      </c>
      <c r="FW16" s="80">
        <v>0</v>
      </c>
      <c r="FX16" s="80">
        <v>0</v>
      </c>
      <c r="FY16" s="80">
        <v>0</v>
      </c>
      <c r="FZ16" s="80">
        <v>0</v>
      </c>
      <c r="GA16" s="80">
        <v>1.84</v>
      </c>
      <c r="GB16" s="80">
        <v>0</v>
      </c>
      <c r="GC16" s="80">
        <v>4.2069999999999999</v>
      </c>
      <c r="GD16" s="80">
        <v>0</v>
      </c>
      <c r="GE16" s="80">
        <v>0</v>
      </c>
      <c r="GF16" s="80">
        <v>0</v>
      </c>
      <c r="GG16" s="80">
        <v>8.9529999999999994</v>
      </c>
      <c r="GH16" s="80">
        <v>0</v>
      </c>
      <c r="GI16" s="80">
        <v>0</v>
      </c>
      <c r="GJ16" s="80">
        <v>10.456</v>
      </c>
      <c r="GK16" s="80">
        <v>0</v>
      </c>
      <c r="GL16" s="80">
        <v>2.133</v>
      </c>
      <c r="GM16" s="80">
        <v>9.26</v>
      </c>
      <c r="GN16" s="80">
        <v>0</v>
      </c>
      <c r="GO16" s="80">
        <v>63.890999999999998</v>
      </c>
      <c r="GP16" s="80">
        <v>0</v>
      </c>
      <c r="GQ16" s="80">
        <v>4.4249999999999998</v>
      </c>
      <c r="GR16" s="80">
        <v>0</v>
      </c>
      <c r="GS16" s="80">
        <v>0</v>
      </c>
      <c r="GT16" s="80">
        <v>515.803</v>
      </c>
      <c r="GU16" s="80">
        <v>0</v>
      </c>
      <c r="GV16" s="80">
        <v>0</v>
      </c>
      <c r="GW16" s="80">
        <v>0</v>
      </c>
      <c r="GX16" s="80">
        <v>0</v>
      </c>
      <c r="GY16" s="80">
        <v>0</v>
      </c>
      <c r="GZ16" s="80">
        <v>0</v>
      </c>
      <c r="HA16" s="80">
        <v>0</v>
      </c>
      <c r="HB16" s="80">
        <v>0</v>
      </c>
      <c r="HC16" s="80">
        <v>60.527999999999999</v>
      </c>
      <c r="HD16" s="80">
        <v>19.672000000000001</v>
      </c>
      <c r="HE16" s="80">
        <v>5.8029999999999999</v>
      </c>
      <c r="HF16" s="80">
        <v>117.70699999999999</v>
      </c>
      <c r="HG16" s="80">
        <v>6.3979999999999997</v>
      </c>
      <c r="HH16" s="80">
        <v>0</v>
      </c>
      <c r="HI16" s="80">
        <v>33.475000000000001</v>
      </c>
      <c r="HJ16" s="80">
        <v>0</v>
      </c>
      <c r="HK16" s="80">
        <v>3783.5729999999999</v>
      </c>
      <c r="HL16" s="80">
        <v>12.23</v>
      </c>
      <c r="HM16" s="80">
        <v>2.673</v>
      </c>
      <c r="HN16" s="80">
        <v>2.9740000000000002</v>
      </c>
      <c r="HO16" s="80">
        <v>37.689</v>
      </c>
      <c r="HP16" s="80">
        <v>0</v>
      </c>
      <c r="HQ16" s="80">
        <v>1.84</v>
      </c>
      <c r="HR16" s="80">
        <v>4.2069999999999999</v>
      </c>
      <c r="HS16" s="80">
        <v>8.9529999999999994</v>
      </c>
      <c r="HT16" s="80">
        <v>12.589</v>
      </c>
      <c r="HU16" s="80">
        <v>9.26</v>
      </c>
      <c r="HV16" s="80">
        <v>68.316000000000003</v>
      </c>
      <c r="HW16" s="80">
        <v>0</v>
      </c>
      <c r="HX16" s="80">
        <v>515.803</v>
      </c>
      <c r="HY16" s="80">
        <v>80.2</v>
      </c>
      <c r="HZ16" s="80">
        <v>5.8029999999999999</v>
      </c>
      <c r="IA16" s="80">
        <v>117.70699999999999</v>
      </c>
      <c r="IB16" s="80">
        <v>6.3979999999999997</v>
      </c>
      <c r="IC16" s="80">
        <v>0</v>
      </c>
      <c r="ID16" s="80">
        <v>33.475000000000001</v>
      </c>
      <c r="IE16" s="80">
        <v>0</v>
      </c>
      <c r="IF16" s="80">
        <v>3783.5729999999999</v>
      </c>
      <c r="IG16" s="80">
        <v>129.93700000000001</v>
      </c>
      <c r="IH16" s="80">
        <v>2.673</v>
      </c>
      <c r="II16" s="80">
        <v>2.9740000000000002</v>
      </c>
      <c r="IJ16" s="80">
        <v>37.689</v>
      </c>
      <c r="IK16" s="80">
        <v>0</v>
      </c>
      <c r="IL16" s="80">
        <v>1.84</v>
      </c>
      <c r="IM16" s="80">
        <v>4.2069999999999999</v>
      </c>
      <c r="IN16" s="80">
        <v>8.9529999999999994</v>
      </c>
      <c r="IO16" s="80">
        <v>12.589</v>
      </c>
      <c r="IP16" s="80">
        <v>9.26</v>
      </c>
      <c r="IQ16" s="80">
        <v>68.316000000000003</v>
      </c>
      <c r="IR16" s="80">
        <v>0</v>
      </c>
      <c r="IS16" s="80">
        <v>515.803</v>
      </c>
      <c r="IT16" s="80">
        <v>80.2</v>
      </c>
      <c r="IU16" s="80">
        <v>5.8029999999999999</v>
      </c>
      <c r="IV16" s="81">
        <v>0</v>
      </c>
      <c r="IW16" s="78">
        <v>1</v>
      </c>
      <c r="IX16" s="78">
        <v>0</v>
      </c>
      <c r="IY16" s="78">
        <v>0</v>
      </c>
      <c r="IZ16" s="78">
        <v>0</v>
      </c>
      <c r="JA16" s="78">
        <v>2</v>
      </c>
      <c r="JB16" s="78">
        <v>0</v>
      </c>
      <c r="JC16" s="78">
        <v>0</v>
      </c>
      <c r="JD16" s="78">
        <v>0</v>
      </c>
      <c r="JE16" s="78">
        <v>15</v>
      </c>
      <c r="JF16" s="78">
        <v>7</v>
      </c>
      <c r="JG16" s="78">
        <v>1</v>
      </c>
      <c r="JH16" s="78">
        <v>0</v>
      </c>
      <c r="JI16" s="78">
        <v>0</v>
      </c>
      <c r="JJ16" s="78">
        <v>3</v>
      </c>
      <c r="JK16" s="78">
        <v>0</v>
      </c>
      <c r="JL16" s="78">
        <v>4</v>
      </c>
      <c r="JM16" s="78">
        <v>1</v>
      </c>
      <c r="JN16" s="78">
        <v>1</v>
      </c>
      <c r="JO16" s="78">
        <v>0</v>
      </c>
      <c r="JP16" s="78">
        <v>0</v>
      </c>
      <c r="JQ16" s="78">
        <v>4</v>
      </c>
      <c r="JR16" s="78">
        <v>4</v>
      </c>
      <c r="JS16" s="78">
        <v>3</v>
      </c>
      <c r="JT16" s="78">
        <v>0</v>
      </c>
      <c r="JU16" s="78">
        <v>0</v>
      </c>
      <c r="JV16" s="78">
        <v>1</v>
      </c>
      <c r="JW16" s="78">
        <v>3</v>
      </c>
      <c r="JX16" s="78">
        <v>6</v>
      </c>
      <c r="JY16" s="78">
        <v>1</v>
      </c>
      <c r="JZ16" s="78">
        <v>0</v>
      </c>
      <c r="KA16" s="78">
        <v>0</v>
      </c>
      <c r="KB16" s="78">
        <v>0</v>
      </c>
      <c r="KC16" s="78">
        <v>3</v>
      </c>
      <c r="KD16" s="78">
        <v>0</v>
      </c>
      <c r="KE16" s="78">
        <v>0</v>
      </c>
      <c r="KF16" s="78">
        <v>2</v>
      </c>
      <c r="KG16" s="78">
        <v>0</v>
      </c>
      <c r="KH16" s="78">
        <v>0</v>
      </c>
      <c r="KI16" s="78">
        <v>0</v>
      </c>
      <c r="KJ16" s="78">
        <v>0</v>
      </c>
      <c r="KK16" s="78">
        <v>1</v>
      </c>
      <c r="KL16" s="78">
        <v>0</v>
      </c>
      <c r="KM16" s="78">
        <v>0</v>
      </c>
      <c r="KN16" s="78">
        <v>0</v>
      </c>
      <c r="KO16" s="78">
        <v>0</v>
      </c>
      <c r="KP16" s="78">
        <v>0</v>
      </c>
      <c r="KQ16" s="78">
        <v>1</v>
      </c>
      <c r="KR16" s="78">
        <v>0</v>
      </c>
      <c r="KS16" s="78">
        <v>0</v>
      </c>
      <c r="KT16" s="78">
        <v>0</v>
      </c>
      <c r="KU16" s="78">
        <v>0</v>
      </c>
      <c r="KV16" s="78">
        <v>0</v>
      </c>
      <c r="KW16" s="78">
        <v>0</v>
      </c>
      <c r="KX16" s="78">
        <v>0</v>
      </c>
      <c r="KY16" s="78">
        <v>0</v>
      </c>
      <c r="KZ16" s="78">
        <v>12</v>
      </c>
      <c r="LA16" s="78">
        <v>0</v>
      </c>
      <c r="LB16" s="78">
        <v>1</v>
      </c>
      <c r="LC16" s="78">
        <v>0</v>
      </c>
      <c r="LD16" s="78">
        <v>0</v>
      </c>
      <c r="LE16" s="78">
        <v>0</v>
      </c>
      <c r="LF16" s="78">
        <v>0</v>
      </c>
      <c r="LG16" s="78">
        <v>0</v>
      </c>
      <c r="LH16" s="78">
        <v>0</v>
      </c>
      <c r="LI16" s="78">
        <v>0</v>
      </c>
      <c r="LJ16" s="78">
        <v>0</v>
      </c>
      <c r="LK16" s="78">
        <v>0</v>
      </c>
      <c r="LL16" s="78">
        <v>0</v>
      </c>
      <c r="LM16" s="78">
        <v>1</v>
      </c>
      <c r="LN16" s="78">
        <v>0</v>
      </c>
      <c r="LO16" s="78">
        <v>1</v>
      </c>
      <c r="LP16" s="78">
        <v>0</v>
      </c>
      <c r="LQ16" s="78">
        <v>0</v>
      </c>
      <c r="LR16" s="78">
        <v>0</v>
      </c>
      <c r="LS16" s="78">
        <v>3</v>
      </c>
      <c r="LT16" s="78">
        <v>0</v>
      </c>
      <c r="LU16" s="78">
        <v>0</v>
      </c>
      <c r="LV16" s="78">
        <v>3</v>
      </c>
      <c r="LW16" s="78">
        <v>0</v>
      </c>
      <c r="LX16" s="78">
        <v>1</v>
      </c>
      <c r="LY16" s="78">
        <v>2</v>
      </c>
      <c r="LZ16" s="78">
        <v>0</v>
      </c>
      <c r="MA16" s="78">
        <v>8</v>
      </c>
      <c r="MB16" s="78">
        <v>0</v>
      </c>
      <c r="MC16" s="78">
        <v>1</v>
      </c>
      <c r="MD16" s="78">
        <v>0</v>
      </c>
      <c r="ME16" s="78">
        <v>0</v>
      </c>
      <c r="MF16" s="78">
        <v>7</v>
      </c>
      <c r="MG16" s="78">
        <v>0</v>
      </c>
      <c r="MH16" s="78">
        <v>0</v>
      </c>
      <c r="MI16" s="78">
        <v>0</v>
      </c>
      <c r="MJ16" s="78">
        <v>0</v>
      </c>
      <c r="MK16" s="78">
        <v>0</v>
      </c>
      <c r="ML16" s="78">
        <v>0</v>
      </c>
      <c r="MM16" s="78">
        <v>0</v>
      </c>
      <c r="MN16" s="78">
        <v>0</v>
      </c>
      <c r="MO16" s="78">
        <v>6</v>
      </c>
      <c r="MP16" s="78">
        <v>3</v>
      </c>
      <c r="MQ16" s="78">
        <v>1</v>
      </c>
      <c r="MR16" s="78">
        <v>0</v>
      </c>
      <c r="MS16" s="78">
        <v>0</v>
      </c>
      <c r="MT16" s="78">
        <v>3</v>
      </c>
      <c r="MU16" s="78">
        <v>0</v>
      </c>
      <c r="MV16" s="78">
        <v>0</v>
      </c>
      <c r="MW16" s="78">
        <v>0</v>
      </c>
      <c r="MX16" s="78">
        <v>1</v>
      </c>
      <c r="MY16" s="78">
        <v>0</v>
      </c>
      <c r="MZ16" s="78">
        <v>0</v>
      </c>
      <c r="NA16" s="78">
        <v>0</v>
      </c>
      <c r="NB16" s="78">
        <v>2</v>
      </c>
      <c r="NC16" s="78">
        <v>0</v>
      </c>
      <c r="ND16" s="78">
        <v>0</v>
      </c>
      <c r="NE16" s="78">
        <v>0</v>
      </c>
      <c r="NF16" s="78">
        <v>15</v>
      </c>
      <c r="NG16" s="78">
        <v>7</v>
      </c>
      <c r="NH16" s="78">
        <v>1</v>
      </c>
      <c r="NI16" s="78">
        <v>0</v>
      </c>
      <c r="NJ16" s="78">
        <v>0</v>
      </c>
      <c r="NK16" s="78">
        <v>3</v>
      </c>
      <c r="NL16" s="78">
        <v>0</v>
      </c>
      <c r="NM16" s="78">
        <v>4</v>
      </c>
      <c r="NN16" s="78">
        <v>1</v>
      </c>
      <c r="NO16" s="78">
        <v>1</v>
      </c>
      <c r="NP16" s="78">
        <v>0</v>
      </c>
      <c r="NQ16" s="78">
        <v>0</v>
      </c>
      <c r="NR16" s="78">
        <v>4</v>
      </c>
      <c r="NS16" s="78">
        <v>4</v>
      </c>
      <c r="NT16" s="78">
        <v>3</v>
      </c>
      <c r="NU16" s="78">
        <v>0</v>
      </c>
      <c r="NV16" s="78">
        <v>0</v>
      </c>
      <c r="NW16" s="78">
        <v>1</v>
      </c>
      <c r="NX16" s="78">
        <v>3</v>
      </c>
      <c r="NY16" s="78">
        <v>6</v>
      </c>
      <c r="NZ16" s="78">
        <v>1</v>
      </c>
      <c r="OA16" s="78">
        <v>0</v>
      </c>
      <c r="OB16" s="78">
        <v>0</v>
      </c>
      <c r="OC16" s="78">
        <v>0</v>
      </c>
      <c r="OD16" s="78">
        <v>0</v>
      </c>
      <c r="OE16" s="78">
        <v>0</v>
      </c>
      <c r="OF16" s="78">
        <v>0</v>
      </c>
      <c r="OG16" s="78">
        <v>2</v>
      </c>
      <c r="OH16" s="78">
        <v>0</v>
      </c>
      <c r="OI16" s="78">
        <v>0</v>
      </c>
      <c r="OJ16" s="78">
        <v>0</v>
      </c>
      <c r="OK16" s="78">
        <v>0</v>
      </c>
      <c r="OL16" s="78">
        <v>1</v>
      </c>
      <c r="OM16" s="78">
        <v>0</v>
      </c>
      <c r="ON16" s="78">
        <v>0</v>
      </c>
      <c r="OO16" s="78">
        <v>0</v>
      </c>
      <c r="OP16" s="78">
        <v>0</v>
      </c>
      <c r="OQ16" s="78">
        <v>0</v>
      </c>
      <c r="OR16" s="78">
        <v>1</v>
      </c>
      <c r="OS16" s="78">
        <v>0</v>
      </c>
      <c r="OT16" s="78">
        <v>0</v>
      </c>
      <c r="OU16" s="78">
        <v>0</v>
      </c>
      <c r="OV16" s="78">
        <v>0</v>
      </c>
      <c r="OW16" s="78">
        <v>0</v>
      </c>
      <c r="OX16" s="78">
        <v>0</v>
      </c>
      <c r="OY16" s="78">
        <v>0</v>
      </c>
      <c r="OZ16" s="78">
        <v>0</v>
      </c>
      <c r="PA16" s="78">
        <v>12</v>
      </c>
      <c r="PB16" s="78">
        <v>0</v>
      </c>
      <c r="PC16" s="78">
        <v>1</v>
      </c>
      <c r="PD16" s="78">
        <v>0</v>
      </c>
      <c r="PE16" s="78">
        <v>0</v>
      </c>
      <c r="PF16" s="78">
        <v>0</v>
      </c>
      <c r="PG16" s="78">
        <v>0</v>
      </c>
      <c r="PH16" s="78">
        <v>0</v>
      </c>
      <c r="PI16" s="78">
        <v>0</v>
      </c>
      <c r="PJ16" s="78">
        <v>0</v>
      </c>
      <c r="PK16" s="78">
        <v>0</v>
      </c>
      <c r="PL16" s="78">
        <v>0</v>
      </c>
      <c r="PM16" s="78">
        <v>0</v>
      </c>
      <c r="PN16" s="78">
        <v>1</v>
      </c>
      <c r="PO16" s="78">
        <v>0</v>
      </c>
      <c r="PP16" s="78">
        <v>1</v>
      </c>
      <c r="PQ16" s="78">
        <v>0</v>
      </c>
      <c r="PR16" s="78">
        <v>0</v>
      </c>
      <c r="PS16" s="78">
        <v>0</v>
      </c>
      <c r="PT16" s="78">
        <v>3</v>
      </c>
      <c r="PU16" s="78">
        <v>0</v>
      </c>
      <c r="PV16" s="78">
        <v>0</v>
      </c>
      <c r="PW16" s="78">
        <v>3</v>
      </c>
      <c r="PX16" s="78">
        <v>0</v>
      </c>
      <c r="PY16" s="78">
        <v>1</v>
      </c>
      <c r="PZ16" s="78">
        <v>2</v>
      </c>
      <c r="QA16" s="78">
        <v>0</v>
      </c>
      <c r="QB16" s="78">
        <v>8</v>
      </c>
      <c r="QC16" s="78">
        <v>0</v>
      </c>
      <c r="QD16" s="78">
        <v>1</v>
      </c>
      <c r="QE16" s="78">
        <v>0</v>
      </c>
      <c r="QF16" s="78">
        <v>0</v>
      </c>
      <c r="QG16" s="78">
        <v>7</v>
      </c>
      <c r="QH16" s="78">
        <v>0</v>
      </c>
      <c r="QI16" s="78">
        <v>0</v>
      </c>
      <c r="QJ16" s="78">
        <v>0</v>
      </c>
      <c r="QK16" s="78">
        <v>0</v>
      </c>
      <c r="QL16" s="78">
        <v>0</v>
      </c>
      <c r="QM16" s="78">
        <v>0</v>
      </c>
      <c r="QN16" s="78">
        <v>0</v>
      </c>
      <c r="QO16" s="78">
        <v>0</v>
      </c>
      <c r="QP16" s="78">
        <v>6</v>
      </c>
      <c r="QQ16" s="78">
        <v>3</v>
      </c>
      <c r="QR16" s="78">
        <v>1</v>
      </c>
      <c r="QS16" s="78">
        <v>3</v>
      </c>
      <c r="QT16" s="78">
        <v>1</v>
      </c>
      <c r="QU16" s="78">
        <v>0</v>
      </c>
      <c r="QV16" s="78">
        <v>2</v>
      </c>
      <c r="QW16" s="78">
        <v>0</v>
      </c>
      <c r="QX16" s="78">
        <v>54</v>
      </c>
      <c r="QY16" s="78">
        <v>2</v>
      </c>
      <c r="QZ16" s="78">
        <v>1</v>
      </c>
      <c r="RA16" s="78">
        <v>1</v>
      </c>
      <c r="RB16" s="78">
        <v>13</v>
      </c>
      <c r="RC16" s="78">
        <v>0</v>
      </c>
      <c r="RD16" s="78">
        <v>1</v>
      </c>
      <c r="RE16" s="78">
        <v>1</v>
      </c>
      <c r="RF16" s="78">
        <v>3</v>
      </c>
      <c r="RG16" s="78">
        <v>4</v>
      </c>
      <c r="RH16" s="78">
        <v>2</v>
      </c>
      <c r="RI16" s="78">
        <v>9</v>
      </c>
      <c r="RJ16" s="78">
        <v>0</v>
      </c>
      <c r="RK16" s="78">
        <v>7</v>
      </c>
      <c r="RL16" s="78">
        <v>9</v>
      </c>
      <c r="RM16" s="78">
        <v>1</v>
      </c>
      <c r="RN16" s="78">
        <v>3</v>
      </c>
      <c r="RO16" s="78">
        <v>1</v>
      </c>
      <c r="RP16" s="78">
        <v>0</v>
      </c>
      <c r="RQ16" s="78">
        <v>2</v>
      </c>
      <c r="RR16" s="78">
        <v>0</v>
      </c>
      <c r="RS16" s="78">
        <v>54</v>
      </c>
      <c r="RT16" s="78">
        <v>5</v>
      </c>
      <c r="RU16" s="78">
        <v>1</v>
      </c>
      <c r="RV16" s="78">
        <v>1</v>
      </c>
      <c r="RW16" s="78">
        <v>13</v>
      </c>
      <c r="RX16" s="78">
        <v>0</v>
      </c>
      <c r="RY16" s="78">
        <v>1</v>
      </c>
      <c r="RZ16" s="78">
        <v>1</v>
      </c>
      <c r="SA16" s="78">
        <v>3</v>
      </c>
      <c r="SB16" s="78">
        <v>4</v>
      </c>
      <c r="SC16" s="78">
        <v>2</v>
      </c>
      <c r="SD16" s="78">
        <v>9</v>
      </c>
      <c r="SE16" s="78">
        <v>0</v>
      </c>
      <c r="SF16" s="78">
        <v>7</v>
      </c>
      <c r="SG16" s="78">
        <v>9</v>
      </c>
      <c r="SH16" s="78">
        <v>1</v>
      </c>
    </row>
    <row r="17" spans="1:502">
      <c r="A17" s="17" t="s">
        <v>805</v>
      </c>
      <c r="B17" s="77">
        <v>9</v>
      </c>
      <c r="C17" s="77">
        <v>9</v>
      </c>
      <c r="D17" s="77">
        <v>1</v>
      </c>
      <c r="E17" s="77">
        <v>2012</v>
      </c>
      <c r="F17" s="77" t="s">
        <v>180</v>
      </c>
      <c r="G17" s="1017" t="s">
        <v>796</v>
      </c>
      <c r="H17" s="77" t="s">
        <v>797</v>
      </c>
      <c r="I17" s="1018"/>
      <c r="J17" s="80">
        <v>7.5640000000000001</v>
      </c>
      <c r="K17" s="80">
        <v>0</v>
      </c>
      <c r="L17" s="80">
        <v>0</v>
      </c>
      <c r="M17" s="80">
        <v>0</v>
      </c>
      <c r="N17" s="80">
        <v>40.972000000000001</v>
      </c>
      <c r="O17" s="80">
        <v>0</v>
      </c>
      <c r="P17" s="80">
        <v>0</v>
      </c>
      <c r="Q17" s="80">
        <v>0</v>
      </c>
      <c r="R17" s="80">
        <v>98.037000000000006</v>
      </c>
      <c r="S17" s="80">
        <v>42.845999999999997</v>
      </c>
      <c r="T17" s="80">
        <v>17.890999999999998</v>
      </c>
      <c r="U17" s="80">
        <v>0</v>
      </c>
      <c r="V17" s="80">
        <v>0</v>
      </c>
      <c r="W17" s="80">
        <v>921.78200000000004</v>
      </c>
      <c r="X17" s="80">
        <v>0</v>
      </c>
      <c r="Y17" s="80">
        <v>60.591999999999999</v>
      </c>
      <c r="Z17" s="80">
        <v>5.0609999999999999</v>
      </c>
      <c r="AA17" s="80">
        <v>4.383</v>
      </c>
      <c r="AB17" s="80">
        <v>0</v>
      </c>
      <c r="AC17" s="80">
        <v>0</v>
      </c>
      <c r="AD17" s="80">
        <v>1220.0239999999999</v>
      </c>
      <c r="AE17" s="80">
        <v>1659.6769999999999</v>
      </c>
      <c r="AF17" s="80">
        <v>658.52700000000004</v>
      </c>
      <c r="AG17" s="80">
        <v>0</v>
      </c>
      <c r="AH17" s="80">
        <v>0</v>
      </c>
      <c r="AI17" s="80">
        <v>2.9580000000000002</v>
      </c>
      <c r="AJ17" s="80">
        <v>46.563000000000002</v>
      </c>
      <c r="AK17" s="80">
        <v>109.381</v>
      </c>
      <c r="AL17" s="80">
        <v>5.0419999999999998</v>
      </c>
      <c r="AM17" s="80">
        <v>0</v>
      </c>
      <c r="AN17" s="80">
        <v>0</v>
      </c>
      <c r="AO17" s="80">
        <v>0</v>
      </c>
      <c r="AP17" s="80">
        <v>124.587</v>
      </c>
      <c r="AQ17" s="80">
        <v>0</v>
      </c>
      <c r="AR17" s="80">
        <v>0</v>
      </c>
      <c r="AS17" s="80">
        <v>22.26</v>
      </c>
      <c r="AT17" s="80">
        <v>0</v>
      </c>
      <c r="AU17" s="80">
        <v>0</v>
      </c>
      <c r="AV17" s="80">
        <v>0</v>
      </c>
      <c r="AW17" s="80">
        <v>0</v>
      </c>
      <c r="AX17" s="80">
        <v>3.16</v>
      </c>
      <c r="AY17" s="80">
        <v>0</v>
      </c>
      <c r="AZ17" s="80">
        <v>0</v>
      </c>
      <c r="BA17" s="80">
        <v>0</v>
      </c>
      <c r="BB17" s="80">
        <v>0</v>
      </c>
      <c r="BC17" s="80">
        <v>0</v>
      </c>
      <c r="BD17" s="80">
        <v>3.53</v>
      </c>
      <c r="BE17" s="80">
        <v>0</v>
      </c>
      <c r="BF17" s="80">
        <v>0</v>
      </c>
      <c r="BG17" s="80">
        <v>0</v>
      </c>
      <c r="BH17" s="80">
        <v>0</v>
      </c>
      <c r="BI17" s="80">
        <v>0</v>
      </c>
      <c r="BJ17" s="80">
        <v>0</v>
      </c>
      <c r="BK17" s="80">
        <v>0</v>
      </c>
      <c r="BL17" s="80">
        <v>0</v>
      </c>
      <c r="BM17" s="80">
        <v>40.606000000000002</v>
      </c>
      <c r="BN17" s="80">
        <v>0</v>
      </c>
      <c r="BO17" s="80">
        <v>3.839</v>
      </c>
      <c r="BP17" s="80">
        <v>0</v>
      </c>
      <c r="BQ17" s="80">
        <v>0</v>
      </c>
      <c r="BR17" s="80">
        <v>0</v>
      </c>
      <c r="BS17" s="80">
        <v>0</v>
      </c>
      <c r="BT17" s="80">
        <v>0</v>
      </c>
      <c r="BU17" s="80">
        <v>0</v>
      </c>
      <c r="BV17" s="80">
        <v>0</v>
      </c>
      <c r="BW17" s="80">
        <v>0</v>
      </c>
      <c r="BX17" s="80">
        <v>0</v>
      </c>
      <c r="BY17" s="80">
        <v>0</v>
      </c>
      <c r="BZ17" s="80">
        <v>2.242</v>
      </c>
      <c r="CA17" s="80">
        <v>0</v>
      </c>
      <c r="CB17" s="80">
        <v>15.067</v>
      </c>
      <c r="CC17" s="80">
        <v>0</v>
      </c>
      <c r="CD17" s="80">
        <v>0</v>
      </c>
      <c r="CE17" s="80">
        <v>0</v>
      </c>
      <c r="CF17" s="80">
        <v>13.846</v>
      </c>
      <c r="CG17" s="80">
        <v>0</v>
      </c>
      <c r="CH17" s="80">
        <v>0</v>
      </c>
      <c r="CI17" s="80">
        <v>11.151999999999999</v>
      </c>
      <c r="CJ17" s="80">
        <v>0</v>
      </c>
      <c r="CK17" s="80">
        <v>2.5760000000000001</v>
      </c>
      <c r="CL17" s="80">
        <v>11.147</v>
      </c>
      <c r="CM17" s="80">
        <v>0</v>
      </c>
      <c r="CN17" s="80">
        <v>84.117999999999995</v>
      </c>
      <c r="CO17" s="80">
        <v>0</v>
      </c>
      <c r="CP17" s="80">
        <v>4.8319999999999999</v>
      </c>
      <c r="CQ17" s="80">
        <v>0</v>
      </c>
      <c r="CR17" s="80">
        <v>0</v>
      </c>
      <c r="CS17" s="80">
        <v>618.03300000000002</v>
      </c>
      <c r="CT17" s="80">
        <v>0</v>
      </c>
      <c r="CU17" s="80">
        <v>0</v>
      </c>
      <c r="CV17" s="80">
        <v>0</v>
      </c>
      <c r="CW17" s="80">
        <v>0</v>
      </c>
      <c r="CX17" s="80">
        <v>0</v>
      </c>
      <c r="CY17" s="80">
        <v>0</v>
      </c>
      <c r="CZ17" s="80">
        <v>0</v>
      </c>
      <c r="DA17" s="80">
        <v>0</v>
      </c>
      <c r="DB17" s="80">
        <v>71.504000000000005</v>
      </c>
      <c r="DC17" s="80">
        <v>4.4669999999999996</v>
      </c>
      <c r="DD17" s="80">
        <v>5.85</v>
      </c>
      <c r="DE17" s="80">
        <v>0</v>
      </c>
      <c r="DF17" s="80">
        <v>0</v>
      </c>
      <c r="DG17" s="80">
        <v>124.587</v>
      </c>
      <c r="DH17" s="80">
        <v>0</v>
      </c>
      <c r="DI17" s="80">
        <v>0</v>
      </c>
      <c r="DJ17" s="80">
        <v>0</v>
      </c>
      <c r="DK17" s="80">
        <v>7.5640000000000001</v>
      </c>
      <c r="DL17" s="80">
        <v>0</v>
      </c>
      <c r="DM17" s="80">
        <v>0</v>
      </c>
      <c r="DN17" s="80">
        <v>0</v>
      </c>
      <c r="DO17" s="80">
        <v>40.972000000000001</v>
      </c>
      <c r="DP17" s="80">
        <v>0</v>
      </c>
      <c r="DQ17" s="80">
        <v>0</v>
      </c>
      <c r="DR17" s="80">
        <v>0</v>
      </c>
      <c r="DS17" s="80">
        <v>98.037000000000006</v>
      </c>
      <c r="DT17" s="80">
        <v>42.845999999999997</v>
      </c>
      <c r="DU17" s="80">
        <v>17.890999999999998</v>
      </c>
      <c r="DV17" s="80">
        <v>0</v>
      </c>
      <c r="DW17" s="80">
        <v>0</v>
      </c>
      <c r="DX17" s="80">
        <v>921.78200000000004</v>
      </c>
      <c r="DY17" s="80">
        <v>0</v>
      </c>
      <c r="DZ17" s="80">
        <v>60.591999999999999</v>
      </c>
      <c r="EA17" s="80">
        <v>5.0609999999999999</v>
      </c>
      <c r="EB17" s="80">
        <v>4.383</v>
      </c>
      <c r="EC17" s="80">
        <v>0</v>
      </c>
      <c r="ED17" s="80">
        <v>0</v>
      </c>
      <c r="EE17" s="80">
        <v>1220.0239999999999</v>
      </c>
      <c r="EF17" s="80">
        <v>1659.6769999999999</v>
      </c>
      <c r="EG17" s="80">
        <v>658.52700000000004</v>
      </c>
      <c r="EH17" s="80">
        <v>0</v>
      </c>
      <c r="EI17" s="80">
        <v>0</v>
      </c>
      <c r="EJ17" s="80">
        <v>2.9580000000000002</v>
      </c>
      <c r="EK17" s="80">
        <v>46.563000000000002</v>
      </c>
      <c r="EL17" s="80">
        <v>109.381</v>
      </c>
      <c r="EM17" s="80">
        <v>5.0419999999999998</v>
      </c>
      <c r="EN17" s="80">
        <v>0</v>
      </c>
      <c r="EO17" s="80">
        <v>0</v>
      </c>
      <c r="EP17" s="80">
        <v>0</v>
      </c>
      <c r="EQ17" s="80">
        <v>0</v>
      </c>
      <c r="ER17" s="80">
        <v>0</v>
      </c>
      <c r="ES17" s="80">
        <v>0</v>
      </c>
      <c r="ET17" s="80">
        <v>22.26</v>
      </c>
      <c r="EU17" s="80">
        <v>0</v>
      </c>
      <c r="EV17" s="80">
        <v>0</v>
      </c>
      <c r="EW17" s="80">
        <v>0</v>
      </c>
      <c r="EX17" s="80">
        <v>0</v>
      </c>
      <c r="EY17" s="80">
        <v>3.16</v>
      </c>
      <c r="EZ17" s="80">
        <v>0</v>
      </c>
      <c r="FA17" s="80">
        <v>0</v>
      </c>
      <c r="FB17" s="80">
        <v>0</v>
      </c>
      <c r="FC17" s="80">
        <v>0</v>
      </c>
      <c r="FD17" s="80">
        <v>0</v>
      </c>
      <c r="FE17" s="80">
        <v>3.53</v>
      </c>
      <c r="FF17" s="80">
        <v>0</v>
      </c>
      <c r="FG17" s="80">
        <v>0</v>
      </c>
      <c r="FH17" s="80">
        <v>0</v>
      </c>
      <c r="FI17" s="80">
        <v>0</v>
      </c>
      <c r="FJ17" s="80">
        <v>0</v>
      </c>
      <c r="FK17" s="80">
        <v>0</v>
      </c>
      <c r="FL17" s="80">
        <v>0</v>
      </c>
      <c r="FM17" s="80">
        <v>0</v>
      </c>
      <c r="FN17" s="80">
        <v>40.606000000000002</v>
      </c>
      <c r="FO17" s="80">
        <v>0</v>
      </c>
      <c r="FP17" s="80">
        <v>3.839</v>
      </c>
      <c r="FQ17" s="80">
        <v>0</v>
      </c>
      <c r="FR17" s="80">
        <v>0</v>
      </c>
      <c r="FS17" s="80">
        <v>0</v>
      </c>
      <c r="FT17" s="80">
        <v>0</v>
      </c>
      <c r="FU17" s="80">
        <v>0</v>
      </c>
      <c r="FV17" s="80">
        <v>0</v>
      </c>
      <c r="FW17" s="80">
        <v>0</v>
      </c>
      <c r="FX17" s="80">
        <v>0</v>
      </c>
      <c r="FY17" s="80">
        <v>0</v>
      </c>
      <c r="FZ17" s="80">
        <v>0</v>
      </c>
      <c r="GA17" s="80">
        <v>2.242</v>
      </c>
      <c r="GB17" s="80">
        <v>0</v>
      </c>
      <c r="GC17" s="80">
        <v>15.067</v>
      </c>
      <c r="GD17" s="80">
        <v>0</v>
      </c>
      <c r="GE17" s="80">
        <v>0</v>
      </c>
      <c r="GF17" s="80">
        <v>0</v>
      </c>
      <c r="GG17" s="80">
        <v>13.846</v>
      </c>
      <c r="GH17" s="80">
        <v>0</v>
      </c>
      <c r="GI17" s="80">
        <v>0</v>
      </c>
      <c r="GJ17" s="80">
        <v>11.151999999999999</v>
      </c>
      <c r="GK17" s="80">
        <v>0</v>
      </c>
      <c r="GL17" s="80">
        <v>2.5760000000000001</v>
      </c>
      <c r="GM17" s="80">
        <v>11.147</v>
      </c>
      <c r="GN17" s="80">
        <v>0</v>
      </c>
      <c r="GO17" s="80">
        <v>84.117999999999995</v>
      </c>
      <c r="GP17" s="80">
        <v>0</v>
      </c>
      <c r="GQ17" s="80">
        <v>4.8319999999999999</v>
      </c>
      <c r="GR17" s="80">
        <v>0</v>
      </c>
      <c r="GS17" s="80">
        <v>0</v>
      </c>
      <c r="GT17" s="80">
        <v>618.03300000000002</v>
      </c>
      <c r="GU17" s="80">
        <v>0</v>
      </c>
      <c r="GV17" s="80">
        <v>0</v>
      </c>
      <c r="GW17" s="80">
        <v>0</v>
      </c>
      <c r="GX17" s="80">
        <v>0</v>
      </c>
      <c r="GY17" s="80">
        <v>0</v>
      </c>
      <c r="GZ17" s="80">
        <v>0</v>
      </c>
      <c r="HA17" s="80">
        <v>0</v>
      </c>
      <c r="HB17" s="80">
        <v>0</v>
      </c>
      <c r="HC17" s="80">
        <v>71.504000000000005</v>
      </c>
      <c r="HD17" s="80">
        <v>4.4669999999999996</v>
      </c>
      <c r="HE17" s="80">
        <v>5.85</v>
      </c>
      <c r="HF17" s="80">
        <v>124.587</v>
      </c>
      <c r="HG17" s="80">
        <v>7.5640000000000001</v>
      </c>
      <c r="HH17" s="80">
        <v>0</v>
      </c>
      <c r="HI17" s="80">
        <v>40.972000000000001</v>
      </c>
      <c r="HJ17" s="80">
        <v>0</v>
      </c>
      <c r="HK17" s="80">
        <v>4852.7640000000001</v>
      </c>
      <c r="HL17" s="80">
        <v>22.26</v>
      </c>
      <c r="HM17" s="80">
        <v>3.16</v>
      </c>
      <c r="HN17" s="80">
        <v>3.53</v>
      </c>
      <c r="HO17" s="80">
        <v>44.445</v>
      </c>
      <c r="HP17" s="80">
        <v>0</v>
      </c>
      <c r="HQ17" s="80">
        <v>2.242</v>
      </c>
      <c r="HR17" s="80">
        <v>15.067</v>
      </c>
      <c r="HS17" s="80">
        <v>13.846</v>
      </c>
      <c r="HT17" s="80">
        <v>13.728</v>
      </c>
      <c r="HU17" s="80">
        <v>11.147</v>
      </c>
      <c r="HV17" s="80">
        <v>88.95</v>
      </c>
      <c r="HW17" s="80">
        <v>0</v>
      </c>
      <c r="HX17" s="80">
        <v>618.03300000000002</v>
      </c>
      <c r="HY17" s="80">
        <v>75.971000000000004</v>
      </c>
      <c r="HZ17" s="80">
        <v>5.85</v>
      </c>
      <c r="IA17" s="80">
        <v>124.587</v>
      </c>
      <c r="IB17" s="80">
        <v>7.5640000000000001</v>
      </c>
      <c r="IC17" s="80">
        <v>0</v>
      </c>
      <c r="ID17" s="80">
        <v>40.972000000000001</v>
      </c>
      <c r="IE17" s="80">
        <v>0</v>
      </c>
      <c r="IF17" s="80">
        <v>4852.7640000000001</v>
      </c>
      <c r="IG17" s="80">
        <v>146.84700000000001</v>
      </c>
      <c r="IH17" s="80">
        <v>3.16</v>
      </c>
      <c r="II17" s="80">
        <v>3.53</v>
      </c>
      <c r="IJ17" s="80">
        <v>44.445</v>
      </c>
      <c r="IK17" s="80">
        <v>0</v>
      </c>
      <c r="IL17" s="80">
        <v>2.242</v>
      </c>
      <c r="IM17" s="80">
        <v>15.067</v>
      </c>
      <c r="IN17" s="80">
        <v>13.846</v>
      </c>
      <c r="IO17" s="80">
        <v>13.728</v>
      </c>
      <c r="IP17" s="80">
        <v>11.147</v>
      </c>
      <c r="IQ17" s="80">
        <v>88.95</v>
      </c>
      <c r="IR17" s="80">
        <v>0</v>
      </c>
      <c r="IS17" s="80">
        <v>618.03300000000002</v>
      </c>
      <c r="IT17" s="80">
        <v>75.971000000000004</v>
      </c>
      <c r="IU17" s="80">
        <v>5.85</v>
      </c>
      <c r="IV17" s="81">
        <v>0</v>
      </c>
      <c r="IW17" s="78">
        <v>1</v>
      </c>
      <c r="IX17" s="78">
        <v>0</v>
      </c>
      <c r="IY17" s="78">
        <v>0</v>
      </c>
      <c r="IZ17" s="78">
        <v>0</v>
      </c>
      <c r="JA17" s="78">
        <v>2</v>
      </c>
      <c r="JB17" s="78">
        <v>0</v>
      </c>
      <c r="JC17" s="78">
        <v>0</v>
      </c>
      <c r="JD17" s="78">
        <v>0</v>
      </c>
      <c r="JE17" s="78">
        <v>15</v>
      </c>
      <c r="JF17" s="78">
        <v>7</v>
      </c>
      <c r="JG17" s="78">
        <v>1</v>
      </c>
      <c r="JH17" s="78">
        <v>0</v>
      </c>
      <c r="JI17" s="78">
        <v>0</v>
      </c>
      <c r="JJ17" s="78">
        <v>4</v>
      </c>
      <c r="JK17" s="78">
        <v>0</v>
      </c>
      <c r="JL17" s="78">
        <v>4</v>
      </c>
      <c r="JM17" s="78">
        <v>1</v>
      </c>
      <c r="JN17" s="78">
        <v>1</v>
      </c>
      <c r="JO17" s="78">
        <v>0</v>
      </c>
      <c r="JP17" s="78">
        <v>0</v>
      </c>
      <c r="JQ17" s="78">
        <v>4</v>
      </c>
      <c r="JR17" s="78">
        <v>4</v>
      </c>
      <c r="JS17" s="78">
        <v>3</v>
      </c>
      <c r="JT17" s="78">
        <v>0</v>
      </c>
      <c r="JU17" s="78">
        <v>0</v>
      </c>
      <c r="JV17" s="78">
        <v>1</v>
      </c>
      <c r="JW17" s="78">
        <v>3</v>
      </c>
      <c r="JX17" s="78">
        <v>6</v>
      </c>
      <c r="JY17" s="78">
        <v>1</v>
      </c>
      <c r="JZ17" s="78">
        <v>0</v>
      </c>
      <c r="KA17" s="78">
        <v>0</v>
      </c>
      <c r="KB17" s="78">
        <v>0</v>
      </c>
      <c r="KC17" s="78">
        <v>3</v>
      </c>
      <c r="KD17" s="78">
        <v>0</v>
      </c>
      <c r="KE17" s="78">
        <v>0</v>
      </c>
      <c r="KF17" s="78">
        <v>3</v>
      </c>
      <c r="KG17" s="78">
        <v>0</v>
      </c>
      <c r="KH17" s="78">
        <v>0</v>
      </c>
      <c r="KI17" s="78">
        <v>0</v>
      </c>
      <c r="KJ17" s="78">
        <v>0</v>
      </c>
      <c r="KK17" s="78">
        <v>1</v>
      </c>
      <c r="KL17" s="78">
        <v>0</v>
      </c>
      <c r="KM17" s="78">
        <v>0</v>
      </c>
      <c r="KN17" s="78">
        <v>0</v>
      </c>
      <c r="KO17" s="78">
        <v>0</v>
      </c>
      <c r="KP17" s="78">
        <v>0</v>
      </c>
      <c r="KQ17" s="78">
        <v>1</v>
      </c>
      <c r="KR17" s="78">
        <v>0</v>
      </c>
      <c r="KS17" s="78">
        <v>0</v>
      </c>
      <c r="KT17" s="78">
        <v>0</v>
      </c>
      <c r="KU17" s="78">
        <v>0</v>
      </c>
      <c r="KV17" s="78">
        <v>0</v>
      </c>
      <c r="KW17" s="78">
        <v>0</v>
      </c>
      <c r="KX17" s="78">
        <v>0</v>
      </c>
      <c r="KY17" s="78">
        <v>0</v>
      </c>
      <c r="KZ17" s="78">
        <v>12</v>
      </c>
      <c r="LA17" s="78">
        <v>0</v>
      </c>
      <c r="LB17" s="78">
        <v>1</v>
      </c>
      <c r="LC17" s="78">
        <v>0</v>
      </c>
      <c r="LD17" s="78">
        <v>0</v>
      </c>
      <c r="LE17" s="78">
        <v>0</v>
      </c>
      <c r="LF17" s="78">
        <v>0</v>
      </c>
      <c r="LG17" s="78">
        <v>0</v>
      </c>
      <c r="LH17" s="78">
        <v>0</v>
      </c>
      <c r="LI17" s="78">
        <v>0</v>
      </c>
      <c r="LJ17" s="78">
        <v>0</v>
      </c>
      <c r="LK17" s="78">
        <v>0</v>
      </c>
      <c r="LL17" s="78">
        <v>0</v>
      </c>
      <c r="LM17" s="78">
        <v>1</v>
      </c>
      <c r="LN17" s="78">
        <v>0</v>
      </c>
      <c r="LO17" s="78">
        <v>2</v>
      </c>
      <c r="LP17" s="78">
        <v>0</v>
      </c>
      <c r="LQ17" s="78">
        <v>0</v>
      </c>
      <c r="LR17" s="78">
        <v>0</v>
      </c>
      <c r="LS17" s="78">
        <v>4</v>
      </c>
      <c r="LT17" s="78">
        <v>0</v>
      </c>
      <c r="LU17" s="78">
        <v>0</v>
      </c>
      <c r="LV17" s="78">
        <v>3</v>
      </c>
      <c r="LW17" s="78">
        <v>0</v>
      </c>
      <c r="LX17" s="78">
        <v>1</v>
      </c>
      <c r="LY17" s="78">
        <v>2</v>
      </c>
      <c r="LZ17" s="78">
        <v>0</v>
      </c>
      <c r="MA17" s="78">
        <v>11</v>
      </c>
      <c r="MB17" s="78">
        <v>0</v>
      </c>
      <c r="MC17" s="78">
        <v>1</v>
      </c>
      <c r="MD17" s="78">
        <v>0</v>
      </c>
      <c r="ME17" s="78">
        <v>0</v>
      </c>
      <c r="MF17" s="78">
        <v>11</v>
      </c>
      <c r="MG17" s="78">
        <v>0</v>
      </c>
      <c r="MH17" s="78">
        <v>0</v>
      </c>
      <c r="MI17" s="78">
        <v>0</v>
      </c>
      <c r="MJ17" s="78">
        <v>0</v>
      </c>
      <c r="MK17" s="78">
        <v>0</v>
      </c>
      <c r="ML17" s="78">
        <v>0</v>
      </c>
      <c r="MM17" s="78">
        <v>0</v>
      </c>
      <c r="MN17" s="78">
        <v>0</v>
      </c>
      <c r="MO17" s="78">
        <v>7</v>
      </c>
      <c r="MP17" s="78">
        <v>1</v>
      </c>
      <c r="MQ17" s="78">
        <v>1</v>
      </c>
      <c r="MR17" s="78">
        <v>0</v>
      </c>
      <c r="MS17" s="78">
        <v>0</v>
      </c>
      <c r="MT17" s="78">
        <v>3</v>
      </c>
      <c r="MU17" s="78">
        <v>0</v>
      </c>
      <c r="MV17" s="78">
        <v>0</v>
      </c>
      <c r="MW17" s="78">
        <v>0</v>
      </c>
      <c r="MX17" s="78">
        <v>1</v>
      </c>
      <c r="MY17" s="78">
        <v>0</v>
      </c>
      <c r="MZ17" s="78">
        <v>0</v>
      </c>
      <c r="NA17" s="78">
        <v>0</v>
      </c>
      <c r="NB17" s="78">
        <v>2</v>
      </c>
      <c r="NC17" s="78">
        <v>0</v>
      </c>
      <c r="ND17" s="78">
        <v>0</v>
      </c>
      <c r="NE17" s="78">
        <v>0</v>
      </c>
      <c r="NF17" s="78">
        <v>15</v>
      </c>
      <c r="NG17" s="78">
        <v>7</v>
      </c>
      <c r="NH17" s="78">
        <v>1</v>
      </c>
      <c r="NI17" s="78">
        <v>0</v>
      </c>
      <c r="NJ17" s="78">
        <v>0</v>
      </c>
      <c r="NK17" s="78">
        <v>4</v>
      </c>
      <c r="NL17" s="78">
        <v>0</v>
      </c>
      <c r="NM17" s="78">
        <v>4</v>
      </c>
      <c r="NN17" s="78">
        <v>1</v>
      </c>
      <c r="NO17" s="78">
        <v>1</v>
      </c>
      <c r="NP17" s="78">
        <v>0</v>
      </c>
      <c r="NQ17" s="78">
        <v>0</v>
      </c>
      <c r="NR17" s="78">
        <v>4</v>
      </c>
      <c r="NS17" s="78">
        <v>4</v>
      </c>
      <c r="NT17" s="78">
        <v>3</v>
      </c>
      <c r="NU17" s="78">
        <v>0</v>
      </c>
      <c r="NV17" s="78">
        <v>0</v>
      </c>
      <c r="NW17" s="78">
        <v>1</v>
      </c>
      <c r="NX17" s="78">
        <v>3</v>
      </c>
      <c r="NY17" s="78">
        <v>6</v>
      </c>
      <c r="NZ17" s="78">
        <v>1</v>
      </c>
      <c r="OA17" s="78">
        <v>0</v>
      </c>
      <c r="OB17" s="78">
        <v>0</v>
      </c>
      <c r="OC17" s="78">
        <v>0</v>
      </c>
      <c r="OD17" s="78">
        <v>0</v>
      </c>
      <c r="OE17" s="78">
        <v>0</v>
      </c>
      <c r="OF17" s="78">
        <v>0</v>
      </c>
      <c r="OG17" s="78">
        <v>3</v>
      </c>
      <c r="OH17" s="78">
        <v>0</v>
      </c>
      <c r="OI17" s="78">
        <v>0</v>
      </c>
      <c r="OJ17" s="78">
        <v>0</v>
      </c>
      <c r="OK17" s="78">
        <v>0</v>
      </c>
      <c r="OL17" s="78">
        <v>1</v>
      </c>
      <c r="OM17" s="78">
        <v>0</v>
      </c>
      <c r="ON17" s="78">
        <v>0</v>
      </c>
      <c r="OO17" s="78">
        <v>0</v>
      </c>
      <c r="OP17" s="78">
        <v>0</v>
      </c>
      <c r="OQ17" s="78">
        <v>0</v>
      </c>
      <c r="OR17" s="78">
        <v>1</v>
      </c>
      <c r="OS17" s="78">
        <v>0</v>
      </c>
      <c r="OT17" s="78">
        <v>0</v>
      </c>
      <c r="OU17" s="78">
        <v>0</v>
      </c>
      <c r="OV17" s="78">
        <v>0</v>
      </c>
      <c r="OW17" s="78">
        <v>0</v>
      </c>
      <c r="OX17" s="78">
        <v>0</v>
      </c>
      <c r="OY17" s="78">
        <v>0</v>
      </c>
      <c r="OZ17" s="78">
        <v>0</v>
      </c>
      <c r="PA17" s="78">
        <v>12</v>
      </c>
      <c r="PB17" s="78">
        <v>0</v>
      </c>
      <c r="PC17" s="78">
        <v>1</v>
      </c>
      <c r="PD17" s="78">
        <v>0</v>
      </c>
      <c r="PE17" s="78">
        <v>0</v>
      </c>
      <c r="PF17" s="78">
        <v>0</v>
      </c>
      <c r="PG17" s="78">
        <v>0</v>
      </c>
      <c r="PH17" s="78">
        <v>0</v>
      </c>
      <c r="PI17" s="78">
        <v>0</v>
      </c>
      <c r="PJ17" s="78">
        <v>0</v>
      </c>
      <c r="PK17" s="78">
        <v>0</v>
      </c>
      <c r="PL17" s="78">
        <v>0</v>
      </c>
      <c r="PM17" s="78">
        <v>0</v>
      </c>
      <c r="PN17" s="78">
        <v>1</v>
      </c>
      <c r="PO17" s="78">
        <v>0</v>
      </c>
      <c r="PP17" s="78">
        <v>2</v>
      </c>
      <c r="PQ17" s="78">
        <v>0</v>
      </c>
      <c r="PR17" s="78">
        <v>0</v>
      </c>
      <c r="PS17" s="78">
        <v>0</v>
      </c>
      <c r="PT17" s="78">
        <v>4</v>
      </c>
      <c r="PU17" s="78">
        <v>0</v>
      </c>
      <c r="PV17" s="78">
        <v>0</v>
      </c>
      <c r="PW17" s="78">
        <v>3</v>
      </c>
      <c r="PX17" s="78">
        <v>0</v>
      </c>
      <c r="PY17" s="78">
        <v>1</v>
      </c>
      <c r="PZ17" s="78">
        <v>2</v>
      </c>
      <c r="QA17" s="78">
        <v>0</v>
      </c>
      <c r="QB17" s="78">
        <v>11</v>
      </c>
      <c r="QC17" s="78">
        <v>0</v>
      </c>
      <c r="QD17" s="78">
        <v>1</v>
      </c>
      <c r="QE17" s="78">
        <v>0</v>
      </c>
      <c r="QF17" s="78">
        <v>0</v>
      </c>
      <c r="QG17" s="78">
        <v>11</v>
      </c>
      <c r="QH17" s="78">
        <v>0</v>
      </c>
      <c r="QI17" s="78">
        <v>0</v>
      </c>
      <c r="QJ17" s="78">
        <v>0</v>
      </c>
      <c r="QK17" s="78">
        <v>0</v>
      </c>
      <c r="QL17" s="78">
        <v>0</v>
      </c>
      <c r="QM17" s="78">
        <v>0</v>
      </c>
      <c r="QN17" s="78">
        <v>0</v>
      </c>
      <c r="QO17" s="78">
        <v>0</v>
      </c>
      <c r="QP17" s="78">
        <v>7</v>
      </c>
      <c r="QQ17" s="78">
        <v>1</v>
      </c>
      <c r="QR17" s="78">
        <v>1</v>
      </c>
      <c r="QS17" s="78">
        <v>3</v>
      </c>
      <c r="QT17" s="78">
        <v>1</v>
      </c>
      <c r="QU17" s="78">
        <v>0</v>
      </c>
      <c r="QV17" s="78">
        <v>2</v>
      </c>
      <c r="QW17" s="78">
        <v>0</v>
      </c>
      <c r="QX17" s="78">
        <v>55</v>
      </c>
      <c r="QY17" s="78">
        <v>3</v>
      </c>
      <c r="QZ17" s="78">
        <v>1</v>
      </c>
      <c r="RA17" s="78">
        <v>1</v>
      </c>
      <c r="RB17" s="78">
        <v>13</v>
      </c>
      <c r="RC17" s="78">
        <v>0</v>
      </c>
      <c r="RD17" s="78">
        <v>1</v>
      </c>
      <c r="RE17" s="78">
        <v>2</v>
      </c>
      <c r="RF17" s="78">
        <v>4</v>
      </c>
      <c r="RG17" s="78">
        <v>4</v>
      </c>
      <c r="RH17" s="78">
        <v>2</v>
      </c>
      <c r="RI17" s="78">
        <v>12</v>
      </c>
      <c r="RJ17" s="78">
        <v>0</v>
      </c>
      <c r="RK17" s="78">
        <v>11</v>
      </c>
      <c r="RL17" s="78">
        <v>8</v>
      </c>
      <c r="RM17" s="78">
        <v>1</v>
      </c>
      <c r="RN17" s="78">
        <v>3</v>
      </c>
      <c r="RO17" s="78">
        <v>1</v>
      </c>
      <c r="RP17" s="78">
        <v>0</v>
      </c>
      <c r="RQ17" s="78">
        <v>2</v>
      </c>
      <c r="RR17" s="78">
        <v>0</v>
      </c>
      <c r="RS17" s="78">
        <v>55</v>
      </c>
      <c r="RT17" s="78">
        <v>6</v>
      </c>
      <c r="RU17" s="78">
        <v>1</v>
      </c>
      <c r="RV17" s="78">
        <v>1</v>
      </c>
      <c r="RW17" s="78">
        <v>13</v>
      </c>
      <c r="RX17" s="78">
        <v>0</v>
      </c>
      <c r="RY17" s="78">
        <v>1</v>
      </c>
      <c r="RZ17" s="78">
        <v>2</v>
      </c>
      <c r="SA17" s="78">
        <v>4</v>
      </c>
      <c r="SB17" s="78">
        <v>4</v>
      </c>
      <c r="SC17" s="78">
        <v>2</v>
      </c>
      <c r="SD17" s="78">
        <v>12</v>
      </c>
      <c r="SE17" s="78">
        <v>0</v>
      </c>
      <c r="SF17" s="78">
        <v>11</v>
      </c>
      <c r="SG17" s="78">
        <v>8</v>
      </c>
      <c r="SH17" s="78">
        <v>1</v>
      </c>
    </row>
    <row r="18" spans="1:502">
      <c r="A18" s="17" t="s">
        <v>806</v>
      </c>
      <c r="B18" s="77">
        <v>10</v>
      </c>
      <c r="C18" s="77">
        <v>10</v>
      </c>
      <c r="D18" s="77">
        <v>1</v>
      </c>
      <c r="E18" s="77">
        <v>2013</v>
      </c>
      <c r="F18" s="77" t="s">
        <v>181</v>
      </c>
      <c r="G18" s="1017" t="s">
        <v>796</v>
      </c>
      <c r="H18" s="77" t="s">
        <v>797</v>
      </c>
      <c r="I18" s="1018"/>
      <c r="J18" s="80">
        <v>7.6589999999999998</v>
      </c>
      <c r="K18" s="80">
        <v>0</v>
      </c>
      <c r="L18" s="80">
        <v>0</v>
      </c>
      <c r="M18" s="80">
        <v>0</v>
      </c>
      <c r="N18" s="80">
        <v>45.783999999999999</v>
      </c>
      <c r="O18" s="80">
        <v>0</v>
      </c>
      <c r="P18" s="80">
        <v>0</v>
      </c>
      <c r="Q18" s="80">
        <v>0</v>
      </c>
      <c r="R18" s="80">
        <v>105.905</v>
      </c>
      <c r="S18" s="80">
        <v>44.540999999999997</v>
      </c>
      <c r="T18" s="80">
        <v>21.244</v>
      </c>
      <c r="U18" s="80">
        <v>0</v>
      </c>
      <c r="V18" s="80">
        <v>0</v>
      </c>
      <c r="W18" s="80">
        <v>869.69600000000003</v>
      </c>
      <c r="X18" s="80">
        <v>0</v>
      </c>
      <c r="Y18" s="80">
        <v>66.506</v>
      </c>
      <c r="Z18" s="80">
        <v>6.1269999999999998</v>
      </c>
      <c r="AA18" s="80">
        <v>4.9880000000000004</v>
      </c>
      <c r="AB18" s="80">
        <v>0</v>
      </c>
      <c r="AC18" s="80">
        <v>0</v>
      </c>
      <c r="AD18" s="80">
        <v>1300.385</v>
      </c>
      <c r="AE18" s="80">
        <v>1793.528</v>
      </c>
      <c r="AF18" s="80">
        <v>661.97299999999996</v>
      </c>
      <c r="AG18" s="80">
        <v>0</v>
      </c>
      <c r="AH18" s="80">
        <v>0</v>
      </c>
      <c r="AI18" s="80">
        <v>2.6949999999999998</v>
      </c>
      <c r="AJ18" s="80">
        <v>48.530999999999999</v>
      </c>
      <c r="AK18" s="80">
        <v>126.83499999999999</v>
      </c>
      <c r="AL18" s="80">
        <v>5.5880000000000001</v>
      </c>
      <c r="AM18" s="80">
        <v>0</v>
      </c>
      <c r="AN18" s="80">
        <v>3.7989999999999999</v>
      </c>
      <c r="AO18" s="80">
        <v>0</v>
      </c>
      <c r="AP18" s="80">
        <v>75.195999999999998</v>
      </c>
      <c r="AQ18" s="80">
        <v>0</v>
      </c>
      <c r="AR18" s="80">
        <v>0</v>
      </c>
      <c r="AS18" s="80">
        <v>23.542999999999999</v>
      </c>
      <c r="AT18" s="80">
        <v>0</v>
      </c>
      <c r="AU18" s="80">
        <v>0</v>
      </c>
      <c r="AV18" s="80">
        <v>0</v>
      </c>
      <c r="AW18" s="80">
        <v>0</v>
      </c>
      <c r="AX18" s="80">
        <v>3.371</v>
      </c>
      <c r="AY18" s="80">
        <v>0</v>
      </c>
      <c r="AZ18" s="80">
        <v>0</v>
      </c>
      <c r="BA18" s="80">
        <v>0</v>
      </c>
      <c r="BB18" s="80">
        <v>0</v>
      </c>
      <c r="BC18" s="80">
        <v>0</v>
      </c>
      <c r="BD18" s="80">
        <v>4.1879999999999997</v>
      </c>
      <c r="BE18" s="80">
        <v>0</v>
      </c>
      <c r="BF18" s="80">
        <v>0</v>
      </c>
      <c r="BG18" s="80">
        <v>0</v>
      </c>
      <c r="BH18" s="80">
        <v>0</v>
      </c>
      <c r="BI18" s="80">
        <v>0</v>
      </c>
      <c r="BJ18" s="80">
        <v>0</v>
      </c>
      <c r="BK18" s="80">
        <v>0</v>
      </c>
      <c r="BL18" s="80">
        <v>0</v>
      </c>
      <c r="BM18" s="80">
        <v>39.265000000000001</v>
      </c>
      <c r="BN18" s="80">
        <v>0</v>
      </c>
      <c r="BO18" s="80">
        <v>3.8180000000000001</v>
      </c>
      <c r="BP18" s="80">
        <v>0</v>
      </c>
      <c r="BQ18" s="80">
        <v>0</v>
      </c>
      <c r="BR18" s="80">
        <v>0</v>
      </c>
      <c r="BS18" s="80">
        <v>0</v>
      </c>
      <c r="BT18" s="80">
        <v>0</v>
      </c>
      <c r="BU18" s="80">
        <v>0</v>
      </c>
      <c r="BV18" s="80">
        <v>0</v>
      </c>
      <c r="BW18" s="80">
        <v>0</v>
      </c>
      <c r="BX18" s="80">
        <v>0</v>
      </c>
      <c r="BY18" s="80">
        <v>0</v>
      </c>
      <c r="BZ18" s="80">
        <v>2.5110000000000001</v>
      </c>
      <c r="CA18" s="80">
        <v>0</v>
      </c>
      <c r="CB18" s="80">
        <v>17.321999999999999</v>
      </c>
      <c r="CC18" s="80">
        <v>0</v>
      </c>
      <c r="CD18" s="80">
        <v>0</v>
      </c>
      <c r="CE18" s="80">
        <v>0</v>
      </c>
      <c r="CF18" s="80">
        <v>10.743</v>
      </c>
      <c r="CG18" s="80">
        <v>0</v>
      </c>
      <c r="CH18" s="80">
        <v>0</v>
      </c>
      <c r="CI18" s="80">
        <v>6.5510000000000002</v>
      </c>
      <c r="CJ18" s="80">
        <v>0</v>
      </c>
      <c r="CK18" s="80">
        <v>2.7189999999999999</v>
      </c>
      <c r="CL18" s="80">
        <v>11.28</v>
      </c>
      <c r="CM18" s="80">
        <v>0</v>
      </c>
      <c r="CN18" s="80">
        <v>89.123999999999995</v>
      </c>
      <c r="CO18" s="80">
        <v>0</v>
      </c>
      <c r="CP18" s="80">
        <v>4.9489999999999998</v>
      </c>
      <c r="CQ18" s="80">
        <v>0</v>
      </c>
      <c r="CR18" s="80">
        <v>0</v>
      </c>
      <c r="CS18" s="80">
        <v>634.90300000000002</v>
      </c>
      <c r="CT18" s="80">
        <v>0</v>
      </c>
      <c r="CU18" s="80">
        <v>0</v>
      </c>
      <c r="CV18" s="80">
        <v>0</v>
      </c>
      <c r="CW18" s="80">
        <v>0</v>
      </c>
      <c r="CX18" s="80">
        <v>0</v>
      </c>
      <c r="CY18" s="80">
        <v>0</v>
      </c>
      <c r="CZ18" s="80">
        <v>0</v>
      </c>
      <c r="DA18" s="80">
        <v>0</v>
      </c>
      <c r="DB18" s="80">
        <v>75.635000000000005</v>
      </c>
      <c r="DC18" s="80">
        <v>4.532</v>
      </c>
      <c r="DD18" s="80">
        <v>5.7709999999999999</v>
      </c>
      <c r="DE18" s="80">
        <v>0</v>
      </c>
      <c r="DF18" s="80">
        <v>0</v>
      </c>
      <c r="DG18" s="80">
        <v>75.195999999999998</v>
      </c>
      <c r="DH18" s="80">
        <v>0</v>
      </c>
      <c r="DI18" s="80">
        <v>0</v>
      </c>
      <c r="DJ18" s="80">
        <v>0</v>
      </c>
      <c r="DK18" s="80">
        <v>7.6589999999999998</v>
      </c>
      <c r="DL18" s="80">
        <v>0</v>
      </c>
      <c r="DM18" s="80">
        <v>0</v>
      </c>
      <c r="DN18" s="80">
        <v>0</v>
      </c>
      <c r="DO18" s="80">
        <v>45.783999999999999</v>
      </c>
      <c r="DP18" s="80">
        <v>0</v>
      </c>
      <c r="DQ18" s="80">
        <v>0</v>
      </c>
      <c r="DR18" s="80">
        <v>0</v>
      </c>
      <c r="DS18" s="80">
        <v>105.905</v>
      </c>
      <c r="DT18" s="80">
        <v>44.540999999999997</v>
      </c>
      <c r="DU18" s="80">
        <v>21.244</v>
      </c>
      <c r="DV18" s="80">
        <v>0</v>
      </c>
      <c r="DW18" s="80">
        <v>0</v>
      </c>
      <c r="DX18" s="80">
        <v>869.69600000000003</v>
      </c>
      <c r="DY18" s="80">
        <v>0</v>
      </c>
      <c r="DZ18" s="80">
        <v>66.506</v>
      </c>
      <c r="EA18" s="80">
        <v>6.1269999999999998</v>
      </c>
      <c r="EB18" s="80">
        <v>4.9880000000000004</v>
      </c>
      <c r="EC18" s="80">
        <v>0</v>
      </c>
      <c r="ED18" s="80">
        <v>0</v>
      </c>
      <c r="EE18" s="80">
        <v>1300.385</v>
      </c>
      <c r="EF18" s="80">
        <v>1793.528</v>
      </c>
      <c r="EG18" s="80">
        <v>661.97299999999996</v>
      </c>
      <c r="EH18" s="80">
        <v>0</v>
      </c>
      <c r="EI18" s="80">
        <v>0</v>
      </c>
      <c r="EJ18" s="80">
        <v>2.6949999999999998</v>
      </c>
      <c r="EK18" s="80">
        <v>48.530999999999999</v>
      </c>
      <c r="EL18" s="80">
        <v>126.83499999999999</v>
      </c>
      <c r="EM18" s="80">
        <v>5.5880000000000001</v>
      </c>
      <c r="EN18" s="80">
        <v>0</v>
      </c>
      <c r="EO18" s="80">
        <v>3.7989999999999999</v>
      </c>
      <c r="EP18" s="80">
        <v>0</v>
      </c>
      <c r="EQ18" s="80">
        <v>0</v>
      </c>
      <c r="ER18" s="80">
        <v>0</v>
      </c>
      <c r="ES18" s="80">
        <v>0</v>
      </c>
      <c r="ET18" s="80">
        <v>23.542999999999999</v>
      </c>
      <c r="EU18" s="80">
        <v>0</v>
      </c>
      <c r="EV18" s="80">
        <v>0</v>
      </c>
      <c r="EW18" s="80">
        <v>0</v>
      </c>
      <c r="EX18" s="80">
        <v>0</v>
      </c>
      <c r="EY18" s="80">
        <v>3.371</v>
      </c>
      <c r="EZ18" s="80">
        <v>0</v>
      </c>
      <c r="FA18" s="80">
        <v>0</v>
      </c>
      <c r="FB18" s="80">
        <v>0</v>
      </c>
      <c r="FC18" s="80">
        <v>0</v>
      </c>
      <c r="FD18" s="80">
        <v>0</v>
      </c>
      <c r="FE18" s="80">
        <v>4.1879999999999997</v>
      </c>
      <c r="FF18" s="80">
        <v>0</v>
      </c>
      <c r="FG18" s="80">
        <v>0</v>
      </c>
      <c r="FH18" s="80">
        <v>0</v>
      </c>
      <c r="FI18" s="80">
        <v>0</v>
      </c>
      <c r="FJ18" s="80">
        <v>0</v>
      </c>
      <c r="FK18" s="80">
        <v>0</v>
      </c>
      <c r="FL18" s="80">
        <v>0</v>
      </c>
      <c r="FM18" s="80">
        <v>0</v>
      </c>
      <c r="FN18" s="80">
        <v>39.265000000000001</v>
      </c>
      <c r="FO18" s="80">
        <v>0</v>
      </c>
      <c r="FP18" s="80">
        <v>3.8180000000000001</v>
      </c>
      <c r="FQ18" s="80">
        <v>0</v>
      </c>
      <c r="FR18" s="80">
        <v>0</v>
      </c>
      <c r="FS18" s="80">
        <v>0</v>
      </c>
      <c r="FT18" s="80">
        <v>0</v>
      </c>
      <c r="FU18" s="80">
        <v>0</v>
      </c>
      <c r="FV18" s="80">
        <v>0</v>
      </c>
      <c r="FW18" s="80">
        <v>0</v>
      </c>
      <c r="FX18" s="80">
        <v>0</v>
      </c>
      <c r="FY18" s="80">
        <v>0</v>
      </c>
      <c r="FZ18" s="80">
        <v>0</v>
      </c>
      <c r="GA18" s="80">
        <v>2.5110000000000001</v>
      </c>
      <c r="GB18" s="80">
        <v>0</v>
      </c>
      <c r="GC18" s="80">
        <v>17.321999999999999</v>
      </c>
      <c r="GD18" s="80">
        <v>0</v>
      </c>
      <c r="GE18" s="80">
        <v>0</v>
      </c>
      <c r="GF18" s="80">
        <v>0</v>
      </c>
      <c r="GG18" s="80">
        <v>10.743</v>
      </c>
      <c r="GH18" s="80">
        <v>0</v>
      </c>
      <c r="GI18" s="80">
        <v>0</v>
      </c>
      <c r="GJ18" s="80">
        <v>6.5510000000000002</v>
      </c>
      <c r="GK18" s="80">
        <v>0</v>
      </c>
      <c r="GL18" s="80">
        <v>2.7189999999999999</v>
      </c>
      <c r="GM18" s="80">
        <v>11.28</v>
      </c>
      <c r="GN18" s="80">
        <v>0</v>
      </c>
      <c r="GO18" s="80">
        <v>89.123999999999995</v>
      </c>
      <c r="GP18" s="80">
        <v>0</v>
      </c>
      <c r="GQ18" s="80">
        <v>4.9489999999999998</v>
      </c>
      <c r="GR18" s="80">
        <v>0</v>
      </c>
      <c r="GS18" s="80">
        <v>0</v>
      </c>
      <c r="GT18" s="80">
        <v>634.90300000000002</v>
      </c>
      <c r="GU18" s="80">
        <v>0</v>
      </c>
      <c r="GV18" s="80">
        <v>0</v>
      </c>
      <c r="GW18" s="80">
        <v>0</v>
      </c>
      <c r="GX18" s="80">
        <v>0</v>
      </c>
      <c r="GY18" s="80">
        <v>0</v>
      </c>
      <c r="GZ18" s="80">
        <v>0</v>
      </c>
      <c r="HA18" s="80">
        <v>0</v>
      </c>
      <c r="HB18" s="80">
        <v>0</v>
      </c>
      <c r="HC18" s="80">
        <v>75.635000000000005</v>
      </c>
      <c r="HD18" s="80">
        <v>4.532</v>
      </c>
      <c r="HE18" s="80">
        <v>5.7709999999999999</v>
      </c>
      <c r="HF18" s="80">
        <v>75.195999999999998</v>
      </c>
      <c r="HG18" s="80">
        <v>7.6589999999999998</v>
      </c>
      <c r="HH18" s="80">
        <v>0</v>
      </c>
      <c r="HI18" s="80">
        <v>45.783999999999999</v>
      </c>
      <c r="HJ18" s="80">
        <v>0</v>
      </c>
      <c r="HK18" s="80">
        <v>5062.3410000000003</v>
      </c>
      <c r="HL18" s="80">
        <v>23.542999999999999</v>
      </c>
      <c r="HM18" s="80">
        <v>3.371</v>
      </c>
      <c r="HN18" s="80">
        <v>4.1879999999999997</v>
      </c>
      <c r="HO18" s="80">
        <v>43.082999999999998</v>
      </c>
      <c r="HP18" s="80">
        <v>0</v>
      </c>
      <c r="HQ18" s="80">
        <v>2.5110000000000001</v>
      </c>
      <c r="HR18" s="80">
        <v>17.321999999999999</v>
      </c>
      <c r="HS18" s="80">
        <v>10.743</v>
      </c>
      <c r="HT18" s="80">
        <v>9.27</v>
      </c>
      <c r="HU18" s="80">
        <v>11.28</v>
      </c>
      <c r="HV18" s="80">
        <v>94.072999999999993</v>
      </c>
      <c r="HW18" s="80">
        <v>0</v>
      </c>
      <c r="HX18" s="80">
        <v>634.90300000000002</v>
      </c>
      <c r="HY18" s="80">
        <v>80.167000000000002</v>
      </c>
      <c r="HZ18" s="80">
        <v>5.7709999999999999</v>
      </c>
      <c r="IA18" s="80">
        <v>75.195999999999998</v>
      </c>
      <c r="IB18" s="80">
        <v>7.6589999999999998</v>
      </c>
      <c r="IC18" s="80">
        <v>0</v>
      </c>
      <c r="ID18" s="80">
        <v>45.783999999999999</v>
      </c>
      <c r="IE18" s="80">
        <v>0</v>
      </c>
      <c r="IF18" s="80">
        <v>5062.3410000000003</v>
      </c>
      <c r="IG18" s="80">
        <v>98.739000000000004</v>
      </c>
      <c r="IH18" s="80">
        <v>3.371</v>
      </c>
      <c r="II18" s="80">
        <v>4.1879999999999997</v>
      </c>
      <c r="IJ18" s="80">
        <v>43.082999999999998</v>
      </c>
      <c r="IK18" s="80">
        <v>0</v>
      </c>
      <c r="IL18" s="80">
        <v>2.5110000000000001</v>
      </c>
      <c r="IM18" s="80">
        <v>17.321999999999999</v>
      </c>
      <c r="IN18" s="80">
        <v>10.743</v>
      </c>
      <c r="IO18" s="80">
        <v>9.27</v>
      </c>
      <c r="IP18" s="80">
        <v>11.28</v>
      </c>
      <c r="IQ18" s="80">
        <v>94.072999999999993</v>
      </c>
      <c r="IR18" s="80">
        <v>0</v>
      </c>
      <c r="IS18" s="80">
        <v>634.90300000000002</v>
      </c>
      <c r="IT18" s="80">
        <v>80.167000000000002</v>
      </c>
      <c r="IU18" s="80">
        <v>5.7709999999999999</v>
      </c>
      <c r="IV18" s="81">
        <v>0</v>
      </c>
      <c r="IW18" s="78">
        <v>1</v>
      </c>
      <c r="IX18" s="78">
        <v>0</v>
      </c>
      <c r="IY18" s="78">
        <v>0</v>
      </c>
      <c r="IZ18" s="78">
        <v>0</v>
      </c>
      <c r="JA18" s="78">
        <v>2</v>
      </c>
      <c r="JB18" s="78">
        <v>0</v>
      </c>
      <c r="JC18" s="78">
        <v>0</v>
      </c>
      <c r="JD18" s="78">
        <v>0</v>
      </c>
      <c r="JE18" s="78">
        <v>15</v>
      </c>
      <c r="JF18" s="78">
        <v>7</v>
      </c>
      <c r="JG18" s="78">
        <v>1</v>
      </c>
      <c r="JH18" s="78">
        <v>0</v>
      </c>
      <c r="JI18" s="78">
        <v>0</v>
      </c>
      <c r="JJ18" s="78">
        <v>4</v>
      </c>
      <c r="JK18" s="78">
        <v>0</v>
      </c>
      <c r="JL18" s="78">
        <v>5</v>
      </c>
      <c r="JM18" s="78">
        <v>1</v>
      </c>
      <c r="JN18" s="78">
        <v>1</v>
      </c>
      <c r="JO18" s="78">
        <v>0</v>
      </c>
      <c r="JP18" s="78">
        <v>0</v>
      </c>
      <c r="JQ18" s="78">
        <v>4</v>
      </c>
      <c r="JR18" s="78">
        <v>4</v>
      </c>
      <c r="JS18" s="78">
        <v>3</v>
      </c>
      <c r="JT18" s="78">
        <v>0</v>
      </c>
      <c r="JU18" s="78">
        <v>0</v>
      </c>
      <c r="JV18" s="78">
        <v>1</v>
      </c>
      <c r="JW18" s="78">
        <v>3</v>
      </c>
      <c r="JX18" s="78">
        <v>6</v>
      </c>
      <c r="JY18" s="78">
        <v>1</v>
      </c>
      <c r="JZ18" s="78">
        <v>0</v>
      </c>
      <c r="KA18" s="78">
        <v>1</v>
      </c>
      <c r="KB18" s="78">
        <v>0</v>
      </c>
      <c r="KC18" s="78">
        <v>3</v>
      </c>
      <c r="KD18" s="78">
        <v>0</v>
      </c>
      <c r="KE18" s="78">
        <v>0</v>
      </c>
      <c r="KF18" s="78">
        <v>3</v>
      </c>
      <c r="KG18" s="78">
        <v>0</v>
      </c>
      <c r="KH18" s="78">
        <v>0</v>
      </c>
      <c r="KI18" s="78">
        <v>0</v>
      </c>
      <c r="KJ18" s="78">
        <v>0</v>
      </c>
      <c r="KK18" s="78">
        <v>1</v>
      </c>
      <c r="KL18" s="78">
        <v>0</v>
      </c>
      <c r="KM18" s="78">
        <v>0</v>
      </c>
      <c r="KN18" s="78">
        <v>0</v>
      </c>
      <c r="KO18" s="78">
        <v>0</v>
      </c>
      <c r="KP18" s="78">
        <v>0</v>
      </c>
      <c r="KQ18" s="78">
        <v>1</v>
      </c>
      <c r="KR18" s="78">
        <v>0</v>
      </c>
      <c r="KS18" s="78">
        <v>0</v>
      </c>
      <c r="KT18" s="78">
        <v>0</v>
      </c>
      <c r="KU18" s="78">
        <v>0</v>
      </c>
      <c r="KV18" s="78">
        <v>0</v>
      </c>
      <c r="KW18" s="78">
        <v>0</v>
      </c>
      <c r="KX18" s="78">
        <v>0</v>
      </c>
      <c r="KY18" s="78">
        <v>0</v>
      </c>
      <c r="KZ18" s="78">
        <v>11</v>
      </c>
      <c r="LA18" s="78">
        <v>0</v>
      </c>
      <c r="LB18" s="78">
        <v>1</v>
      </c>
      <c r="LC18" s="78">
        <v>0</v>
      </c>
      <c r="LD18" s="78">
        <v>0</v>
      </c>
      <c r="LE18" s="78">
        <v>0</v>
      </c>
      <c r="LF18" s="78">
        <v>0</v>
      </c>
      <c r="LG18" s="78">
        <v>0</v>
      </c>
      <c r="LH18" s="78">
        <v>0</v>
      </c>
      <c r="LI18" s="78">
        <v>0</v>
      </c>
      <c r="LJ18" s="78">
        <v>0</v>
      </c>
      <c r="LK18" s="78">
        <v>0</v>
      </c>
      <c r="LL18" s="78">
        <v>0</v>
      </c>
      <c r="LM18" s="78">
        <v>1</v>
      </c>
      <c r="LN18" s="78">
        <v>0</v>
      </c>
      <c r="LO18" s="78">
        <v>2</v>
      </c>
      <c r="LP18" s="78">
        <v>0</v>
      </c>
      <c r="LQ18" s="78">
        <v>0</v>
      </c>
      <c r="LR18" s="78">
        <v>0</v>
      </c>
      <c r="LS18" s="78">
        <v>3</v>
      </c>
      <c r="LT18" s="78">
        <v>0</v>
      </c>
      <c r="LU18" s="78">
        <v>0</v>
      </c>
      <c r="LV18" s="78">
        <v>2</v>
      </c>
      <c r="LW18" s="78">
        <v>0</v>
      </c>
      <c r="LX18" s="78">
        <v>1</v>
      </c>
      <c r="LY18" s="78">
        <v>2</v>
      </c>
      <c r="LZ18" s="78">
        <v>0</v>
      </c>
      <c r="MA18" s="78">
        <v>11</v>
      </c>
      <c r="MB18" s="78">
        <v>0</v>
      </c>
      <c r="MC18" s="78">
        <v>1</v>
      </c>
      <c r="MD18" s="78">
        <v>0</v>
      </c>
      <c r="ME18" s="78">
        <v>0</v>
      </c>
      <c r="MF18" s="78">
        <v>12</v>
      </c>
      <c r="MG18" s="78">
        <v>0</v>
      </c>
      <c r="MH18" s="78">
        <v>0</v>
      </c>
      <c r="MI18" s="78">
        <v>0</v>
      </c>
      <c r="MJ18" s="78">
        <v>0</v>
      </c>
      <c r="MK18" s="78">
        <v>0</v>
      </c>
      <c r="ML18" s="78">
        <v>0</v>
      </c>
      <c r="MM18" s="78">
        <v>0</v>
      </c>
      <c r="MN18" s="78">
        <v>0</v>
      </c>
      <c r="MO18" s="78">
        <v>7</v>
      </c>
      <c r="MP18" s="78">
        <v>1</v>
      </c>
      <c r="MQ18" s="78">
        <v>1</v>
      </c>
      <c r="MR18" s="78">
        <v>0</v>
      </c>
      <c r="MS18" s="78">
        <v>0</v>
      </c>
      <c r="MT18" s="78">
        <v>3</v>
      </c>
      <c r="MU18" s="78">
        <v>0</v>
      </c>
      <c r="MV18" s="78">
        <v>0</v>
      </c>
      <c r="MW18" s="78">
        <v>0</v>
      </c>
      <c r="MX18" s="78">
        <v>1</v>
      </c>
      <c r="MY18" s="78">
        <v>0</v>
      </c>
      <c r="MZ18" s="78">
        <v>0</v>
      </c>
      <c r="NA18" s="78">
        <v>0</v>
      </c>
      <c r="NB18" s="78">
        <v>2</v>
      </c>
      <c r="NC18" s="78">
        <v>0</v>
      </c>
      <c r="ND18" s="78">
        <v>0</v>
      </c>
      <c r="NE18" s="78">
        <v>0</v>
      </c>
      <c r="NF18" s="78">
        <v>15</v>
      </c>
      <c r="NG18" s="78">
        <v>7</v>
      </c>
      <c r="NH18" s="78">
        <v>1</v>
      </c>
      <c r="NI18" s="78">
        <v>0</v>
      </c>
      <c r="NJ18" s="78">
        <v>0</v>
      </c>
      <c r="NK18" s="78">
        <v>4</v>
      </c>
      <c r="NL18" s="78">
        <v>0</v>
      </c>
      <c r="NM18" s="78">
        <v>5</v>
      </c>
      <c r="NN18" s="78">
        <v>1</v>
      </c>
      <c r="NO18" s="78">
        <v>1</v>
      </c>
      <c r="NP18" s="78">
        <v>0</v>
      </c>
      <c r="NQ18" s="78">
        <v>0</v>
      </c>
      <c r="NR18" s="78">
        <v>4</v>
      </c>
      <c r="NS18" s="78">
        <v>4</v>
      </c>
      <c r="NT18" s="78">
        <v>3</v>
      </c>
      <c r="NU18" s="78">
        <v>0</v>
      </c>
      <c r="NV18" s="78">
        <v>0</v>
      </c>
      <c r="NW18" s="78">
        <v>1</v>
      </c>
      <c r="NX18" s="78">
        <v>3</v>
      </c>
      <c r="NY18" s="78">
        <v>6</v>
      </c>
      <c r="NZ18" s="78">
        <v>1</v>
      </c>
      <c r="OA18" s="78">
        <v>0</v>
      </c>
      <c r="OB18" s="78">
        <v>1</v>
      </c>
      <c r="OC18" s="78">
        <v>0</v>
      </c>
      <c r="OD18" s="78">
        <v>0</v>
      </c>
      <c r="OE18" s="78">
        <v>0</v>
      </c>
      <c r="OF18" s="78">
        <v>0</v>
      </c>
      <c r="OG18" s="78">
        <v>3</v>
      </c>
      <c r="OH18" s="78">
        <v>0</v>
      </c>
      <c r="OI18" s="78">
        <v>0</v>
      </c>
      <c r="OJ18" s="78">
        <v>0</v>
      </c>
      <c r="OK18" s="78">
        <v>0</v>
      </c>
      <c r="OL18" s="78">
        <v>1</v>
      </c>
      <c r="OM18" s="78">
        <v>0</v>
      </c>
      <c r="ON18" s="78">
        <v>0</v>
      </c>
      <c r="OO18" s="78">
        <v>0</v>
      </c>
      <c r="OP18" s="78">
        <v>0</v>
      </c>
      <c r="OQ18" s="78">
        <v>0</v>
      </c>
      <c r="OR18" s="78">
        <v>1</v>
      </c>
      <c r="OS18" s="78">
        <v>0</v>
      </c>
      <c r="OT18" s="78">
        <v>0</v>
      </c>
      <c r="OU18" s="78">
        <v>0</v>
      </c>
      <c r="OV18" s="78">
        <v>0</v>
      </c>
      <c r="OW18" s="78">
        <v>0</v>
      </c>
      <c r="OX18" s="78">
        <v>0</v>
      </c>
      <c r="OY18" s="78">
        <v>0</v>
      </c>
      <c r="OZ18" s="78">
        <v>0</v>
      </c>
      <c r="PA18" s="78">
        <v>11</v>
      </c>
      <c r="PB18" s="78">
        <v>0</v>
      </c>
      <c r="PC18" s="78">
        <v>1</v>
      </c>
      <c r="PD18" s="78">
        <v>0</v>
      </c>
      <c r="PE18" s="78">
        <v>0</v>
      </c>
      <c r="PF18" s="78">
        <v>0</v>
      </c>
      <c r="PG18" s="78">
        <v>0</v>
      </c>
      <c r="PH18" s="78">
        <v>0</v>
      </c>
      <c r="PI18" s="78">
        <v>0</v>
      </c>
      <c r="PJ18" s="78">
        <v>0</v>
      </c>
      <c r="PK18" s="78">
        <v>0</v>
      </c>
      <c r="PL18" s="78">
        <v>0</v>
      </c>
      <c r="PM18" s="78">
        <v>0</v>
      </c>
      <c r="PN18" s="78">
        <v>1</v>
      </c>
      <c r="PO18" s="78">
        <v>0</v>
      </c>
      <c r="PP18" s="78">
        <v>2</v>
      </c>
      <c r="PQ18" s="78">
        <v>0</v>
      </c>
      <c r="PR18" s="78">
        <v>0</v>
      </c>
      <c r="PS18" s="78">
        <v>0</v>
      </c>
      <c r="PT18" s="78">
        <v>3</v>
      </c>
      <c r="PU18" s="78">
        <v>0</v>
      </c>
      <c r="PV18" s="78">
        <v>0</v>
      </c>
      <c r="PW18" s="78">
        <v>2</v>
      </c>
      <c r="PX18" s="78">
        <v>0</v>
      </c>
      <c r="PY18" s="78">
        <v>1</v>
      </c>
      <c r="PZ18" s="78">
        <v>2</v>
      </c>
      <c r="QA18" s="78">
        <v>0</v>
      </c>
      <c r="QB18" s="78">
        <v>11</v>
      </c>
      <c r="QC18" s="78">
        <v>0</v>
      </c>
      <c r="QD18" s="78">
        <v>1</v>
      </c>
      <c r="QE18" s="78">
        <v>0</v>
      </c>
      <c r="QF18" s="78">
        <v>0</v>
      </c>
      <c r="QG18" s="78">
        <v>12</v>
      </c>
      <c r="QH18" s="78">
        <v>0</v>
      </c>
      <c r="QI18" s="78">
        <v>0</v>
      </c>
      <c r="QJ18" s="78">
        <v>0</v>
      </c>
      <c r="QK18" s="78">
        <v>0</v>
      </c>
      <c r="QL18" s="78">
        <v>0</v>
      </c>
      <c r="QM18" s="78">
        <v>0</v>
      </c>
      <c r="QN18" s="78">
        <v>0</v>
      </c>
      <c r="QO18" s="78">
        <v>0</v>
      </c>
      <c r="QP18" s="78">
        <v>7</v>
      </c>
      <c r="QQ18" s="78">
        <v>1</v>
      </c>
      <c r="QR18" s="78">
        <v>1</v>
      </c>
      <c r="QS18" s="78">
        <v>3</v>
      </c>
      <c r="QT18" s="78">
        <v>1</v>
      </c>
      <c r="QU18" s="78">
        <v>0</v>
      </c>
      <c r="QV18" s="78">
        <v>2</v>
      </c>
      <c r="QW18" s="78">
        <v>0</v>
      </c>
      <c r="QX18" s="78">
        <v>57</v>
      </c>
      <c r="QY18" s="78">
        <v>3</v>
      </c>
      <c r="QZ18" s="78">
        <v>1</v>
      </c>
      <c r="RA18" s="78">
        <v>1</v>
      </c>
      <c r="RB18" s="78">
        <v>12</v>
      </c>
      <c r="RC18" s="78">
        <v>0</v>
      </c>
      <c r="RD18" s="78">
        <v>1</v>
      </c>
      <c r="RE18" s="78">
        <v>2</v>
      </c>
      <c r="RF18" s="78">
        <v>3</v>
      </c>
      <c r="RG18" s="78">
        <v>3</v>
      </c>
      <c r="RH18" s="78">
        <v>2</v>
      </c>
      <c r="RI18" s="78">
        <v>12</v>
      </c>
      <c r="RJ18" s="78">
        <v>0</v>
      </c>
      <c r="RK18" s="78">
        <v>12</v>
      </c>
      <c r="RL18" s="78">
        <v>8</v>
      </c>
      <c r="RM18" s="78">
        <v>1</v>
      </c>
      <c r="RN18" s="78">
        <v>3</v>
      </c>
      <c r="RO18" s="78">
        <v>1</v>
      </c>
      <c r="RP18" s="78">
        <v>0</v>
      </c>
      <c r="RQ18" s="78">
        <v>2</v>
      </c>
      <c r="RR18" s="78">
        <v>0</v>
      </c>
      <c r="RS18" s="78">
        <v>57</v>
      </c>
      <c r="RT18" s="78">
        <v>6</v>
      </c>
      <c r="RU18" s="78">
        <v>1</v>
      </c>
      <c r="RV18" s="78">
        <v>1</v>
      </c>
      <c r="RW18" s="78">
        <v>12</v>
      </c>
      <c r="RX18" s="78">
        <v>0</v>
      </c>
      <c r="RY18" s="78">
        <v>1</v>
      </c>
      <c r="RZ18" s="78">
        <v>2</v>
      </c>
      <c r="SA18" s="78">
        <v>3</v>
      </c>
      <c r="SB18" s="78">
        <v>3</v>
      </c>
      <c r="SC18" s="78">
        <v>2</v>
      </c>
      <c r="SD18" s="78">
        <v>12</v>
      </c>
      <c r="SE18" s="78">
        <v>0</v>
      </c>
      <c r="SF18" s="78">
        <v>12</v>
      </c>
      <c r="SG18" s="78">
        <v>8</v>
      </c>
      <c r="SH18" s="78">
        <v>1</v>
      </c>
    </row>
    <row r="19" spans="1:502">
      <c r="A19" s="17" t="s">
        <v>807</v>
      </c>
      <c r="B19" s="77">
        <v>11</v>
      </c>
      <c r="C19" s="77">
        <v>11</v>
      </c>
      <c r="D19" s="77">
        <v>1</v>
      </c>
      <c r="E19" s="77">
        <v>2014</v>
      </c>
      <c r="F19" s="77" t="s">
        <v>182</v>
      </c>
      <c r="G19" s="1017" t="s">
        <v>796</v>
      </c>
      <c r="H19" s="77" t="s">
        <v>797</v>
      </c>
      <c r="I19" s="1018"/>
      <c r="J19" s="80">
        <v>7.194</v>
      </c>
      <c r="K19" s="80">
        <v>0</v>
      </c>
      <c r="L19" s="80">
        <v>0</v>
      </c>
      <c r="M19" s="80">
        <v>0</v>
      </c>
      <c r="N19" s="80">
        <v>44.484999999999999</v>
      </c>
      <c r="O19" s="80">
        <v>0</v>
      </c>
      <c r="P19" s="80">
        <v>0</v>
      </c>
      <c r="Q19" s="80">
        <v>0</v>
      </c>
      <c r="R19" s="80">
        <v>107.33199999999999</v>
      </c>
      <c r="S19" s="80">
        <v>46.17</v>
      </c>
      <c r="T19" s="80">
        <v>20.72</v>
      </c>
      <c r="U19" s="80">
        <v>0</v>
      </c>
      <c r="V19" s="80">
        <v>0</v>
      </c>
      <c r="W19" s="80">
        <v>868.20100000000002</v>
      </c>
      <c r="X19" s="80">
        <v>0</v>
      </c>
      <c r="Y19" s="80">
        <v>66.81</v>
      </c>
      <c r="Z19" s="80">
        <v>4.452</v>
      </c>
      <c r="AA19" s="80">
        <v>3.6429999999999998</v>
      </c>
      <c r="AB19" s="80">
        <v>0</v>
      </c>
      <c r="AC19" s="80">
        <v>0</v>
      </c>
      <c r="AD19" s="80">
        <v>1384.373</v>
      </c>
      <c r="AE19" s="80">
        <v>1396.0360000000001</v>
      </c>
      <c r="AF19" s="80">
        <v>666.33500000000004</v>
      </c>
      <c r="AG19" s="80">
        <v>0</v>
      </c>
      <c r="AH19" s="80">
        <v>0</v>
      </c>
      <c r="AI19" s="80">
        <v>0</v>
      </c>
      <c r="AJ19" s="80">
        <v>48.274000000000001</v>
      </c>
      <c r="AK19" s="80">
        <v>123.708</v>
      </c>
      <c r="AL19" s="80">
        <v>5.4859999999999998</v>
      </c>
      <c r="AM19" s="80">
        <v>0</v>
      </c>
      <c r="AN19" s="80">
        <v>4.7770000000000001</v>
      </c>
      <c r="AO19" s="80">
        <v>0</v>
      </c>
      <c r="AP19" s="80">
        <v>80.688000000000002</v>
      </c>
      <c r="AQ19" s="80">
        <v>0</v>
      </c>
      <c r="AR19" s="80">
        <v>0</v>
      </c>
      <c r="AS19" s="80">
        <v>27.001000000000001</v>
      </c>
      <c r="AT19" s="80">
        <v>0</v>
      </c>
      <c r="AU19" s="80">
        <v>0</v>
      </c>
      <c r="AV19" s="80">
        <v>0</v>
      </c>
      <c r="AW19" s="80">
        <v>0</v>
      </c>
      <c r="AX19" s="80">
        <v>3.3149999999999999</v>
      </c>
      <c r="AY19" s="80">
        <v>0</v>
      </c>
      <c r="AZ19" s="80">
        <v>0</v>
      </c>
      <c r="BA19" s="80">
        <v>0</v>
      </c>
      <c r="BB19" s="80">
        <v>0</v>
      </c>
      <c r="BC19" s="80">
        <v>0</v>
      </c>
      <c r="BD19" s="80">
        <v>3.9750000000000001</v>
      </c>
      <c r="BE19" s="80">
        <v>0</v>
      </c>
      <c r="BF19" s="80">
        <v>0</v>
      </c>
      <c r="BG19" s="80">
        <v>0</v>
      </c>
      <c r="BH19" s="80">
        <v>0</v>
      </c>
      <c r="BI19" s="80">
        <v>0</v>
      </c>
      <c r="BJ19" s="80">
        <v>0</v>
      </c>
      <c r="BK19" s="80">
        <v>0</v>
      </c>
      <c r="BL19" s="80">
        <v>0</v>
      </c>
      <c r="BM19" s="80">
        <v>41.005000000000003</v>
      </c>
      <c r="BN19" s="80">
        <v>0</v>
      </c>
      <c r="BO19" s="80">
        <v>3.5030000000000001</v>
      </c>
      <c r="BP19" s="80">
        <v>0</v>
      </c>
      <c r="BQ19" s="80">
        <v>0</v>
      </c>
      <c r="BR19" s="80">
        <v>0</v>
      </c>
      <c r="BS19" s="80">
        <v>0</v>
      </c>
      <c r="BT19" s="80">
        <v>0</v>
      </c>
      <c r="BU19" s="80">
        <v>0</v>
      </c>
      <c r="BV19" s="80">
        <v>0</v>
      </c>
      <c r="BW19" s="80">
        <v>0</v>
      </c>
      <c r="BX19" s="80">
        <v>0</v>
      </c>
      <c r="BY19" s="80">
        <v>0</v>
      </c>
      <c r="BZ19" s="80">
        <v>2.371</v>
      </c>
      <c r="CA19" s="80">
        <v>0</v>
      </c>
      <c r="CB19" s="80">
        <v>17.457000000000001</v>
      </c>
      <c r="CC19" s="80">
        <v>0</v>
      </c>
      <c r="CD19" s="80">
        <v>0</v>
      </c>
      <c r="CE19" s="80">
        <v>0</v>
      </c>
      <c r="CF19" s="80">
        <v>14.204000000000001</v>
      </c>
      <c r="CG19" s="80">
        <v>0</v>
      </c>
      <c r="CH19" s="80">
        <v>0</v>
      </c>
      <c r="CI19" s="80">
        <v>10.741</v>
      </c>
      <c r="CJ19" s="80">
        <v>0</v>
      </c>
      <c r="CK19" s="80">
        <v>2.5230000000000001</v>
      </c>
      <c r="CL19" s="80">
        <v>11.727</v>
      </c>
      <c r="CM19" s="80">
        <v>0</v>
      </c>
      <c r="CN19" s="80">
        <v>83.244</v>
      </c>
      <c r="CO19" s="80">
        <v>0</v>
      </c>
      <c r="CP19" s="80">
        <v>4.6779999999999999</v>
      </c>
      <c r="CQ19" s="80">
        <v>0</v>
      </c>
      <c r="CR19" s="80">
        <v>0</v>
      </c>
      <c r="CS19" s="80">
        <v>493.51900000000001</v>
      </c>
      <c r="CT19" s="80">
        <v>0</v>
      </c>
      <c r="CU19" s="80">
        <v>0</v>
      </c>
      <c r="CV19" s="80">
        <v>0</v>
      </c>
      <c r="CW19" s="80">
        <v>0</v>
      </c>
      <c r="CX19" s="80">
        <v>0</v>
      </c>
      <c r="CY19" s="80">
        <v>0</v>
      </c>
      <c r="CZ19" s="80">
        <v>0</v>
      </c>
      <c r="DA19" s="80">
        <v>0</v>
      </c>
      <c r="DB19" s="80">
        <v>72.771000000000001</v>
      </c>
      <c r="DC19" s="80">
        <v>4.33</v>
      </c>
      <c r="DD19" s="80">
        <v>5.47</v>
      </c>
      <c r="DE19" s="80">
        <v>0</v>
      </c>
      <c r="DF19" s="80">
        <v>0</v>
      </c>
      <c r="DG19" s="80">
        <v>80.688000000000002</v>
      </c>
      <c r="DH19" s="80">
        <v>0</v>
      </c>
      <c r="DI19" s="80">
        <v>0</v>
      </c>
      <c r="DJ19" s="80">
        <v>0</v>
      </c>
      <c r="DK19" s="80">
        <v>7.194</v>
      </c>
      <c r="DL19" s="80">
        <v>0</v>
      </c>
      <c r="DM19" s="80">
        <v>0</v>
      </c>
      <c r="DN19" s="80">
        <v>0</v>
      </c>
      <c r="DO19" s="80">
        <v>44.484999999999999</v>
      </c>
      <c r="DP19" s="80">
        <v>0</v>
      </c>
      <c r="DQ19" s="80">
        <v>0</v>
      </c>
      <c r="DR19" s="80">
        <v>0</v>
      </c>
      <c r="DS19" s="80">
        <v>107.33199999999999</v>
      </c>
      <c r="DT19" s="80">
        <v>46.17</v>
      </c>
      <c r="DU19" s="80">
        <v>20.72</v>
      </c>
      <c r="DV19" s="80">
        <v>0</v>
      </c>
      <c r="DW19" s="80">
        <v>0</v>
      </c>
      <c r="DX19" s="80">
        <v>868.20100000000002</v>
      </c>
      <c r="DY19" s="80">
        <v>0</v>
      </c>
      <c r="DZ19" s="80">
        <v>66.81</v>
      </c>
      <c r="EA19" s="80">
        <v>4.452</v>
      </c>
      <c r="EB19" s="80">
        <v>3.6429999999999998</v>
      </c>
      <c r="EC19" s="80">
        <v>0</v>
      </c>
      <c r="ED19" s="80">
        <v>0</v>
      </c>
      <c r="EE19" s="80">
        <v>1384.373</v>
      </c>
      <c r="EF19" s="80">
        <v>1396.0360000000001</v>
      </c>
      <c r="EG19" s="80">
        <v>666.33500000000004</v>
      </c>
      <c r="EH19" s="80">
        <v>0</v>
      </c>
      <c r="EI19" s="80">
        <v>0</v>
      </c>
      <c r="EJ19" s="80">
        <v>0</v>
      </c>
      <c r="EK19" s="80">
        <v>48.274000000000001</v>
      </c>
      <c r="EL19" s="80">
        <v>123.708</v>
      </c>
      <c r="EM19" s="80">
        <v>5.4859999999999998</v>
      </c>
      <c r="EN19" s="80">
        <v>0</v>
      </c>
      <c r="EO19" s="80">
        <v>4.7770000000000001</v>
      </c>
      <c r="EP19" s="80">
        <v>0</v>
      </c>
      <c r="EQ19" s="80">
        <v>0</v>
      </c>
      <c r="ER19" s="80">
        <v>0</v>
      </c>
      <c r="ES19" s="80">
        <v>0</v>
      </c>
      <c r="ET19" s="80">
        <v>27.001000000000001</v>
      </c>
      <c r="EU19" s="80">
        <v>0</v>
      </c>
      <c r="EV19" s="80">
        <v>0</v>
      </c>
      <c r="EW19" s="80">
        <v>0</v>
      </c>
      <c r="EX19" s="80">
        <v>0</v>
      </c>
      <c r="EY19" s="80">
        <v>3.3149999999999999</v>
      </c>
      <c r="EZ19" s="80">
        <v>0</v>
      </c>
      <c r="FA19" s="80">
        <v>0</v>
      </c>
      <c r="FB19" s="80">
        <v>0</v>
      </c>
      <c r="FC19" s="80">
        <v>0</v>
      </c>
      <c r="FD19" s="80">
        <v>0</v>
      </c>
      <c r="FE19" s="80">
        <v>3.9750000000000001</v>
      </c>
      <c r="FF19" s="80">
        <v>0</v>
      </c>
      <c r="FG19" s="80">
        <v>0</v>
      </c>
      <c r="FH19" s="80">
        <v>0</v>
      </c>
      <c r="FI19" s="80">
        <v>0</v>
      </c>
      <c r="FJ19" s="80">
        <v>0</v>
      </c>
      <c r="FK19" s="80">
        <v>0</v>
      </c>
      <c r="FL19" s="80">
        <v>0</v>
      </c>
      <c r="FM19" s="80">
        <v>0</v>
      </c>
      <c r="FN19" s="80">
        <v>41.005000000000003</v>
      </c>
      <c r="FO19" s="80">
        <v>0</v>
      </c>
      <c r="FP19" s="80">
        <v>3.5030000000000001</v>
      </c>
      <c r="FQ19" s="80">
        <v>0</v>
      </c>
      <c r="FR19" s="80">
        <v>0</v>
      </c>
      <c r="FS19" s="80">
        <v>0</v>
      </c>
      <c r="FT19" s="80">
        <v>0</v>
      </c>
      <c r="FU19" s="80">
        <v>0</v>
      </c>
      <c r="FV19" s="80">
        <v>0</v>
      </c>
      <c r="FW19" s="80">
        <v>0</v>
      </c>
      <c r="FX19" s="80">
        <v>0</v>
      </c>
      <c r="FY19" s="80">
        <v>0</v>
      </c>
      <c r="FZ19" s="80">
        <v>0</v>
      </c>
      <c r="GA19" s="80">
        <v>2.371</v>
      </c>
      <c r="GB19" s="80">
        <v>0</v>
      </c>
      <c r="GC19" s="80">
        <v>17.457000000000001</v>
      </c>
      <c r="GD19" s="80">
        <v>0</v>
      </c>
      <c r="GE19" s="80">
        <v>0</v>
      </c>
      <c r="GF19" s="80">
        <v>0</v>
      </c>
      <c r="GG19" s="80">
        <v>14.204000000000001</v>
      </c>
      <c r="GH19" s="80">
        <v>0</v>
      </c>
      <c r="GI19" s="80">
        <v>0</v>
      </c>
      <c r="GJ19" s="80">
        <v>10.741</v>
      </c>
      <c r="GK19" s="80">
        <v>0</v>
      </c>
      <c r="GL19" s="80">
        <v>2.5230000000000001</v>
      </c>
      <c r="GM19" s="80">
        <v>11.727</v>
      </c>
      <c r="GN19" s="80">
        <v>0</v>
      </c>
      <c r="GO19" s="80">
        <v>83.244</v>
      </c>
      <c r="GP19" s="80">
        <v>0</v>
      </c>
      <c r="GQ19" s="80">
        <v>4.6779999999999999</v>
      </c>
      <c r="GR19" s="80">
        <v>0</v>
      </c>
      <c r="GS19" s="80">
        <v>0</v>
      </c>
      <c r="GT19" s="80">
        <v>493.51900000000001</v>
      </c>
      <c r="GU19" s="80">
        <v>0</v>
      </c>
      <c r="GV19" s="80">
        <v>0</v>
      </c>
      <c r="GW19" s="80">
        <v>0</v>
      </c>
      <c r="GX19" s="80">
        <v>0</v>
      </c>
      <c r="GY19" s="80">
        <v>0</v>
      </c>
      <c r="GZ19" s="80">
        <v>0</v>
      </c>
      <c r="HA19" s="80">
        <v>0</v>
      </c>
      <c r="HB19" s="80">
        <v>0</v>
      </c>
      <c r="HC19" s="80">
        <v>72.771000000000001</v>
      </c>
      <c r="HD19" s="80">
        <v>4.33</v>
      </c>
      <c r="HE19" s="80">
        <v>5.47</v>
      </c>
      <c r="HF19" s="80">
        <v>80.688000000000002</v>
      </c>
      <c r="HG19" s="80">
        <v>7.194</v>
      </c>
      <c r="HH19" s="80">
        <v>0</v>
      </c>
      <c r="HI19" s="80">
        <v>44.484999999999999</v>
      </c>
      <c r="HJ19" s="80">
        <v>0</v>
      </c>
      <c r="HK19" s="80">
        <v>4746.317</v>
      </c>
      <c r="HL19" s="80">
        <v>27.001000000000001</v>
      </c>
      <c r="HM19" s="80">
        <v>3.3149999999999999</v>
      </c>
      <c r="HN19" s="80">
        <v>3.9750000000000001</v>
      </c>
      <c r="HO19" s="80">
        <v>44.508000000000003</v>
      </c>
      <c r="HP19" s="80">
        <v>0</v>
      </c>
      <c r="HQ19" s="80">
        <v>2.371</v>
      </c>
      <c r="HR19" s="80">
        <v>17.457000000000001</v>
      </c>
      <c r="HS19" s="80">
        <v>14.204000000000001</v>
      </c>
      <c r="HT19" s="80">
        <v>13.263999999999999</v>
      </c>
      <c r="HU19" s="80">
        <v>11.727</v>
      </c>
      <c r="HV19" s="80">
        <v>87.921999999999997</v>
      </c>
      <c r="HW19" s="80">
        <v>0</v>
      </c>
      <c r="HX19" s="80">
        <v>493.51900000000001</v>
      </c>
      <c r="HY19" s="80">
        <v>77.100999999999999</v>
      </c>
      <c r="HZ19" s="80">
        <v>5.47</v>
      </c>
      <c r="IA19" s="80">
        <v>80.688000000000002</v>
      </c>
      <c r="IB19" s="80">
        <v>7.194</v>
      </c>
      <c r="IC19" s="80">
        <v>0</v>
      </c>
      <c r="ID19" s="80">
        <v>44.484999999999999</v>
      </c>
      <c r="IE19" s="80">
        <v>0</v>
      </c>
      <c r="IF19" s="80">
        <v>4746.317</v>
      </c>
      <c r="IG19" s="80">
        <v>107.68899999999999</v>
      </c>
      <c r="IH19" s="80">
        <v>3.3149999999999999</v>
      </c>
      <c r="II19" s="80">
        <v>3.9750000000000001</v>
      </c>
      <c r="IJ19" s="80">
        <v>44.508000000000003</v>
      </c>
      <c r="IK19" s="80">
        <v>0</v>
      </c>
      <c r="IL19" s="80">
        <v>2.371</v>
      </c>
      <c r="IM19" s="80">
        <v>17.457000000000001</v>
      </c>
      <c r="IN19" s="80">
        <v>14.204000000000001</v>
      </c>
      <c r="IO19" s="80">
        <v>13.263999999999999</v>
      </c>
      <c r="IP19" s="80">
        <v>11.727</v>
      </c>
      <c r="IQ19" s="80">
        <v>87.921999999999997</v>
      </c>
      <c r="IR19" s="80">
        <v>0</v>
      </c>
      <c r="IS19" s="80">
        <v>493.51900000000001</v>
      </c>
      <c r="IT19" s="80">
        <v>77.100999999999999</v>
      </c>
      <c r="IU19" s="80">
        <v>5.47</v>
      </c>
      <c r="IV19" s="81">
        <v>0</v>
      </c>
      <c r="IW19" s="78">
        <v>1</v>
      </c>
      <c r="IX19" s="78">
        <v>0</v>
      </c>
      <c r="IY19" s="78">
        <v>0</v>
      </c>
      <c r="IZ19" s="78">
        <v>0</v>
      </c>
      <c r="JA19" s="78">
        <v>2</v>
      </c>
      <c r="JB19" s="78">
        <v>0</v>
      </c>
      <c r="JC19" s="78">
        <v>0</v>
      </c>
      <c r="JD19" s="78">
        <v>0</v>
      </c>
      <c r="JE19" s="78">
        <v>16</v>
      </c>
      <c r="JF19" s="78">
        <v>8</v>
      </c>
      <c r="JG19" s="78">
        <v>1</v>
      </c>
      <c r="JH19" s="78">
        <v>0</v>
      </c>
      <c r="JI19" s="78">
        <v>0</v>
      </c>
      <c r="JJ19" s="78">
        <v>4</v>
      </c>
      <c r="JK19" s="78">
        <v>0</v>
      </c>
      <c r="JL19" s="78">
        <v>5</v>
      </c>
      <c r="JM19" s="78">
        <v>1</v>
      </c>
      <c r="JN19" s="78">
        <v>1</v>
      </c>
      <c r="JO19" s="78">
        <v>0</v>
      </c>
      <c r="JP19" s="78">
        <v>0</v>
      </c>
      <c r="JQ19" s="78">
        <v>4</v>
      </c>
      <c r="JR19" s="78">
        <v>4</v>
      </c>
      <c r="JS19" s="78">
        <v>3</v>
      </c>
      <c r="JT19" s="78">
        <v>0</v>
      </c>
      <c r="JU19" s="78">
        <v>0</v>
      </c>
      <c r="JV19" s="78">
        <v>0</v>
      </c>
      <c r="JW19" s="78">
        <v>3</v>
      </c>
      <c r="JX19" s="78">
        <v>5</v>
      </c>
      <c r="JY19" s="78">
        <v>1</v>
      </c>
      <c r="JZ19" s="78">
        <v>0</v>
      </c>
      <c r="KA19" s="78">
        <v>1</v>
      </c>
      <c r="KB19" s="78">
        <v>0</v>
      </c>
      <c r="KC19" s="78">
        <v>3</v>
      </c>
      <c r="KD19" s="78">
        <v>0</v>
      </c>
      <c r="KE19" s="78">
        <v>0</v>
      </c>
      <c r="KF19" s="78">
        <v>4</v>
      </c>
      <c r="KG19" s="78">
        <v>0</v>
      </c>
      <c r="KH19" s="78">
        <v>0</v>
      </c>
      <c r="KI19" s="78">
        <v>0</v>
      </c>
      <c r="KJ19" s="78">
        <v>0</v>
      </c>
      <c r="KK19" s="78">
        <v>1</v>
      </c>
      <c r="KL19" s="78">
        <v>0</v>
      </c>
      <c r="KM19" s="78">
        <v>0</v>
      </c>
      <c r="KN19" s="78">
        <v>0</v>
      </c>
      <c r="KO19" s="78">
        <v>0</v>
      </c>
      <c r="KP19" s="78">
        <v>0</v>
      </c>
      <c r="KQ19" s="78">
        <v>1</v>
      </c>
      <c r="KR19" s="78">
        <v>0</v>
      </c>
      <c r="KS19" s="78">
        <v>0</v>
      </c>
      <c r="KT19" s="78">
        <v>0</v>
      </c>
      <c r="KU19" s="78">
        <v>0</v>
      </c>
      <c r="KV19" s="78">
        <v>0</v>
      </c>
      <c r="KW19" s="78">
        <v>0</v>
      </c>
      <c r="KX19" s="78">
        <v>0</v>
      </c>
      <c r="KY19" s="78">
        <v>0</v>
      </c>
      <c r="KZ19" s="78">
        <v>12</v>
      </c>
      <c r="LA19" s="78">
        <v>0</v>
      </c>
      <c r="LB19" s="78">
        <v>1</v>
      </c>
      <c r="LC19" s="78">
        <v>0</v>
      </c>
      <c r="LD19" s="78">
        <v>0</v>
      </c>
      <c r="LE19" s="78">
        <v>0</v>
      </c>
      <c r="LF19" s="78">
        <v>0</v>
      </c>
      <c r="LG19" s="78">
        <v>0</v>
      </c>
      <c r="LH19" s="78">
        <v>0</v>
      </c>
      <c r="LI19" s="78">
        <v>0</v>
      </c>
      <c r="LJ19" s="78">
        <v>0</v>
      </c>
      <c r="LK19" s="78">
        <v>0</v>
      </c>
      <c r="LL19" s="78">
        <v>0</v>
      </c>
      <c r="LM19" s="78">
        <v>1</v>
      </c>
      <c r="LN19" s="78">
        <v>0</v>
      </c>
      <c r="LO19" s="78">
        <v>2</v>
      </c>
      <c r="LP19" s="78">
        <v>0</v>
      </c>
      <c r="LQ19" s="78">
        <v>0</v>
      </c>
      <c r="LR19" s="78">
        <v>0</v>
      </c>
      <c r="LS19" s="78">
        <v>4</v>
      </c>
      <c r="LT19" s="78">
        <v>0</v>
      </c>
      <c r="LU19" s="78">
        <v>0</v>
      </c>
      <c r="LV19" s="78">
        <v>3</v>
      </c>
      <c r="LW19" s="78">
        <v>0</v>
      </c>
      <c r="LX19" s="78">
        <v>1</v>
      </c>
      <c r="LY19" s="78">
        <v>2</v>
      </c>
      <c r="LZ19" s="78">
        <v>0</v>
      </c>
      <c r="MA19" s="78">
        <v>10</v>
      </c>
      <c r="MB19" s="78">
        <v>0</v>
      </c>
      <c r="MC19" s="78">
        <v>1</v>
      </c>
      <c r="MD19" s="78">
        <v>0</v>
      </c>
      <c r="ME19" s="78">
        <v>0</v>
      </c>
      <c r="MF19" s="78">
        <v>9</v>
      </c>
      <c r="MG19" s="78">
        <v>0</v>
      </c>
      <c r="MH19" s="78">
        <v>0</v>
      </c>
      <c r="MI19" s="78">
        <v>0</v>
      </c>
      <c r="MJ19" s="78">
        <v>0</v>
      </c>
      <c r="MK19" s="78">
        <v>0</v>
      </c>
      <c r="ML19" s="78">
        <v>0</v>
      </c>
      <c r="MM19" s="78">
        <v>0</v>
      </c>
      <c r="MN19" s="78">
        <v>0</v>
      </c>
      <c r="MO19" s="78">
        <v>7</v>
      </c>
      <c r="MP19" s="78">
        <v>1</v>
      </c>
      <c r="MQ19" s="78">
        <v>1</v>
      </c>
      <c r="MR19" s="78">
        <v>0</v>
      </c>
      <c r="MS19" s="78">
        <v>0</v>
      </c>
      <c r="MT19" s="78">
        <v>3</v>
      </c>
      <c r="MU19" s="78">
        <v>0</v>
      </c>
      <c r="MV19" s="78">
        <v>0</v>
      </c>
      <c r="MW19" s="78">
        <v>0</v>
      </c>
      <c r="MX19" s="78">
        <v>1</v>
      </c>
      <c r="MY19" s="78">
        <v>0</v>
      </c>
      <c r="MZ19" s="78">
        <v>0</v>
      </c>
      <c r="NA19" s="78">
        <v>0</v>
      </c>
      <c r="NB19" s="78">
        <v>2</v>
      </c>
      <c r="NC19" s="78">
        <v>0</v>
      </c>
      <c r="ND19" s="78">
        <v>0</v>
      </c>
      <c r="NE19" s="78">
        <v>0</v>
      </c>
      <c r="NF19" s="78">
        <v>16</v>
      </c>
      <c r="NG19" s="78">
        <v>8</v>
      </c>
      <c r="NH19" s="78">
        <v>1</v>
      </c>
      <c r="NI19" s="78">
        <v>0</v>
      </c>
      <c r="NJ19" s="78">
        <v>0</v>
      </c>
      <c r="NK19" s="78">
        <v>4</v>
      </c>
      <c r="NL19" s="78">
        <v>0</v>
      </c>
      <c r="NM19" s="78">
        <v>5</v>
      </c>
      <c r="NN19" s="78">
        <v>1</v>
      </c>
      <c r="NO19" s="78">
        <v>1</v>
      </c>
      <c r="NP19" s="78">
        <v>0</v>
      </c>
      <c r="NQ19" s="78">
        <v>0</v>
      </c>
      <c r="NR19" s="78">
        <v>4</v>
      </c>
      <c r="NS19" s="78">
        <v>4</v>
      </c>
      <c r="NT19" s="78">
        <v>3</v>
      </c>
      <c r="NU19" s="78">
        <v>0</v>
      </c>
      <c r="NV19" s="78">
        <v>0</v>
      </c>
      <c r="NW19" s="78">
        <v>0</v>
      </c>
      <c r="NX19" s="78">
        <v>3</v>
      </c>
      <c r="NY19" s="78">
        <v>5</v>
      </c>
      <c r="NZ19" s="78">
        <v>1</v>
      </c>
      <c r="OA19" s="78">
        <v>0</v>
      </c>
      <c r="OB19" s="78">
        <v>1</v>
      </c>
      <c r="OC19" s="78">
        <v>0</v>
      </c>
      <c r="OD19" s="78">
        <v>0</v>
      </c>
      <c r="OE19" s="78">
        <v>0</v>
      </c>
      <c r="OF19" s="78">
        <v>0</v>
      </c>
      <c r="OG19" s="78">
        <v>4</v>
      </c>
      <c r="OH19" s="78">
        <v>0</v>
      </c>
      <c r="OI19" s="78">
        <v>0</v>
      </c>
      <c r="OJ19" s="78">
        <v>0</v>
      </c>
      <c r="OK19" s="78">
        <v>0</v>
      </c>
      <c r="OL19" s="78">
        <v>1</v>
      </c>
      <c r="OM19" s="78">
        <v>0</v>
      </c>
      <c r="ON19" s="78">
        <v>0</v>
      </c>
      <c r="OO19" s="78">
        <v>0</v>
      </c>
      <c r="OP19" s="78">
        <v>0</v>
      </c>
      <c r="OQ19" s="78">
        <v>0</v>
      </c>
      <c r="OR19" s="78">
        <v>1</v>
      </c>
      <c r="OS19" s="78">
        <v>0</v>
      </c>
      <c r="OT19" s="78">
        <v>0</v>
      </c>
      <c r="OU19" s="78">
        <v>0</v>
      </c>
      <c r="OV19" s="78">
        <v>0</v>
      </c>
      <c r="OW19" s="78">
        <v>0</v>
      </c>
      <c r="OX19" s="78">
        <v>0</v>
      </c>
      <c r="OY19" s="78">
        <v>0</v>
      </c>
      <c r="OZ19" s="78">
        <v>0</v>
      </c>
      <c r="PA19" s="78">
        <v>12</v>
      </c>
      <c r="PB19" s="78">
        <v>0</v>
      </c>
      <c r="PC19" s="78">
        <v>1</v>
      </c>
      <c r="PD19" s="78">
        <v>0</v>
      </c>
      <c r="PE19" s="78">
        <v>0</v>
      </c>
      <c r="PF19" s="78">
        <v>0</v>
      </c>
      <c r="PG19" s="78">
        <v>0</v>
      </c>
      <c r="PH19" s="78">
        <v>0</v>
      </c>
      <c r="PI19" s="78">
        <v>0</v>
      </c>
      <c r="PJ19" s="78">
        <v>0</v>
      </c>
      <c r="PK19" s="78">
        <v>0</v>
      </c>
      <c r="PL19" s="78">
        <v>0</v>
      </c>
      <c r="PM19" s="78">
        <v>0</v>
      </c>
      <c r="PN19" s="78">
        <v>1</v>
      </c>
      <c r="PO19" s="78">
        <v>0</v>
      </c>
      <c r="PP19" s="78">
        <v>2</v>
      </c>
      <c r="PQ19" s="78">
        <v>0</v>
      </c>
      <c r="PR19" s="78">
        <v>0</v>
      </c>
      <c r="PS19" s="78">
        <v>0</v>
      </c>
      <c r="PT19" s="78">
        <v>4</v>
      </c>
      <c r="PU19" s="78">
        <v>0</v>
      </c>
      <c r="PV19" s="78">
        <v>0</v>
      </c>
      <c r="PW19" s="78">
        <v>3</v>
      </c>
      <c r="PX19" s="78">
        <v>0</v>
      </c>
      <c r="PY19" s="78">
        <v>1</v>
      </c>
      <c r="PZ19" s="78">
        <v>2</v>
      </c>
      <c r="QA19" s="78">
        <v>0</v>
      </c>
      <c r="QB19" s="78">
        <v>10</v>
      </c>
      <c r="QC19" s="78">
        <v>0</v>
      </c>
      <c r="QD19" s="78">
        <v>1</v>
      </c>
      <c r="QE19" s="78">
        <v>0</v>
      </c>
      <c r="QF19" s="78">
        <v>0</v>
      </c>
      <c r="QG19" s="78">
        <v>9</v>
      </c>
      <c r="QH19" s="78">
        <v>0</v>
      </c>
      <c r="QI19" s="78">
        <v>0</v>
      </c>
      <c r="QJ19" s="78">
        <v>0</v>
      </c>
      <c r="QK19" s="78">
        <v>0</v>
      </c>
      <c r="QL19" s="78">
        <v>0</v>
      </c>
      <c r="QM19" s="78">
        <v>0</v>
      </c>
      <c r="QN19" s="78">
        <v>0</v>
      </c>
      <c r="QO19" s="78">
        <v>0</v>
      </c>
      <c r="QP19" s="78">
        <v>7</v>
      </c>
      <c r="QQ19" s="78">
        <v>1</v>
      </c>
      <c r="QR19" s="78">
        <v>1</v>
      </c>
      <c r="QS19" s="78">
        <v>3</v>
      </c>
      <c r="QT19" s="78">
        <v>1</v>
      </c>
      <c r="QU19" s="78">
        <v>0</v>
      </c>
      <c r="QV19" s="78">
        <v>2</v>
      </c>
      <c r="QW19" s="78">
        <v>0</v>
      </c>
      <c r="QX19" s="78">
        <v>57</v>
      </c>
      <c r="QY19" s="78">
        <v>4</v>
      </c>
      <c r="QZ19" s="78">
        <v>1</v>
      </c>
      <c r="RA19" s="78">
        <v>1</v>
      </c>
      <c r="RB19" s="78">
        <v>13</v>
      </c>
      <c r="RC19" s="78">
        <v>0</v>
      </c>
      <c r="RD19" s="78">
        <v>1</v>
      </c>
      <c r="RE19" s="78">
        <v>2</v>
      </c>
      <c r="RF19" s="78">
        <v>4</v>
      </c>
      <c r="RG19" s="78">
        <v>4</v>
      </c>
      <c r="RH19" s="78">
        <v>2</v>
      </c>
      <c r="RI19" s="78">
        <v>11</v>
      </c>
      <c r="RJ19" s="78">
        <v>0</v>
      </c>
      <c r="RK19" s="78">
        <v>9</v>
      </c>
      <c r="RL19" s="78">
        <v>8</v>
      </c>
      <c r="RM19" s="78">
        <v>1</v>
      </c>
      <c r="RN19" s="78">
        <v>3</v>
      </c>
      <c r="RO19" s="78">
        <v>1</v>
      </c>
      <c r="RP19" s="78">
        <v>0</v>
      </c>
      <c r="RQ19" s="78">
        <v>2</v>
      </c>
      <c r="RR19" s="78">
        <v>0</v>
      </c>
      <c r="RS19" s="78">
        <v>57</v>
      </c>
      <c r="RT19" s="78">
        <v>7</v>
      </c>
      <c r="RU19" s="78">
        <v>1</v>
      </c>
      <c r="RV19" s="78">
        <v>1</v>
      </c>
      <c r="RW19" s="78">
        <v>13</v>
      </c>
      <c r="RX19" s="78">
        <v>0</v>
      </c>
      <c r="RY19" s="78">
        <v>1</v>
      </c>
      <c r="RZ19" s="78">
        <v>2</v>
      </c>
      <c r="SA19" s="78">
        <v>4</v>
      </c>
      <c r="SB19" s="78">
        <v>4</v>
      </c>
      <c r="SC19" s="78">
        <v>2</v>
      </c>
      <c r="SD19" s="78">
        <v>11</v>
      </c>
      <c r="SE19" s="78">
        <v>0</v>
      </c>
      <c r="SF19" s="78">
        <v>9</v>
      </c>
      <c r="SG19" s="78">
        <v>8</v>
      </c>
      <c r="SH19" s="78">
        <v>1</v>
      </c>
    </row>
    <row r="20" spans="1:502">
      <c r="A20" s="17" t="s">
        <v>808</v>
      </c>
      <c r="B20" s="77">
        <v>12</v>
      </c>
      <c r="C20" s="77">
        <v>12</v>
      </c>
      <c r="D20" s="77">
        <v>1</v>
      </c>
      <c r="E20" s="77">
        <v>2015</v>
      </c>
      <c r="F20" s="77" t="s">
        <v>183</v>
      </c>
      <c r="G20" s="1017" t="s">
        <v>796</v>
      </c>
      <c r="H20" s="77" t="s">
        <v>797</v>
      </c>
      <c r="I20" s="1018"/>
      <c r="J20" s="80">
        <v>6.9580000000000002</v>
      </c>
      <c r="K20" s="80">
        <v>0</v>
      </c>
      <c r="L20" s="80">
        <v>0</v>
      </c>
      <c r="M20" s="80">
        <v>0</v>
      </c>
      <c r="N20" s="80">
        <v>42.505000000000003</v>
      </c>
      <c r="O20" s="80">
        <v>0</v>
      </c>
      <c r="P20" s="80">
        <v>0</v>
      </c>
      <c r="Q20" s="80">
        <v>0</v>
      </c>
      <c r="R20" s="80">
        <v>101.256</v>
      </c>
      <c r="S20" s="80">
        <v>42.835999999999999</v>
      </c>
      <c r="T20" s="80">
        <v>20.992000000000001</v>
      </c>
      <c r="U20" s="80">
        <v>0</v>
      </c>
      <c r="V20" s="80">
        <v>0</v>
      </c>
      <c r="W20" s="80">
        <v>882.13900000000001</v>
      </c>
      <c r="X20" s="80">
        <v>0</v>
      </c>
      <c r="Y20" s="80">
        <v>58.125</v>
      </c>
      <c r="Z20" s="80">
        <v>4.5780000000000003</v>
      </c>
      <c r="AA20" s="80">
        <v>4.8250000000000002</v>
      </c>
      <c r="AB20" s="80">
        <v>0</v>
      </c>
      <c r="AC20" s="80">
        <v>0</v>
      </c>
      <c r="AD20" s="80">
        <v>1324.4010000000001</v>
      </c>
      <c r="AE20" s="80">
        <v>1684.9349999999999</v>
      </c>
      <c r="AF20" s="80">
        <v>645.18799999999999</v>
      </c>
      <c r="AG20" s="80">
        <v>0</v>
      </c>
      <c r="AH20" s="80">
        <v>0</v>
      </c>
      <c r="AI20" s="80">
        <v>0</v>
      </c>
      <c r="AJ20" s="80">
        <v>59.276000000000003</v>
      </c>
      <c r="AK20" s="80">
        <v>120.765</v>
      </c>
      <c r="AL20" s="80">
        <v>5.4240000000000004</v>
      </c>
      <c r="AM20" s="80">
        <v>0</v>
      </c>
      <c r="AN20" s="80">
        <v>4.6909999999999998</v>
      </c>
      <c r="AO20" s="80">
        <v>0</v>
      </c>
      <c r="AP20" s="80">
        <v>75.966999999999999</v>
      </c>
      <c r="AQ20" s="80">
        <v>18.417000000000002</v>
      </c>
      <c r="AR20" s="80">
        <v>0</v>
      </c>
      <c r="AS20" s="80">
        <v>27.495000000000001</v>
      </c>
      <c r="AT20" s="80">
        <v>0</v>
      </c>
      <c r="AU20" s="80">
        <v>0</v>
      </c>
      <c r="AV20" s="80">
        <v>0</v>
      </c>
      <c r="AW20" s="80">
        <v>0</v>
      </c>
      <c r="AX20" s="80">
        <v>2.895</v>
      </c>
      <c r="AY20" s="80">
        <v>0</v>
      </c>
      <c r="AZ20" s="80">
        <v>0</v>
      </c>
      <c r="BA20" s="80">
        <v>0</v>
      </c>
      <c r="BB20" s="80">
        <v>0</v>
      </c>
      <c r="BC20" s="80">
        <v>0</v>
      </c>
      <c r="BD20" s="80">
        <v>3.6739999999999999</v>
      </c>
      <c r="BE20" s="80">
        <v>0</v>
      </c>
      <c r="BF20" s="80">
        <v>0</v>
      </c>
      <c r="BG20" s="80">
        <v>0</v>
      </c>
      <c r="BH20" s="80">
        <v>0</v>
      </c>
      <c r="BI20" s="80">
        <v>0</v>
      </c>
      <c r="BJ20" s="80">
        <v>0</v>
      </c>
      <c r="BK20" s="80">
        <v>0</v>
      </c>
      <c r="BL20" s="80">
        <v>0</v>
      </c>
      <c r="BM20" s="80">
        <v>32.018999999999998</v>
      </c>
      <c r="BN20" s="80">
        <v>0</v>
      </c>
      <c r="BO20" s="80">
        <v>0</v>
      </c>
      <c r="BP20" s="80">
        <v>0</v>
      </c>
      <c r="BQ20" s="80">
        <v>0</v>
      </c>
      <c r="BR20" s="80">
        <v>0</v>
      </c>
      <c r="BS20" s="80">
        <v>0</v>
      </c>
      <c r="BT20" s="80">
        <v>0</v>
      </c>
      <c r="BU20" s="80">
        <v>0</v>
      </c>
      <c r="BV20" s="80">
        <v>0</v>
      </c>
      <c r="BW20" s="80">
        <v>0</v>
      </c>
      <c r="BX20" s="80">
        <v>0</v>
      </c>
      <c r="BY20" s="80">
        <v>0</v>
      </c>
      <c r="BZ20" s="80">
        <v>2.46</v>
      </c>
      <c r="CA20" s="80">
        <v>0</v>
      </c>
      <c r="CB20" s="80">
        <v>4.2279999999999998</v>
      </c>
      <c r="CC20" s="80">
        <v>0</v>
      </c>
      <c r="CD20" s="80">
        <v>0</v>
      </c>
      <c r="CE20" s="80">
        <v>0</v>
      </c>
      <c r="CF20" s="80">
        <v>13.747999999999999</v>
      </c>
      <c r="CG20" s="80">
        <v>0</v>
      </c>
      <c r="CH20" s="80">
        <v>0</v>
      </c>
      <c r="CI20" s="80">
        <v>11.148999999999999</v>
      </c>
      <c r="CJ20" s="80">
        <v>0</v>
      </c>
      <c r="CK20" s="80">
        <v>2.0779999999999998</v>
      </c>
      <c r="CL20" s="80">
        <v>11.564</v>
      </c>
      <c r="CM20" s="80">
        <v>0</v>
      </c>
      <c r="CN20" s="80">
        <v>92.718999999999994</v>
      </c>
      <c r="CO20" s="80">
        <v>0</v>
      </c>
      <c r="CP20" s="80">
        <v>4.4710000000000001</v>
      </c>
      <c r="CQ20" s="80">
        <v>0</v>
      </c>
      <c r="CR20" s="80">
        <v>0</v>
      </c>
      <c r="CS20" s="80">
        <v>540.56799999999998</v>
      </c>
      <c r="CT20" s="80">
        <v>0</v>
      </c>
      <c r="CU20" s="80">
        <v>0</v>
      </c>
      <c r="CV20" s="80">
        <v>0</v>
      </c>
      <c r="CW20" s="80">
        <v>0</v>
      </c>
      <c r="CX20" s="80">
        <v>0</v>
      </c>
      <c r="CY20" s="80">
        <v>0</v>
      </c>
      <c r="CZ20" s="80">
        <v>5.28</v>
      </c>
      <c r="DA20" s="80">
        <v>0</v>
      </c>
      <c r="DB20" s="80">
        <v>72.975999999999999</v>
      </c>
      <c r="DC20" s="80">
        <v>3.9510000000000001</v>
      </c>
      <c r="DD20" s="80">
        <v>5.16</v>
      </c>
      <c r="DE20" s="80">
        <v>0</v>
      </c>
      <c r="DF20" s="80">
        <v>0</v>
      </c>
      <c r="DG20" s="80">
        <v>75.966999999999999</v>
      </c>
      <c r="DH20" s="80">
        <v>0</v>
      </c>
      <c r="DI20" s="80">
        <v>18.417000000000002</v>
      </c>
      <c r="DJ20" s="80">
        <v>0</v>
      </c>
      <c r="DK20" s="80">
        <v>6.9580000000000002</v>
      </c>
      <c r="DL20" s="80">
        <v>0</v>
      </c>
      <c r="DM20" s="80">
        <v>0</v>
      </c>
      <c r="DN20" s="80">
        <v>0</v>
      </c>
      <c r="DO20" s="80">
        <v>42.505000000000003</v>
      </c>
      <c r="DP20" s="80">
        <v>0</v>
      </c>
      <c r="DQ20" s="80">
        <v>0</v>
      </c>
      <c r="DR20" s="80">
        <v>0</v>
      </c>
      <c r="DS20" s="80">
        <v>101.256</v>
      </c>
      <c r="DT20" s="80">
        <v>42.835999999999999</v>
      </c>
      <c r="DU20" s="80">
        <v>20.992000000000001</v>
      </c>
      <c r="DV20" s="80">
        <v>0</v>
      </c>
      <c r="DW20" s="80">
        <v>0</v>
      </c>
      <c r="DX20" s="80">
        <v>882.13900000000001</v>
      </c>
      <c r="DY20" s="80">
        <v>0</v>
      </c>
      <c r="DZ20" s="80">
        <v>58.125</v>
      </c>
      <c r="EA20" s="80">
        <v>4.5780000000000003</v>
      </c>
      <c r="EB20" s="80">
        <v>4.8250000000000002</v>
      </c>
      <c r="EC20" s="80">
        <v>0</v>
      </c>
      <c r="ED20" s="80">
        <v>0</v>
      </c>
      <c r="EE20" s="80">
        <v>1324.4010000000001</v>
      </c>
      <c r="EF20" s="80">
        <v>1684.9349999999999</v>
      </c>
      <c r="EG20" s="80">
        <v>645.18799999999999</v>
      </c>
      <c r="EH20" s="80">
        <v>0</v>
      </c>
      <c r="EI20" s="80">
        <v>0</v>
      </c>
      <c r="EJ20" s="80">
        <v>0</v>
      </c>
      <c r="EK20" s="80">
        <v>59.276000000000003</v>
      </c>
      <c r="EL20" s="80">
        <v>120.765</v>
      </c>
      <c r="EM20" s="80">
        <v>5.4240000000000004</v>
      </c>
      <c r="EN20" s="80">
        <v>0</v>
      </c>
      <c r="EO20" s="80">
        <v>4.6909999999999998</v>
      </c>
      <c r="EP20" s="80">
        <v>0</v>
      </c>
      <c r="EQ20" s="80">
        <v>0</v>
      </c>
      <c r="ER20" s="80">
        <v>0</v>
      </c>
      <c r="ES20" s="80">
        <v>0</v>
      </c>
      <c r="ET20" s="80">
        <v>27.495000000000001</v>
      </c>
      <c r="EU20" s="80">
        <v>0</v>
      </c>
      <c r="EV20" s="80">
        <v>0</v>
      </c>
      <c r="EW20" s="80">
        <v>0</v>
      </c>
      <c r="EX20" s="80">
        <v>0</v>
      </c>
      <c r="EY20" s="80">
        <v>2.895</v>
      </c>
      <c r="EZ20" s="80">
        <v>0</v>
      </c>
      <c r="FA20" s="80">
        <v>0</v>
      </c>
      <c r="FB20" s="80">
        <v>0</v>
      </c>
      <c r="FC20" s="80">
        <v>0</v>
      </c>
      <c r="FD20" s="80">
        <v>0</v>
      </c>
      <c r="FE20" s="80">
        <v>3.6739999999999999</v>
      </c>
      <c r="FF20" s="80">
        <v>0</v>
      </c>
      <c r="FG20" s="80">
        <v>0</v>
      </c>
      <c r="FH20" s="80">
        <v>0</v>
      </c>
      <c r="FI20" s="80">
        <v>0</v>
      </c>
      <c r="FJ20" s="80">
        <v>0</v>
      </c>
      <c r="FK20" s="80">
        <v>0</v>
      </c>
      <c r="FL20" s="80">
        <v>0</v>
      </c>
      <c r="FM20" s="80">
        <v>0</v>
      </c>
      <c r="FN20" s="80">
        <v>32.018999999999998</v>
      </c>
      <c r="FO20" s="80">
        <v>0</v>
      </c>
      <c r="FP20" s="80">
        <v>0</v>
      </c>
      <c r="FQ20" s="80">
        <v>0</v>
      </c>
      <c r="FR20" s="80">
        <v>0</v>
      </c>
      <c r="FS20" s="80">
        <v>0</v>
      </c>
      <c r="FT20" s="80">
        <v>0</v>
      </c>
      <c r="FU20" s="80">
        <v>0</v>
      </c>
      <c r="FV20" s="80">
        <v>0</v>
      </c>
      <c r="FW20" s="80">
        <v>0</v>
      </c>
      <c r="FX20" s="80">
        <v>0</v>
      </c>
      <c r="FY20" s="80">
        <v>0</v>
      </c>
      <c r="FZ20" s="80">
        <v>0</v>
      </c>
      <c r="GA20" s="80">
        <v>2.46</v>
      </c>
      <c r="GB20" s="80">
        <v>0</v>
      </c>
      <c r="GC20" s="80">
        <v>4.2279999999999998</v>
      </c>
      <c r="GD20" s="80">
        <v>0</v>
      </c>
      <c r="GE20" s="80">
        <v>0</v>
      </c>
      <c r="GF20" s="80">
        <v>0</v>
      </c>
      <c r="GG20" s="80">
        <v>13.747999999999999</v>
      </c>
      <c r="GH20" s="80">
        <v>0</v>
      </c>
      <c r="GI20" s="80">
        <v>0</v>
      </c>
      <c r="GJ20" s="80">
        <v>11.148999999999999</v>
      </c>
      <c r="GK20" s="80">
        <v>0</v>
      </c>
      <c r="GL20" s="80">
        <v>2.0779999999999998</v>
      </c>
      <c r="GM20" s="80">
        <v>11.564</v>
      </c>
      <c r="GN20" s="80">
        <v>0</v>
      </c>
      <c r="GO20" s="80">
        <v>92.718999999999994</v>
      </c>
      <c r="GP20" s="80">
        <v>0</v>
      </c>
      <c r="GQ20" s="80">
        <v>4.4710000000000001</v>
      </c>
      <c r="GR20" s="80">
        <v>0</v>
      </c>
      <c r="GS20" s="80">
        <v>0</v>
      </c>
      <c r="GT20" s="80">
        <v>540.56799999999998</v>
      </c>
      <c r="GU20" s="80">
        <v>0</v>
      </c>
      <c r="GV20" s="80">
        <v>0</v>
      </c>
      <c r="GW20" s="80">
        <v>0</v>
      </c>
      <c r="GX20" s="80">
        <v>0</v>
      </c>
      <c r="GY20" s="80">
        <v>0</v>
      </c>
      <c r="GZ20" s="80">
        <v>0</v>
      </c>
      <c r="HA20" s="80">
        <v>5.28</v>
      </c>
      <c r="HB20" s="80">
        <v>0</v>
      </c>
      <c r="HC20" s="80">
        <v>72.975999999999999</v>
      </c>
      <c r="HD20" s="80">
        <v>3.9510000000000001</v>
      </c>
      <c r="HE20" s="80">
        <v>5.16</v>
      </c>
      <c r="HF20" s="80">
        <v>94.384</v>
      </c>
      <c r="HG20" s="80">
        <v>6.9580000000000002</v>
      </c>
      <c r="HH20" s="80">
        <v>0</v>
      </c>
      <c r="HI20" s="80">
        <v>42.505000000000003</v>
      </c>
      <c r="HJ20" s="80">
        <v>0</v>
      </c>
      <c r="HK20" s="80">
        <v>4959.4309999999996</v>
      </c>
      <c r="HL20" s="80">
        <v>27.495000000000001</v>
      </c>
      <c r="HM20" s="80">
        <v>2.895</v>
      </c>
      <c r="HN20" s="80">
        <v>3.6739999999999999</v>
      </c>
      <c r="HO20" s="80">
        <v>32.018999999999998</v>
      </c>
      <c r="HP20" s="80">
        <v>0</v>
      </c>
      <c r="HQ20" s="80">
        <v>2.46</v>
      </c>
      <c r="HR20" s="80">
        <v>4.2279999999999998</v>
      </c>
      <c r="HS20" s="80">
        <v>13.747999999999999</v>
      </c>
      <c r="HT20" s="80">
        <v>13.227</v>
      </c>
      <c r="HU20" s="80">
        <v>11.564</v>
      </c>
      <c r="HV20" s="80">
        <v>97.19</v>
      </c>
      <c r="HW20" s="80">
        <v>0</v>
      </c>
      <c r="HX20" s="80">
        <v>545.84799999999996</v>
      </c>
      <c r="HY20" s="80">
        <v>76.927000000000007</v>
      </c>
      <c r="HZ20" s="80">
        <v>5.16</v>
      </c>
      <c r="IA20" s="80">
        <v>94.384</v>
      </c>
      <c r="IB20" s="80">
        <v>6.9580000000000002</v>
      </c>
      <c r="IC20" s="80">
        <v>0</v>
      </c>
      <c r="ID20" s="80">
        <v>42.505000000000003</v>
      </c>
      <c r="IE20" s="80">
        <v>0</v>
      </c>
      <c r="IF20" s="80">
        <v>4959.4309999999996</v>
      </c>
      <c r="IG20" s="80">
        <v>121.879</v>
      </c>
      <c r="IH20" s="80">
        <v>2.895</v>
      </c>
      <c r="II20" s="80">
        <v>3.6739999999999999</v>
      </c>
      <c r="IJ20" s="80">
        <v>32.018999999999998</v>
      </c>
      <c r="IK20" s="80">
        <v>0</v>
      </c>
      <c r="IL20" s="80">
        <v>2.46</v>
      </c>
      <c r="IM20" s="80">
        <v>4.2279999999999998</v>
      </c>
      <c r="IN20" s="80">
        <v>13.747999999999999</v>
      </c>
      <c r="IO20" s="80">
        <v>13.227</v>
      </c>
      <c r="IP20" s="80">
        <v>11.564</v>
      </c>
      <c r="IQ20" s="80">
        <v>97.19</v>
      </c>
      <c r="IR20" s="80">
        <v>0</v>
      </c>
      <c r="IS20" s="80">
        <v>545.84799999999996</v>
      </c>
      <c r="IT20" s="80">
        <v>76.927000000000007</v>
      </c>
      <c r="IU20" s="80">
        <v>5.16</v>
      </c>
      <c r="IV20" s="81">
        <v>0</v>
      </c>
      <c r="IW20" s="78">
        <v>1</v>
      </c>
      <c r="IX20" s="78">
        <v>0</v>
      </c>
      <c r="IY20" s="78">
        <v>0</v>
      </c>
      <c r="IZ20" s="78">
        <v>0</v>
      </c>
      <c r="JA20" s="78">
        <v>2</v>
      </c>
      <c r="JB20" s="78">
        <v>0</v>
      </c>
      <c r="JC20" s="78">
        <v>0</v>
      </c>
      <c r="JD20" s="78">
        <v>0</v>
      </c>
      <c r="JE20" s="78">
        <v>16</v>
      </c>
      <c r="JF20" s="78">
        <v>7</v>
      </c>
      <c r="JG20" s="78">
        <v>1</v>
      </c>
      <c r="JH20" s="78">
        <v>0</v>
      </c>
      <c r="JI20" s="78">
        <v>0</v>
      </c>
      <c r="JJ20" s="78">
        <v>3</v>
      </c>
      <c r="JK20" s="78">
        <v>0</v>
      </c>
      <c r="JL20" s="78">
        <v>4</v>
      </c>
      <c r="JM20" s="78">
        <v>1</v>
      </c>
      <c r="JN20" s="78">
        <v>1</v>
      </c>
      <c r="JO20" s="78">
        <v>0</v>
      </c>
      <c r="JP20" s="78">
        <v>0</v>
      </c>
      <c r="JQ20" s="78">
        <v>4</v>
      </c>
      <c r="JR20" s="78">
        <v>4</v>
      </c>
      <c r="JS20" s="78">
        <v>3</v>
      </c>
      <c r="JT20" s="78">
        <v>0</v>
      </c>
      <c r="JU20" s="78">
        <v>0</v>
      </c>
      <c r="JV20" s="78">
        <v>0</v>
      </c>
      <c r="JW20" s="78">
        <v>4</v>
      </c>
      <c r="JX20" s="78">
        <v>6</v>
      </c>
      <c r="JY20" s="78">
        <v>1</v>
      </c>
      <c r="JZ20" s="78">
        <v>0</v>
      </c>
      <c r="KA20" s="78">
        <v>1</v>
      </c>
      <c r="KB20" s="78">
        <v>0</v>
      </c>
      <c r="KC20" s="78">
        <v>3</v>
      </c>
      <c r="KD20" s="78">
        <v>1</v>
      </c>
      <c r="KE20" s="78">
        <v>0</v>
      </c>
      <c r="KF20" s="78">
        <v>4</v>
      </c>
      <c r="KG20" s="78">
        <v>0</v>
      </c>
      <c r="KH20" s="78">
        <v>0</v>
      </c>
      <c r="KI20" s="78">
        <v>0</v>
      </c>
      <c r="KJ20" s="78">
        <v>0</v>
      </c>
      <c r="KK20" s="78">
        <v>1</v>
      </c>
      <c r="KL20" s="78">
        <v>0</v>
      </c>
      <c r="KM20" s="78">
        <v>0</v>
      </c>
      <c r="KN20" s="78">
        <v>0</v>
      </c>
      <c r="KO20" s="78">
        <v>0</v>
      </c>
      <c r="KP20" s="78">
        <v>0</v>
      </c>
      <c r="KQ20" s="78">
        <v>1</v>
      </c>
      <c r="KR20" s="78">
        <v>0</v>
      </c>
      <c r="KS20" s="78">
        <v>0</v>
      </c>
      <c r="KT20" s="78">
        <v>0</v>
      </c>
      <c r="KU20" s="78">
        <v>0</v>
      </c>
      <c r="KV20" s="78">
        <v>0</v>
      </c>
      <c r="KW20" s="78">
        <v>0</v>
      </c>
      <c r="KX20" s="78">
        <v>0</v>
      </c>
      <c r="KY20" s="78">
        <v>0</v>
      </c>
      <c r="KZ20" s="78">
        <v>10</v>
      </c>
      <c r="LA20" s="78">
        <v>0</v>
      </c>
      <c r="LB20" s="78">
        <v>0</v>
      </c>
      <c r="LC20" s="78">
        <v>0</v>
      </c>
      <c r="LD20" s="78">
        <v>0</v>
      </c>
      <c r="LE20" s="78">
        <v>0</v>
      </c>
      <c r="LF20" s="78">
        <v>0</v>
      </c>
      <c r="LG20" s="78">
        <v>0</v>
      </c>
      <c r="LH20" s="78">
        <v>0</v>
      </c>
      <c r="LI20" s="78">
        <v>0</v>
      </c>
      <c r="LJ20" s="78">
        <v>0</v>
      </c>
      <c r="LK20" s="78">
        <v>0</v>
      </c>
      <c r="LL20" s="78">
        <v>0</v>
      </c>
      <c r="LM20" s="78">
        <v>1</v>
      </c>
      <c r="LN20" s="78">
        <v>0</v>
      </c>
      <c r="LO20" s="78">
        <v>1</v>
      </c>
      <c r="LP20" s="78">
        <v>0</v>
      </c>
      <c r="LQ20" s="78">
        <v>0</v>
      </c>
      <c r="LR20" s="78">
        <v>0</v>
      </c>
      <c r="LS20" s="78">
        <v>4</v>
      </c>
      <c r="LT20" s="78">
        <v>0</v>
      </c>
      <c r="LU20" s="78">
        <v>0</v>
      </c>
      <c r="LV20" s="78">
        <v>3</v>
      </c>
      <c r="LW20" s="78">
        <v>0</v>
      </c>
      <c r="LX20" s="78">
        <v>1</v>
      </c>
      <c r="LY20" s="78">
        <v>2</v>
      </c>
      <c r="LZ20" s="78">
        <v>0</v>
      </c>
      <c r="MA20" s="78">
        <v>13</v>
      </c>
      <c r="MB20" s="78">
        <v>0</v>
      </c>
      <c r="MC20" s="78">
        <v>1</v>
      </c>
      <c r="MD20" s="78">
        <v>0</v>
      </c>
      <c r="ME20" s="78">
        <v>0</v>
      </c>
      <c r="MF20" s="78">
        <v>11</v>
      </c>
      <c r="MG20" s="78">
        <v>0</v>
      </c>
      <c r="MH20" s="78">
        <v>0</v>
      </c>
      <c r="MI20" s="78">
        <v>0</v>
      </c>
      <c r="MJ20" s="78">
        <v>0</v>
      </c>
      <c r="MK20" s="78">
        <v>0</v>
      </c>
      <c r="ML20" s="78">
        <v>0</v>
      </c>
      <c r="MM20" s="78">
        <v>1</v>
      </c>
      <c r="MN20" s="78">
        <v>0</v>
      </c>
      <c r="MO20" s="78">
        <v>7</v>
      </c>
      <c r="MP20" s="78">
        <v>1</v>
      </c>
      <c r="MQ20" s="78">
        <v>1</v>
      </c>
      <c r="MR20" s="78">
        <v>0</v>
      </c>
      <c r="MS20" s="78">
        <v>0</v>
      </c>
      <c r="MT20" s="78">
        <v>3</v>
      </c>
      <c r="MU20" s="78">
        <v>0</v>
      </c>
      <c r="MV20" s="78">
        <v>1</v>
      </c>
      <c r="MW20" s="78">
        <v>0</v>
      </c>
      <c r="MX20" s="78">
        <v>1</v>
      </c>
      <c r="MY20" s="78">
        <v>0</v>
      </c>
      <c r="MZ20" s="78">
        <v>0</v>
      </c>
      <c r="NA20" s="78">
        <v>0</v>
      </c>
      <c r="NB20" s="78">
        <v>2</v>
      </c>
      <c r="NC20" s="78">
        <v>0</v>
      </c>
      <c r="ND20" s="78">
        <v>0</v>
      </c>
      <c r="NE20" s="78">
        <v>0</v>
      </c>
      <c r="NF20" s="78">
        <v>16</v>
      </c>
      <c r="NG20" s="78">
        <v>7</v>
      </c>
      <c r="NH20" s="78">
        <v>1</v>
      </c>
      <c r="NI20" s="78">
        <v>0</v>
      </c>
      <c r="NJ20" s="78">
        <v>0</v>
      </c>
      <c r="NK20" s="78">
        <v>3</v>
      </c>
      <c r="NL20" s="78">
        <v>0</v>
      </c>
      <c r="NM20" s="78">
        <v>4</v>
      </c>
      <c r="NN20" s="78">
        <v>1</v>
      </c>
      <c r="NO20" s="78">
        <v>1</v>
      </c>
      <c r="NP20" s="78">
        <v>0</v>
      </c>
      <c r="NQ20" s="78">
        <v>0</v>
      </c>
      <c r="NR20" s="78">
        <v>4</v>
      </c>
      <c r="NS20" s="78">
        <v>4</v>
      </c>
      <c r="NT20" s="78">
        <v>3</v>
      </c>
      <c r="NU20" s="78">
        <v>0</v>
      </c>
      <c r="NV20" s="78">
        <v>0</v>
      </c>
      <c r="NW20" s="78">
        <v>0</v>
      </c>
      <c r="NX20" s="78">
        <v>4</v>
      </c>
      <c r="NY20" s="78">
        <v>6</v>
      </c>
      <c r="NZ20" s="78">
        <v>1</v>
      </c>
      <c r="OA20" s="78">
        <v>0</v>
      </c>
      <c r="OB20" s="78">
        <v>1</v>
      </c>
      <c r="OC20" s="78">
        <v>0</v>
      </c>
      <c r="OD20" s="78">
        <v>0</v>
      </c>
      <c r="OE20" s="78">
        <v>0</v>
      </c>
      <c r="OF20" s="78">
        <v>0</v>
      </c>
      <c r="OG20" s="78">
        <v>4</v>
      </c>
      <c r="OH20" s="78">
        <v>0</v>
      </c>
      <c r="OI20" s="78">
        <v>0</v>
      </c>
      <c r="OJ20" s="78">
        <v>0</v>
      </c>
      <c r="OK20" s="78">
        <v>0</v>
      </c>
      <c r="OL20" s="78">
        <v>1</v>
      </c>
      <c r="OM20" s="78">
        <v>0</v>
      </c>
      <c r="ON20" s="78">
        <v>0</v>
      </c>
      <c r="OO20" s="78">
        <v>0</v>
      </c>
      <c r="OP20" s="78">
        <v>0</v>
      </c>
      <c r="OQ20" s="78">
        <v>0</v>
      </c>
      <c r="OR20" s="78">
        <v>1</v>
      </c>
      <c r="OS20" s="78">
        <v>0</v>
      </c>
      <c r="OT20" s="78">
        <v>0</v>
      </c>
      <c r="OU20" s="78">
        <v>0</v>
      </c>
      <c r="OV20" s="78">
        <v>0</v>
      </c>
      <c r="OW20" s="78">
        <v>0</v>
      </c>
      <c r="OX20" s="78">
        <v>0</v>
      </c>
      <c r="OY20" s="78">
        <v>0</v>
      </c>
      <c r="OZ20" s="78">
        <v>0</v>
      </c>
      <c r="PA20" s="78">
        <v>10</v>
      </c>
      <c r="PB20" s="78">
        <v>0</v>
      </c>
      <c r="PC20" s="78">
        <v>0</v>
      </c>
      <c r="PD20" s="78">
        <v>0</v>
      </c>
      <c r="PE20" s="78">
        <v>0</v>
      </c>
      <c r="PF20" s="78">
        <v>0</v>
      </c>
      <c r="PG20" s="78">
        <v>0</v>
      </c>
      <c r="PH20" s="78">
        <v>0</v>
      </c>
      <c r="PI20" s="78">
        <v>0</v>
      </c>
      <c r="PJ20" s="78">
        <v>0</v>
      </c>
      <c r="PK20" s="78">
        <v>0</v>
      </c>
      <c r="PL20" s="78">
        <v>0</v>
      </c>
      <c r="PM20" s="78">
        <v>0</v>
      </c>
      <c r="PN20" s="78">
        <v>1</v>
      </c>
      <c r="PO20" s="78">
        <v>0</v>
      </c>
      <c r="PP20" s="78">
        <v>1</v>
      </c>
      <c r="PQ20" s="78">
        <v>0</v>
      </c>
      <c r="PR20" s="78">
        <v>0</v>
      </c>
      <c r="PS20" s="78">
        <v>0</v>
      </c>
      <c r="PT20" s="78">
        <v>4</v>
      </c>
      <c r="PU20" s="78">
        <v>0</v>
      </c>
      <c r="PV20" s="78">
        <v>0</v>
      </c>
      <c r="PW20" s="78">
        <v>3</v>
      </c>
      <c r="PX20" s="78">
        <v>0</v>
      </c>
      <c r="PY20" s="78">
        <v>1</v>
      </c>
      <c r="PZ20" s="78">
        <v>2</v>
      </c>
      <c r="QA20" s="78">
        <v>0</v>
      </c>
      <c r="QB20" s="78">
        <v>13</v>
      </c>
      <c r="QC20" s="78">
        <v>0</v>
      </c>
      <c r="QD20" s="78">
        <v>1</v>
      </c>
      <c r="QE20" s="78">
        <v>0</v>
      </c>
      <c r="QF20" s="78">
        <v>0</v>
      </c>
      <c r="QG20" s="78">
        <v>11</v>
      </c>
      <c r="QH20" s="78">
        <v>0</v>
      </c>
      <c r="QI20" s="78">
        <v>0</v>
      </c>
      <c r="QJ20" s="78">
        <v>0</v>
      </c>
      <c r="QK20" s="78">
        <v>0</v>
      </c>
      <c r="QL20" s="78">
        <v>0</v>
      </c>
      <c r="QM20" s="78">
        <v>0</v>
      </c>
      <c r="QN20" s="78">
        <v>1</v>
      </c>
      <c r="QO20" s="78">
        <v>0</v>
      </c>
      <c r="QP20" s="78">
        <v>7</v>
      </c>
      <c r="QQ20" s="78">
        <v>1</v>
      </c>
      <c r="QR20" s="78">
        <v>1</v>
      </c>
      <c r="QS20" s="78">
        <v>4</v>
      </c>
      <c r="QT20" s="78">
        <v>1</v>
      </c>
      <c r="QU20" s="78">
        <v>0</v>
      </c>
      <c r="QV20" s="78">
        <v>2</v>
      </c>
      <c r="QW20" s="78">
        <v>0</v>
      </c>
      <c r="QX20" s="78">
        <v>56</v>
      </c>
      <c r="QY20" s="78">
        <v>4</v>
      </c>
      <c r="QZ20" s="78">
        <v>1</v>
      </c>
      <c r="RA20" s="78">
        <v>1</v>
      </c>
      <c r="RB20" s="78">
        <v>10</v>
      </c>
      <c r="RC20" s="78">
        <v>0</v>
      </c>
      <c r="RD20" s="78">
        <v>1</v>
      </c>
      <c r="RE20" s="78">
        <v>1</v>
      </c>
      <c r="RF20" s="78">
        <v>4</v>
      </c>
      <c r="RG20" s="78">
        <v>4</v>
      </c>
      <c r="RH20" s="78">
        <v>2</v>
      </c>
      <c r="RI20" s="78">
        <v>14</v>
      </c>
      <c r="RJ20" s="78">
        <v>0</v>
      </c>
      <c r="RK20" s="78">
        <v>12</v>
      </c>
      <c r="RL20" s="78">
        <v>8</v>
      </c>
      <c r="RM20" s="78">
        <v>1</v>
      </c>
      <c r="RN20" s="78">
        <v>4</v>
      </c>
      <c r="RO20" s="78">
        <v>1</v>
      </c>
      <c r="RP20" s="78">
        <v>0</v>
      </c>
      <c r="RQ20" s="78">
        <v>2</v>
      </c>
      <c r="RR20" s="78">
        <v>0</v>
      </c>
      <c r="RS20" s="78">
        <v>56</v>
      </c>
      <c r="RT20" s="78">
        <v>8</v>
      </c>
      <c r="RU20" s="78">
        <v>1</v>
      </c>
      <c r="RV20" s="78">
        <v>1</v>
      </c>
      <c r="RW20" s="78">
        <v>10</v>
      </c>
      <c r="RX20" s="78">
        <v>0</v>
      </c>
      <c r="RY20" s="78">
        <v>1</v>
      </c>
      <c r="RZ20" s="78">
        <v>1</v>
      </c>
      <c r="SA20" s="78">
        <v>4</v>
      </c>
      <c r="SB20" s="78">
        <v>4</v>
      </c>
      <c r="SC20" s="78">
        <v>2</v>
      </c>
      <c r="SD20" s="78">
        <v>14</v>
      </c>
      <c r="SE20" s="78">
        <v>0</v>
      </c>
      <c r="SF20" s="78">
        <v>12</v>
      </c>
      <c r="SG20" s="78">
        <v>8</v>
      </c>
      <c r="SH20" s="78">
        <v>1</v>
      </c>
    </row>
    <row r="21" spans="1:502">
      <c r="A21" s="17" t="s">
        <v>809</v>
      </c>
      <c r="B21" s="77">
        <v>13</v>
      </c>
      <c r="C21" s="77">
        <v>13</v>
      </c>
      <c r="D21" s="77">
        <v>1</v>
      </c>
      <c r="E21" s="77">
        <v>2016</v>
      </c>
      <c r="F21" s="77" t="s">
        <v>156</v>
      </c>
      <c r="G21" s="1017" t="s">
        <v>796</v>
      </c>
      <c r="H21" s="77" t="s">
        <v>797</v>
      </c>
      <c r="I21" s="1018"/>
      <c r="J21" s="80">
        <v>29.222999999999999</v>
      </c>
      <c r="K21" s="80">
        <v>0</v>
      </c>
      <c r="L21" s="80">
        <v>0</v>
      </c>
      <c r="M21" s="80">
        <v>0</v>
      </c>
      <c r="N21" s="80">
        <v>39.923999999999999</v>
      </c>
      <c r="O21" s="80">
        <v>0</v>
      </c>
      <c r="P21" s="80">
        <v>0</v>
      </c>
      <c r="Q21" s="80">
        <v>0</v>
      </c>
      <c r="R21" s="80">
        <v>113.59099999999999</v>
      </c>
      <c r="S21" s="80">
        <v>47.741999999999997</v>
      </c>
      <c r="T21" s="80">
        <v>20.411999999999999</v>
      </c>
      <c r="U21" s="80">
        <v>0</v>
      </c>
      <c r="V21" s="80">
        <v>0</v>
      </c>
      <c r="W21" s="80">
        <v>883.81600000000003</v>
      </c>
      <c r="X21" s="80">
        <v>0</v>
      </c>
      <c r="Y21" s="80">
        <v>68.244</v>
      </c>
      <c r="Z21" s="80">
        <v>3.585</v>
      </c>
      <c r="AA21" s="80">
        <v>4.2789999999999999</v>
      </c>
      <c r="AB21" s="80">
        <v>0</v>
      </c>
      <c r="AC21" s="80">
        <v>0</v>
      </c>
      <c r="AD21" s="80">
        <v>1288.991</v>
      </c>
      <c r="AE21" s="80">
        <v>1500.886</v>
      </c>
      <c r="AF21" s="80">
        <v>671.79200000000003</v>
      </c>
      <c r="AG21" s="80">
        <v>0</v>
      </c>
      <c r="AH21" s="80">
        <v>0</v>
      </c>
      <c r="AI21" s="80">
        <v>0</v>
      </c>
      <c r="AJ21" s="80">
        <v>50.603999999999999</v>
      </c>
      <c r="AK21" s="80">
        <v>126.063</v>
      </c>
      <c r="AL21" s="80">
        <v>5.4859999999999998</v>
      </c>
      <c r="AM21" s="80">
        <v>0</v>
      </c>
      <c r="AN21" s="80">
        <v>3.7189999999999999</v>
      </c>
      <c r="AO21" s="80">
        <v>0</v>
      </c>
      <c r="AP21" s="80">
        <v>63.936999999999998</v>
      </c>
      <c r="AQ21" s="80">
        <v>21.891999999999999</v>
      </c>
      <c r="AR21" s="80">
        <v>0</v>
      </c>
      <c r="AS21" s="80">
        <v>27.225999999999999</v>
      </c>
      <c r="AT21" s="80">
        <v>0</v>
      </c>
      <c r="AU21" s="80">
        <v>0</v>
      </c>
      <c r="AV21" s="80">
        <v>0</v>
      </c>
      <c r="AW21" s="80">
        <v>0</v>
      </c>
      <c r="AX21" s="80">
        <v>3.319</v>
      </c>
      <c r="AY21" s="80">
        <v>0</v>
      </c>
      <c r="AZ21" s="80">
        <v>0</v>
      </c>
      <c r="BA21" s="80">
        <v>0</v>
      </c>
      <c r="BB21" s="80">
        <v>0</v>
      </c>
      <c r="BC21" s="80">
        <v>0</v>
      </c>
      <c r="BD21" s="80">
        <v>3.2810000000000001</v>
      </c>
      <c r="BE21" s="80">
        <v>0</v>
      </c>
      <c r="BF21" s="80">
        <v>0</v>
      </c>
      <c r="BG21" s="80">
        <v>0</v>
      </c>
      <c r="BH21" s="80">
        <v>0</v>
      </c>
      <c r="BI21" s="80">
        <v>0</v>
      </c>
      <c r="BJ21" s="80">
        <v>0</v>
      </c>
      <c r="BK21" s="80">
        <v>0</v>
      </c>
      <c r="BL21" s="80">
        <v>0</v>
      </c>
      <c r="BM21" s="80">
        <v>31.393999999999998</v>
      </c>
      <c r="BN21" s="80">
        <v>0</v>
      </c>
      <c r="BO21" s="80">
        <v>0</v>
      </c>
      <c r="BP21" s="80">
        <v>0</v>
      </c>
      <c r="BQ21" s="80">
        <v>0</v>
      </c>
      <c r="BR21" s="80">
        <v>0</v>
      </c>
      <c r="BS21" s="80">
        <v>0</v>
      </c>
      <c r="BT21" s="80">
        <v>0</v>
      </c>
      <c r="BU21" s="80">
        <v>0</v>
      </c>
      <c r="BV21" s="80">
        <v>0</v>
      </c>
      <c r="BW21" s="80">
        <v>0</v>
      </c>
      <c r="BX21" s="80">
        <v>0</v>
      </c>
      <c r="BY21" s="80">
        <v>0</v>
      </c>
      <c r="BZ21" s="80">
        <v>2.613</v>
      </c>
      <c r="CA21" s="80">
        <v>0</v>
      </c>
      <c r="CB21" s="80">
        <v>14.663</v>
      </c>
      <c r="CC21" s="80">
        <v>0</v>
      </c>
      <c r="CD21" s="80">
        <v>0</v>
      </c>
      <c r="CE21" s="80">
        <v>0</v>
      </c>
      <c r="CF21" s="80">
        <v>14.147</v>
      </c>
      <c r="CG21" s="80">
        <v>0</v>
      </c>
      <c r="CH21" s="80">
        <v>0</v>
      </c>
      <c r="CI21" s="80">
        <v>10.874000000000001</v>
      </c>
      <c r="CJ21" s="80">
        <v>0</v>
      </c>
      <c r="CK21" s="80">
        <v>2.4140000000000001</v>
      </c>
      <c r="CL21" s="80">
        <v>11.284000000000001</v>
      </c>
      <c r="CM21" s="80">
        <v>0</v>
      </c>
      <c r="CN21" s="80">
        <v>98.804000000000002</v>
      </c>
      <c r="CO21" s="80">
        <v>0</v>
      </c>
      <c r="CP21" s="80">
        <v>0</v>
      </c>
      <c r="CQ21" s="80">
        <v>0</v>
      </c>
      <c r="CR21" s="80">
        <v>0</v>
      </c>
      <c r="CS21" s="80">
        <v>547.06399999999996</v>
      </c>
      <c r="CT21" s="80">
        <v>0</v>
      </c>
      <c r="CU21" s="80">
        <v>0</v>
      </c>
      <c r="CV21" s="80">
        <v>0</v>
      </c>
      <c r="CW21" s="80">
        <v>0</v>
      </c>
      <c r="CX21" s="80">
        <v>0</v>
      </c>
      <c r="CY21" s="80">
        <v>0</v>
      </c>
      <c r="CZ21" s="80">
        <v>5.51</v>
      </c>
      <c r="DA21" s="80">
        <v>0</v>
      </c>
      <c r="DB21" s="80">
        <v>68.069999999999993</v>
      </c>
      <c r="DC21" s="80">
        <v>4.1689999999999996</v>
      </c>
      <c r="DD21" s="80">
        <v>5.2779999999999996</v>
      </c>
      <c r="DE21" s="80">
        <v>0</v>
      </c>
      <c r="DF21" s="80">
        <v>0</v>
      </c>
      <c r="DG21" s="80">
        <v>63.936999999999998</v>
      </c>
      <c r="DH21" s="80">
        <v>0</v>
      </c>
      <c r="DI21" s="80">
        <v>21.891999999999999</v>
      </c>
      <c r="DJ21" s="80">
        <v>0</v>
      </c>
      <c r="DK21" s="80">
        <v>29.222999999999999</v>
      </c>
      <c r="DL21" s="80">
        <v>0</v>
      </c>
      <c r="DM21" s="80">
        <v>0</v>
      </c>
      <c r="DN21" s="80">
        <v>0</v>
      </c>
      <c r="DO21" s="80">
        <v>39.923999999999999</v>
      </c>
      <c r="DP21" s="80">
        <v>0</v>
      </c>
      <c r="DQ21" s="80">
        <v>0</v>
      </c>
      <c r="DR21" s="80">
        <v>0</v>
      </c>
      <c r="DS21" s="80">
        <v>113.59099999999999</v>
      </c>
      <c r="DT21" s="80">
        <v>47.741999999999997</v>
      </c>
      <c r="DU21" s="80">
        <v>20.411999999999999</v>
      </c>
      <c r="DV21" s="80">
        <v>0</v>
      </c>
      <c r="DW21" s="80">
        <v>0</v>
      </c>
      <c r="DX21" s="80">
        <v>883.81600000000003</v>
      </c>
      <c r="DY21" s="80">
        <v>0</v>
      </c>
      <c r="DZ21" s="80">
        <v>68.244</v>
      </c>
      <c r="EA21" s="80">
        <v>3.585</v>
      </c>
      <c r="EB21" s="80">
        <v>4.2789999999999999</v>
      </c>
      <c r="EC21" s="80">
        <v>0</v>
      </c>
      <c r="ED21" s="80">
        <v>0</v>
      </c>
      <c r="EE21" s="80">
        <v>1288.991</v>
      </c>
      <c r="EF21" s="80">
        <v>1500.886</v>
      </c>
      <c r="EG21" s="80">
        <v>671.79200000000003</v>
      </c>
      <c r="EH21" s="80">
        <v>0</v>
      </c>
      <c r="EI21" s="80">
        <v>0</v>
      </c>
      <c r="EJ21" s="80">
        <v>0</v>
      </c>
      <c r="EK21" s="80">
        <v>50.603999999999999</v>
      </c>
      <c r="EL21" s="80">
        <v>126.063</v>
      </c>
      <c r="EM21" s="80">
        <v>5.4859999999999998</v>
      </c>
      <c r="EN21" s="80">
        <v>0</v>
      </c>
      <c r="EO21" s="80">
        <v>3.7189999999999999</v>
      </c>
      <c r="EP21" s="80">
        <v>0</v>
      </c>
      <c r="EQ21" s="80">
        <v>0</v>
      </c>
      <c r="ER21" s="80">
        <v>0</v>
      </c>
      <c r="ES21" s="80">
        <v>0</v>
      </c>
      <c r="ET21" s="80">
        <v>27.225999999999999</v>
      </c>
      <c r="EU21" s="80">
        <v>0</v>
      </c>
      <c r="EV21" s="80">
        <v>0</v>
      </c>
      <c r="EW21" s="80">
        <v>0</v>
      </c>
      <c r="EX21" s="80">
        <v>0</v>
      </c>
      <c r="EY21" s="80">
        <v>3.319</v>
      </c>
      <c r="EZ21" s="80">
        <v>0</v>
      </c>
      <c r="FA21" s="80">
        <v>0</v>
      </c>
      <c r="FB21" s="80">
        <v>0</v>
      </c>
      <c r="FC21" s="80">
        <v>0</v>
      </c>
      <c r="FD21" s="80">
        <v>0</v>
      </c>
      <c r="FE21" s="80">
        <v>3.2810000000000001</v>
      </c>
      <c r="FF21" s="80">
        <v>0</v>
      </c>
      <c r="FG21" s="80">
        <v>0</v>
      </c>
      <c r="FH21" s="80">
        <v>0</v>
      </c>
      <c r="FI21" s="80">
        <v>0</v>
      </c>
      <c r="FJ21" s="80">
        <v>0</v>
      </c>
      <c r="FK21" s="80">
        <v>0</v>
      </c>
      <c r="FL21" s="80">
        <v>0</v>
      </c>
      <c r="FM21" s="80">
        <v>0</v>
      </c>
      <c r="FN21" s="80">
        <v>31.393999999999998</v>
      </c>
      <c r="FO21" s="80">
        <v>0</v>
      </c>
      <c r="FP21" s="80">
        <v>0</v>
      </c>
      <c r="FQ21" s="80">
        <v>0</v>
      </c>
      <c r="FR21" s="80">
        <v>0</v>
      </c>
      <c r="FS21" s="80">
        <v>0</v>
      </c>
      <c r="FT21" s="80">
        <v>0</v>
      </c>
      <c r="FU21" s="80">
        <v>0</v>
      </c>
      <c r="FV21" s="80">
        <v>0</v>
      </c>
      <c r="FW21" s="80">
        <v>0</v>
      </c>
      <c r="FX21" s="80">
        <v>0</v>
      </c>
      <c r="FY21" s="80">
        <v>0</v>
      </c>
      <c r="FZ21" s="80">
        <v>0</v>
      </c>
      <c r="GA21" s="80">
        <v>2.613</v>
      </c>
      <c r="GB21" s="80">
        <v>0</v>
      </c>
      <c r="GC21" s="80">
        <v>14.663</v>
      </c>
      <c r="GD21" s="80">
        <v>0</v>
      </c>
      <c r="GE21" s="80">
        <v>0</v>
      </c>
      <c r="GF21" s="80">
        <v>0</v>
      </c>
      <c r="GG21" s="80">
        <v>14.147</v>
      </c>
      <c r="GH21" s="80">
        <v>0</v>
      </c>
      <c r="GI21" s="80">
        <v>0</v>
      </c>
      <c r="GJ21" s="80">
        <v>10.874000000000001</v>
      </c>
      <c r="GK21" s="80">
        <v>0</v>
      </c>
      <c r="GL21" s="80">
        <v>2.4140000000000001</v>
      </c>
      <c r="GM21" s="80">
        <v>11.284000000000001</v>
      </c>
      <c r="GN21" s="80">
        <v>0</v>
      </c>
      <c r="GO21" s="80">
        <v>98.804000000000002</v>
      </c>
      <c r="GP21" s="80">
        <v>0</v>
      </c>
      <c r="GQ21" s="80">
        <v>0</v>
      </c>
      <c r="GR21" s="80">
        <v>0</v>
      </c>
      <c r="GS21" s="80">
        <v>0</v>
      </c>
      <c r="GT21" s="80">
        <v>547.06399999999996</v>
      </c>
      <c r="GU21" s="80">
        <v>0</v>
      </c>
      <c r="GV21" s="80">
        <v>0</v>
      </c>
      <c r="GW21" s="80">
        <v>0</v>
      </c>
      <c r="GX21" s="80">
        <v>0</v>
      </c>
      <c r="GY21" s="80">
        <v>0</v>
      </c>
      <c r="GZ21" s="80">
        <v>0</v>
      </c>
      <c r="HA21" s="80">
        <v>5.51</v>
      </c>
      <c r="HB21" s="80">
        <v>0</v>
      </c>
      <c r="HC21" s="80">
        <v>68.069999999999993</v>
      </c>
      <c r="HD21" s="80">
        <v>4.1689999999999996</v>
      </c>
      <c r="HE21" s="80">
        <v>5.2779999999999996</v>
      </c>
      <c r="HF21" s="80">
        <v>85.828999999999994</v>
      </c>
      <c r="HG21" s="80">
        <v>29.222999999999999</v>
      </c>
      <c r="HH21" s="80">
        <v>0</v>
      </c>
      <c r="HI21" s="80">
        <v>39.923999999999999</v>
      </c>
      <c r="HJ21" s="80">
        <v>0</v>
      </c>
      <c r="HK21" s="80">
        <v>4789.21</v>
      </c>
      <c r="HL21" s="80">
        <v>27.225999999999999</v>
      </c>
      <c r="HM21" s="80">
        <v>3.319</v>
      </c>
      <c r="HN21" s="80">
        <v>3.2810000000000001</v>
      </c>
      <c r="HO21" s="80">
        <v>31.393999999999998</v>
      </c>
      <c r="HP21" s="80">
        <v>0</v>
      </c>
      <c r="HQ21" s="80">
        <v>2.613</v>
      </c>
      <c r="HR21" s="80">
        <v>14.663</v>
      </c>
      <c r="HS21" s="80">
        <v>14.147</v>
      </c>
      <c r="HT21" s="80">
        <v>13.288</v>
      </c>
      <c r="HU21" s="80">
        <v>11.284000000000001</v>
      </c>
      <c r="HV21" s="80">
        <v>98.804000000000002</v>
      </c>
      <c r="HW21" s="80">
        <v>0</v>
      </c>
      <c r="HX21" s="80">
        <v>552.57399999999996</v>
      </c>
      <c r="HY21" s="80">
        <v>72.239000000000004</v>
      </c>
      <c r="HZ21" s="80">
        <v>5.2779999999999996</v>
      </c>
      <c r="IA21" s="80">
        <v>85.828999999999994</v>
      </c>
      <c r="IB21" s="80">
        <v>29.222999999999999</v>
      </c>
      <c r="IC21" s="80">
        <v>0</v>
      </c>
      <c r="ID21" s="80">
        <v>39.923999999999999</v>
      </c>
      <c r="IE21" s="80">
        <v>0</v>
      </c>
      <c r="IF21" s="80">
        <v>4789.21</v>
      </c>
      <c r="IG21" s="80">
        <v>113.05500000000001</v>
      </c>
      <c r="IH21" s="80">
        <v>3.319</v>
      </c>
      <c r="II21" s="80">
        <v>3.2810000000000001</v>
      </c>
      <c r="IJ21" s="80">
        <v>31.393999999999998</v>
      </c>
      <c r="IK21" s="80">
        <v>0</v>
      </c>
      <c r="IL21" s="80">
        <v>2.613</v>
      </c>
      <c r="IM21" s="80">
        <v>14.663</v>
      </c>
      <c r="IN21" s="80">
        <v>14.147</v>
      </c>
      <c r="IO21" s="80">
        <v>13.288</v>
      </c>
      <c r="IP21" s="80">
        <v>11.284000000000001</v>
      </c>
      <c r="IQ21" s="80">
        <v>98.804000000000002</v>
      </c>
      <c r="IR21" s="80">
        <v>0</v>
      </c>
      <c r="IS21" s="80">
        <v>552.57399999999996</v>
      </c>
      <c r="IT21" s="80">
        <v>72.239000000000004</v>
      </c>
      <c r="IU21" s="80">
        <v>5.2779999999999996</v>
      </c>
      <c r="IV21" s="81">
        <v>0</v>
      </c>
      <c r="IW21" s="78">
        <v>1</v>
      </c>
      <c r="IX21" s="78">
        <v>0</v>
      </c>
      <c r="IY21" s="78">
        <v>0</v>
      </c>
      <c r="IZ21" s="78">
        <v>0</v>
      </c>
      <c r="JA21" s="78">
        <v>2</v>
      </c>
      <c r="JB21" s="78">
        <v>0</v>
      </c>
      <c r="JC21" s="78">
        <v>0</v>
      </c>
      <c r="JD21" s="78">
        <v>0</v>
      </c>
      <c r="JE21" s="78">
        <v>17</v>
      </c>
      <c r="JF21" s="78">
        <v>8</v>
      </c>
      <c r="JG21" s="78">
        <v>1</v>
      </c>
      <c r="JH21" s="78">
        <v>0</v>
      </c>
      <c r="JI21" s="78">
        <v>0</v>
      </c>
      <c r="JJ21" s="78">
        <v>4</v>
      </c>
      <c r="JK21" s="78">
        <v>0</v>
      </c>
      <c r="JL21" s="78">
        <v>5</v>
      </c>
      <c r="JM21" s="78">
        <v>1</v>
      </c>
      <c r="JN21" s="78">
        <v>1</v>
      </c>
      <c r="JO21" s="78">
        <v>0</v>
      </c>
      <c r="JP21" s="78">
        <v>0</v>
      </c>
      <c r="JQ21" s="78">
        <v>3</v>
      </c>
      <c r="JR21" s="78">
        <v>5</v>
      </c>
      <c r="JS21" s="78">
        <v>3</v>
      </c>
      <c r="JT21" s="78">
        <v>0</v>
      </c>
      <c r="JU21" s="78">
        <v>0</v>
      </c>
      <c r="JV21" s="78">
        <v>0</v>
      </c>
      <c r="JW21" s="78">
        <v>4</v>
      </c>
      <c r="JX21" s="78">
        <v>6</v>
      </c>
      <c r="JY21" s="78">
        <v>1</v>
      </c>
      <c r="JZ21" s="78">
        <v>0</v>
      </c>
      <c r="KA21" s="78">
        <v>1</v>
      </c>
      <c r="KB21" s="78">
        <v>0</v>
      </c>
      <c r="KC21" s="78">
        <v>3</v>
      </c>
      <c r="KD21" s="78">
        <v>1</v>
      </c>
      <c r="KE21" s="78">
        <v>0</v>
      </c>
      <c r="KF21" s="78">
        <v>4</v>
      </c>
      <c r="KG21" s="78">
        <v>0</v>
      </c>
      <c r="KH21" s="78">
        <v>0</v>
      </c>
      <c r="KI21" s="78">
        <v>0</v>
      </c>
      <c r="KJ21" s="78">
        <v>0</v>
      </c>
      <c r="KK21" s="78">
        <v>1</v>
      </c>
      <c r="KL21" s="78">
        <v>0</v>
      </c>
      <c r="KM21" s="78">
        <v>0</v>
      </c>
      <c r="KN21" s="78">
        <v>0</v>
      </c>
      <c r="KO21" s="78">
        <v>0</v>
      </c>
      <c r="KP21" s="78">
        <v>0</v>
      </c>
      <c r="KQ21" s="78">
        <v>1</v>
      </c>
      <c r="KR21" s="78">
        <v>0</v>
      </c>
      <c r="KS21" s="78">
        <v>0</v>
      </c>
      <c r="KT21" s="78">
        <v>0</v>
      </c>
      <c r="KU21" s="78">
        <v>0</v>
      </c>
      <c r="KV21" s="78">
        <v>0</v>
      </c>
      <c r="KW21" s="78">
        <v>0</v>
      </c>
      <c r="KX21" s="78">
        <v>0</v>
      </c>
      <c r="KY21" s="78">
        <v>0</v>
      </c>
      <c r="KZ21" s="78">
        <v>10</v>
      </c>
      <c r="LA21" s="78">
        <v>0</v>
      </c>
      <c r="LB21" s="78">
        <v>0</v>
      </c>
      <c r="LC21" s="78">
        <v>0</v>
      </c>
      <c r="LD21" s="78">
        <v>0</v>
      </c>
      <c r="LE21" s="78">
        <v>0</v>
      </c>
      <c r="LF21" s="78">
        <v>0</v>
      </c>
      <c r="LG21" s="78">
        <v>0</v>
      </c>
      <c r="LH21" s="78">
        <v>0</v>
      </c>
      <c r="LI21" s="78">
        <v>0</v>
      </c>
      <c r="LJ21" s="78">
        <v>0</v>
      </c>
      <c r="LK21" s="78">
        <v>0</v>
      </c>
      <c r="LL21" s="78">
        <v>0</v>
      </c>
      <c r="LM21" s="78">
        <v>1</v>
      </c>
      <c r="LN21" s="78">
        <v>0</v>
      </c>
      <c r="LO21" s="78">
        <v>2</v>
      </c>
      <c r="LP21" s="78">
        <v>0</v>
      </c>
      <c r="LQ21" s="78">
        <v>0</v>
      </c>
      <c r="LR21" s="78">
        <v>0</v>
      </c>
      <c r="LS21" s="78">
        <v>4</v>
      </c>
      <c r="LT21" s="78">
        <v>0</v>
      </c>
      <c r="LU21" s="78">
        <v>0</v>
      </c>
      <c r="LV21" s="78">
        <v>3</v>
      </c>
      <c r="LW21" s="78">
        <v>0</v>
      </c>
      <c r="LX21" s="78">
        <v>1</v>
      </c>
      <c r="LY21" s="78">
        <v>2</v>
      </c>
      <c r="LZ21" s="78">
        <v>0</v>
      </c>
      <c r="MA21" s="78">
        <v>14</v>
      </c>
      <c r="MB21" s="78">
        <v>0</v>
      </c>
      <c r="MC21" s="78">
        <v>0</v>
      </c>
      <c r="MD21" s="78">
        <v>0</v>
      </c>
      <c r="ME21" s="78">
        <v>0</v>
      </c>
      <c r="MF21" s="78">
        <v>11</v>
      </c>
      <c r="MG21" s="78">
        <v>0</v>
      </c>
      <c r="MH21" s="78">
        <v>0</v>
      </c>
      <c r="MI21" s="78">
        <v>0</v>
      </c>
      <c r="MJ21" s="78">
        <v>0</v>
      </c>
      <c r="MK21" s="78">
        <v>0</v>
      </c>
      <c r="ML21" s="78">
        <v>0</v>
      </c>
      <c r="MM21" s="78">
        <v>1</v>
      </c>
      <c r="MN21" s="78">
        <v>0</v>
      </c>
      <c r="MO21" s="78">
        <v>7</v>
      </c>
      <c r="MP21" s="78">
        <v>1</v>
      </c>
      <c r="MQ21" s="78">
        <v>1</v>
      </c>
      <c r="MR21" s="78">
        <v>0</v>
      </c>
      <c r="MS21" s="78">
        <v>0</v>
      </c>
      <c r="MT21" s="78">
        <v>3</v>
      </c>
      <c r="MU21" s="78">
        <v>0</v>
      </c>
      <c r="MV21" s="78">
        <v>1</v>
      </c>
      <c r="MW21" s="78">
        <v>0</v>
      </c>
      <c r="MX21" s="78">
        <v>1</v>
      </c>
      <c r="MY21" s="78">
        <v>0</v>
      </c>
      <c r="MZ21" s="78">
        <v>0</v>
      </c>
      <c r="NA21" s="78">
        <v>0</v>
      </c>
      <c r="NB21" s="78">
        <v>2</v>
      </c>
      <c r="NC21" s="78">
        <v>0</v>
      </c>
      <c r="ND21" s="78">
        <v>0</v>
      </c>
      <c r="NE21" s="78">
        <v>0</v>
      </c>
      <c r="NF21" s="78">
        <v>17</v>
      </c>
      <c r="NG21" s="78">
        <v>8</v>
      </c>
      <c r="NH21" s="78">
        <v>1</v>
      </c>
      <c r="NI21" s="78">
        <v>0</v>
      </c>
      <c r="NJ21" s="78">
        <v>0</v>
      </c>
      <c r="NK21" s="78">
        <v>4</v>
      </c>
      <c r="NL21" s="78">
        <v>0</v>
      </c>
      <c r="NM21" s="78">
        <v>5</v>
      </c>
      <c r="NN21" s="78">
        <v>1</v>
      </c>
      <c r="NO21" s="78">
        <v>1</v>
      </c>
      <c r="NP21" s="78">
        <v>0</v>
      </c>
      <c r="NQ21" s="78">
        <v>0</v>
      </c>
      <c r="NR21" s="78">
        <v>3</v>
      </c>
      <c r="NS21" s="78">
        <v>5</v>
      </c>
      <c r="NT21" s="78">
        <v>3</v>
      </c>
      <c r="NU21" s="78">
        <v>0</v>
      </c>
      <c r="NV21" s="78">
        <v>0</v>
      </c>
      <c r="NW21" s="78">
        <v>0</v>
      </c>
      <c r="NX21" s="78">
        <v>4</v>
      </c>
      <c r="NY21" s="78">
        <v>6</v>
      </c>
      <c r="NZ21" s="78">
        <v>1</v>
      </c>
      <c r="OA21" s="78">
        <v>0</v>
      </c>
      <c r="OB21" s="78">
        <v>1</v>
      </c>
      <c r="OC21" s="78">
        <v>0</v>
      </c>
      <c r="OD21" s="78">
        <v>0</v>
      </c>
      <c r="OE21" s="78">
        <v>0</v>
      </c>
      <c r="OF21" s="78">
        <v>0</v>
      </c>
      <c r="OG21" s="78">
        <v>4</v>
      </c>
      <c r="OH21" s="78">
        <v>0</v>
      </c>
      <c r="OI21" s="78">
        <v>0</v>
      </c>
      <c r="OJ21" s="78">
        <v>0</v>
      </c>
      <c r="OK21" s="78">
        <v>0</v>
      </c>
      <c r="OL21" s="78">
        <v>1</v>
      </c>
      <c r="OM21" s="78">
        <v>0</v>
      </c>
      <c r="ON21" s="78">
        <v>0</v>
      </c>
      <c r="OO21" s="78">
        <v>0</v>
      </c>
      <c r="OP21" s="78">
        <v>0</v>
      </c>
      <c r="OQ21" s="78">
        <v>0</v>
      </c>
      <c r="OR21" s="78">
        <v>1</v>
      </c>
      <c r="OS21" s="78">
        <v>0</v>
      </c>
      <c r="OT21" s="78">
        <v>0</v>
      </c>
      <c r="OU21" s="78">
        <v>0</v>
      </c>
      <c r="OV21" s="78">
        <v>0</v>
      </c>
      <c r="OW21" s="78">
        <v>0</v>
      </c>
      <c r="OX21" s="78">
        <v>0</v>
      </c>
      <c r="OY21" s="78">
        <v>0</v>
      </c>
      <c r="OZ21" s="78">
        <v>0</v>
      </c>
      <c r="PA21" s="78">
        <v>10</v>
      </c>
      <c r="PB21" s="78">
        <v>0</v>
      </c>
      <c r="PC21" s="78">
        <v>0</v>
      </c>
      <c r="PD21" s="78">
        <v>0</v>
      </c>
      <c r="PE21" s="78">
        <v>0</v>
      </c>
      <c r="PF21" s="78">
        <v>0</v>
      </c>
      <c r="PG21" s="78">
        <v>0</v>
      </c>
      <c r="PH21" s="78">
        <v>0</v>
      </c>
      <c r="PI21" s="78">
        <v>0</v>
      </c>
      <c r="PJ21" s="78">
        <v>0</v>
      </c>
      <c r="PK21" s="78">
        <v>0</v>
      </c>
      <c r="PL21" s="78">
        <v>0</v>
      </c>
      <c r="PM21" s="78">
        <v>0</v>
      </c>
      <c r="PN21" s="78">
        <v>1</v>
      </c>
      <c r="PO21" s="78">
        <v>0</v>
      </c>
      <c r="PP21" s="78">
        <v>2</v>
      </c>
      <c r="PQ21" s="78">
        <v>0</v>
      </c>
      <c r="PR21" s="78">
        <v>0</v>
      </c>
      <c r="PS21" s="78">
        <v>0</v>
      </c>
      <c r="PT21" s="78">
        <v>4</v>
      </c>
      <c r="PU21" s="78">
        <v>0</v>
      </c>
      <c r="PV21" s="78">
        <v>0</v>
      </c>
      <c r="PW21" s="78">
        <v>3</v>
      </c>
      <c r="PX21" s="78">
        <v>0</v>
      </c>
      <c r="PY21" s="78">
        <v>1</v>
      </c>
      <c r="PZ21" s="78">
        <v>2</v>
      </c>
      <c r="QA21" s="78">
        <v>0</v>
      </c>
      <c r="QB21" s="78">
        <v>14</v>
      </c>
      <c r="QC21" s="78">
        <v>0</v>
      </c>
      <c r="QD21" s="78">
        <v>0</v>
      </c>
      <c r="QE21" s="78">
        <v>0</v>
      </c>
      <c r="QF21" s="78">
        <v>0</v>
      </c>
      <c r="QG21" s="78">
        <v>11</v>
      </c>
      <c r="QH21" s="78">
        <v>0</v>
      </c>
      <c r="QI21" s="78">
        <v>0</v>
      </c>
      <c r="QJ21" s="78">
        <v>0</v>
      </c>
      <c r="QK21" s="78">
        <v>0</v>
      </c>
      <c r="QL21" s="78">
        <v>0</v>
      </c>
      <c r="QM21" s="78">
        <v>0</v>
      </c>
      <c r="QN21" s="78">
        <v>1</v>
      </c>
      <c r="QO21" s="78">
        <v>0</v>
      </c>
      <c r="QP21" s="78">
        <v>7</v>
      </c>
      <c r="QQ21" s="78">
        <v>1</v>
      </c>
      <c r="QR21" s="78">
        <v>1</v>
      </c>
      <c r="QS21" s="78">
        <v>4</v>
      </c>
      <c r="QT21" s="78">
        <v>1</v>
      </c>
      <c r="QU21" s="78">
        <v>0</v>
      </c>
      <c r="QV21" s="78">
        <v>2</v>
      </c>
      <c r="QW21" s="78">
        <v>0</v>
      </c>
      <c r="QX21" s="78">
        <v>60</v>
      </c>
      <c r="QY21" s="78">
        <v>4</v>
      </c>
      <c r="QZ21" s="78">
        <v>1</v>
      </c>
      <c r="RA21" s="78">
        <v>1</v>
      </c>
      <c r="RB21" s="78">
        <v>10</v>
      </c>
      <c r="RC21" s="78">
        <v>0</v>
      </c>
      <c r="RD21" s="78">
        <v>1</v>
      </c>
      <c r="RE21" s="78">
        <v>2</v>
      </c>
      <c r="RF21" s="78">
        <v>4</v>
      </c>
      <c r="RG21" s="78">
        <v>4</v>
      </c>
      <c r="RH21" s="78">
        <v>2</v>
      </c>
      <c r="RI21" s="78">
        <v>14</v>
      </c>
      <c r="RJ21" s="78">
        <v>0</v>
      </c>
      <c r="RK21" s="78">
        <v>12</v>
      </c>
      <c r="RL21" s="78">
        <v>8</v>
      </c>
      <c r="RM21" s="78">
        <v>1</v>
      </c>
      <c r="RN21" s="78">
        <v>4</v>
      </c>
      <c r="RO21" s="78">
        <v>1</v>
      </c>
      <c r="RP21" s="78">
        <v>0</v>
      </c>
      <c r="RQ21" s="78">
        <v>2</v>
      </c>
      <c r="RR21" s="78">
        <v>0</v>
      </c>
      <c r="RS21" s="78">
        <v>60</v>
      </c>
      <c r="RT21" s="78">
        <v>8</v>
      </c>
      <c r="RU21" s="78">
        <v>1</v>
      </c>
      <c r="RV21" s="78">
        <v>1</v>
      </c>
      <c r="RW21" s="78">
        <v>10</v>
      </c>
      <c r="RX21" s="78">
        <v>0</v>
      </c>
      <c r="RY21" s="78">
        <v>1</v>
      </c>
      <c r="RZ21" s="78">
        <v>2</v>
      </c>
      <c r="SA21" s="78">
        <v>4</v>
      </c>
      <c r="SB21" s="78">
        <v>4</v>
      </c>
      <c r="SC21" s="78">
        <v>2</v>
      </c>
      <c r="SD21" s="78">
        <v>14</v>
      </c>
      <c r="SE21" s="78">
        <v>0</v>
      </c>
      <c r="SF21" s="78">
        <v>12</v>
      </c>
      <c r="SG21" s="78">
        <v>8</v>
      </c>
      <c r="SH21" s="78">
        <v>1</v>
      </c>
    </row>
    <row r="22" spans="1:502">
      <c r="A22" s="17" t="s">
        <v>810</v>
      </c>
      <c r="B22" s="77">
        <v>14</v>
      </c>
      <c r="C22" s="77">
        <v>14</v>
      </c>
      <c r="D22" s="77">
        <v>1</v>
      </c>
      <c r="E22" s="77">
        <v>2017</v>
      </c>
      <c r="F22" s="77" t="s">
        <v>157</v>
      </c>
      <c r="G22" s="1017" t="s">
        <v>796</v>
      </c>
      <c r="H22" s="77" t="s">
        <v>797</v>
      </c>
      <c r="I22" s="1018"/>
      <c r="J22" s="80">
        <v>46.911999999999999</v>
      </c>
      <c r="K22" s="80">
        <v>0</v>
      </c>
      <c r="L22" s="80">
        <v>0</v>
      </c>
      <c r="M22" s="80">
        <v>0</v>
      </c>
      <c r="N22" s="80">
        <v>40.454999999999998</v>
      </c>
      <c r="O22" s="80">
        <v>0</v>
      </c>
      <c r="P22" s="80">
        <v>0</v>
      </c>
      <c r="Q22" s="80">
        <v>0</v>
      </c>
      <c r="R22" s="80">
        <v>88.355999999999995</v>
      </c>
      <c r="S22" s="80">
        <v>41.456000000000003</v>
      </c>
      <c r="T22" s="80">
        <v>32.771999999999998</v>
      </c>
      <c r="U22" s="80">
        <v>0</v>
      </c>
      <c r="V22" s="80">
        <v>0</v>
      </c>
      <c r="W22" s="80">
        <v>906.89800000000002</v>
      </c>
      <c r="X22" s="80">
        <v>0</v>
      </c>
      <c r="Y22" s="80">
        <v>56.914000000000001</v>
      </c>
      <c r="Z22" s="80">
        <v>3.5960000000000001</v>
      </c>
      <c r="AA22" s="80">
        <v>0</v>
      </c>
      <c r="AB22" s="80">
        <v>0</v>
      </c>
      <c r="AC22" s="80">
        <v>0</v>
      </c>
      <c r="AD22" s="80">
        <v>1450.1310000000001</v>
      </c>
      <c r="AE22" s="80">
        <v>1417.172</v>
      </c>
      <c r="AF22" s="80">
        <v>648.17899999999997</v>
      </c>
      <c r="AG22" s="80">
        <v>0</v>
      </c>
      <c r="AH22" s="80">
        <v>0</v>
      </c>
      <c r="AI22" s="80">
        <v>0</v>
      </c>
      <c r="AJ22" s="80">
        <v>47.423999999999999</v>
      </c>
      <c r="AK22" s="80">
        <v>144.73500000000001</v>
      </c>
      <c r="AL22" s="80">
        <v>6.0750000000000002</v>
      </c>
      <c r="AM22" s="80">
        <v>0</v>
      </c>
      <c r="AN22" s="80">
        <v>4.1859999999999999</v>
      </c>
      <c r="AO22" s="80">
        <v>0</v>
      </c>
      <c r="AP22" s="80">
        <v>58.914000000000001</v>
      </c>
      <c r="AQ22" s="80">
        <v>15.336</v>
      </c>
      <c r="AR22" s="80">
        <v>0</v>
      </c>
      <c r="AS22" s="80">
        <v>27.009</v>
      </c>
      <c r="AT22" s="80">
        <v>0</v>
      </c>
      <c r="AU22" s="80">
        <v>0</v>
      </c>
      <c r="AV22" s="80">
        <v>0</v>
      </c>
      <c r="AW22" s="80">
        <v>0</v>
      </c>
      <c r="AX22" s="80">
        <v>3.0670000000000002</v>
      </c>
      <c r="AY22" s="80">
        <v>0</v>
      </c>
      <c r="AZ22" s="80">
        <v>0</v>
      </c>
      <c r="BA22" s="80">
        <v>0</v>
      </c>
      <c r="BB22" s="80">
        <v>0</v>
      </c>
      <c r="BC22" s="80">
        <v>0</v>
      </c>
      <c r="BD22" s="80">
        <v>3.5289999999999999</v>
      </c>
      <c r="BE22" s="80">
        <v>0</v>
      </c>
      <c r="BF22" s="80">
        <v>0</v>
      </c>
      <c r="BG22" s="80">
        <v>0</v>
      </c>
      <c r="BH22" s="80">
        <v>0</v>
      </c>
      <c r="BI22" s="80">
        <v>0</v>
      </c>
      <c r="BJ22" s="80">
        <v>0</v>
      </c>
      <c r="BK22" s="80">
        <v>0</v>
      </c>
      <c r="BL22" s="80">
        <v>0</v>
      </c>
      <c r="BM22" s="80">
        <v>29.100999999999999</v>
      </c>
      <c r="BN22" s="80">
        <v>0</v>
      </c>
      <c r="BO22" s="80">
        <v>0</v>
      </c>
      <c r="BP22" s="80">
        <v>0</v>
      </c>
      <c r="BQ22" s="80">
        <v>0</v>
      </c>
      <c r="BR22" s="80">
        <v>0</v>
      </c>
      <c r="BS22" s="80">
        <v>0</v>
      </c>
      <c r="BT22" s="80">
        <v>0</v>
      </c>
      <c r="BU22" s="80">
        <v>0</v>
      </c>
      <c r="BV22" s="80">
        <v>0</v>
      </c>
      <c r="BW22" s="80">
        <v>0</v>
      </c>
      <c r="BX22" s="80">
        <v>0</v>
      </c>
      <c r="BY22" s="80">
        <v>0</v>
      </c>
      <c r="BZ22" s="80">
        <v>2.54</v>
      </c>
      <c r="CA22" s="80">
        <v>0</v>
      </c>
      <c r="CB22" s="80">
        <v>13.231999999999999</v>
      </c>
      <c r="CC22" s="80">
        <v>0</v>
      </c>
      <c r="CD22" s="80">
        <v>0</v>
      </c>
      <c r="CE22" s="80">
        <v>0</v>
      </c>
      <c r="CF22" s="80">
        <v>11.006</v>
      </c>
      <c r="CG22" s="80">
        <v>0</v>
      </c>
      <c r="CH22" s="80">
        <v>0</v>
      </c>
      <c r="CI22" s="80">
        <v>10.119</v>
      </c>
      <c r="CJ22" s="80">
        <v>0</v>
      </c>
      <c r="CK22" s="80">
        <v>2.3889999999999998</v>
      </c>
      <c r="CL22" s="80">
        <v>10.976000000000001</v>
      </c>
      <c r="CM22" s="80">
        <v>0</v>
      </c>
      <c r="CN22" s="80">
        <v>96.634</v>
      </c>
      <c r="CO22" s="80">
        <v>0</v>
      </c>
      <c r="CP22" s="80">
        <v>0</v>
      </c>
      <c r="CQ22" s="80">
        <v>0</v>
      </c>
      <c r="CR22" s="80">
        <v>0</v>
      </c>
      <c r="CS22" s="80">
        <v>520.10400000000004</v>
      </c>
      <c r="CT22" s="80">
        <v>0</v>
      </c>
      <c r="CU22" s="80">
        <v>0</v>
      </c>
      <c r="CV22" s="80">
        <v>0</v>
      </c>
      <c r="CW22" s="80">
        <v>0</v>
      </c>
      <c r="CX22" s="80">
        <v>0</v>
      </c>
      <c r="CY22" s="80">
        <v>0</v>
      </c>
      <c r="CZ22" s="80">
        <v>5.3970000000000002</v>
      </c>
      <c r="DA22" s="80">
        <v>0</v>
      </c>
      <c r="DB22" s="80">
        <v>65.084000000000003</v>
      </c>
      <c r="DC22" s="80">
        <v>3.964</v>
      </c>
      <c r="DD22" s="80">
        <v>6.6669999999999998</v>
      </c>
      <c r="DE22" s="80">
        <v>0</v>
      </c>
      <c r="DF22" s="80">
        <v>0</v>
      </c>
      <c r="DG22" s="80">
        <v>58.914000000000001</v>
      </c>
      <c r="DH22" s="80">
        <v>0</v>
      </c>
      <c r="DI22" s="80">
        <v>15.336</v>
      </c>
      <c r="DJ22" s="80">
        <v>0</v>
      </c>
      <c r="DK22" s="80">
        <v>46.911999999999999</v>
      </c>
      <c r="DL22" s="80">
        <v>0</v>
      </c>
      <c r="DM22" s="80">
        <v>0</v>
      </c>
      <c r="DN22" s="80">
        <v>0</v>
      </c>
      <c r="DO22" s="80">
        <v>40.454999999999998</v>
      </c>
      <c r="DP22" s="80">
        <v>0</v>
      </c>
      <c r="DQ22" s="80">
        <v>0</v>
      </c>
      <c r="DR22" s="80">
        <v>0</v>
      </c>
      <c r="DS22" s="80">
        <v>88.355999999999995</v>
      </c>
      <c r="DT22" s="80">
        <v>41.456000000000003</v>
      </c>
      <c r="DU22" s="80">
        <v>32.771999999999998</v>
      </c>
      <c r="DV22" s="80">
        <v>0</v>
      </c>
      <c r="DW22" s="80">
        <v>0</v>
      </c>
      <c r="DX22" s="80">
        <v>906.89800000000002</v>
      </c>
      <c r="DY22" s="80">
        <v>0</v>
      </c>
      <c r="DZ22" s="80">
        <v>56.914000000000001</v>
      </c>
      <c r="EA22" s="80">
        <v>3.5960000000000001</v>
      </c>
      <c r="EB22" s="80">
        <v>0</v>
      </c>
      <c r="EC22" s="80">
        <v>0</v>
      </c>
      <c r="ED22" s="80">
        <v>0</v>
      </c>
      <c r="EE22" s="80">
        <v>1450.1310000000001</v>
      </c>
      <c r="EF22" s="80">
        <v>1417.172</v>
      </c>
      <c r="EG22" s="80">
        <v>648.17899999999997</v>
      </c>
      <c r="EH22" s="80">
        <v>0</v>
      </c>
      <c r="EI22" s="80">
        <v>0</v>
      </c>
      <c r="EJ22" s="80">
        <v>0</v>
      </c>
      <c r="EK22" s="80">
        <v>47.423999999999999</v>
      </c>
      <c r="EL22" s="80">
        <v>144.73500000000001</v>
      </c>
      <c r="EM22" s="80">
        <v>6.0750000000000002</v>
      </c>
      <c r="EN22" s="80">
        <v>0</v>
      </c>
      <c r="EO22" s="80">
        <v>4.1859999999999999</v>
      </c>
      <c r="EP22" s="80">
        <v>0</v>
      </c>
      <c r="EQ22" s="80">
        <v>0</v>
      </c>
      <c r="ER22" s="80">
        <v>0</v>
      </c>
      <c r="ES22" s="80">
        <v>0</v>
      </c>
      <c r="ET22" s="80">
        <v>27.009</v>
      </c>
      <c r="EU22" s="80">
        <v>0</v>
      </c>
      <c r="EV22" s="80">
        <v>0</v>
      </c>
      <c r="EW22" s="80">
        <v>0</v>
      </c>
      <c r="EX22" s="80">
        <v>0</v>
      </c>
      <c r="EY22" s="80">
        <v>3.0670000000000002</v>
      </c>
      <c r="EZ22" s="80">
        <v>0</v>
      </c>
      <c r="FA22" s="80">
        <v>0</v>
      </c>
      <c r="FB22" s="80">
        <v>0</v>
      </c>
      <c r="FC22" s="80">
        <v>0</v>
      </c>
      <c r="FD22" s="80">
        <v>0</v>
      </c>
      <c r="FE22" s="80">
        <v>3.5289999999999999</v>
      </c>
      <c r="FF22" s="80">
        <v>0</v>
      </c>
      <c r="FG22" s="80">
        <v>0</v>
      </c>
      <c r="FH22" s="80">
        <v>0</v>
      </c>
      <c r="FI22" s="80">
        <v>0</v>
      </c>
      <c r="FJ22" s="80">
        <v>0</v>
      </c>
      <c r="FK22" s="80">
        <v>0</v>
      </c>
      <c r="FL22" s="80">
        <v>0</v>
      </c>
      <c r="FM22" s="80">
        <v>0</v>
      </c>
      <c r="FN22" s="80">
        <v>29.100999999999999</v>
      </c>
      <c r="FO22" s="80">
        <v>0</v>
      </c>
      <c r="FP22" s="80">
        <v>0</v>
      </c>
      <c r="FQ22" s="80">
        <v>0</v>
      </c>
      <c r="FR22" s="80">
        <v>0</v>
      </c>
      <c r="FS22" s="80">
        <v>0</v>
      </c>
      <c r="FT22" s="80">
        <v>0</v>
      </c>
      <c r="FU22" s="80">
        <v>0</v>
      </c>
      <c r="FV22" s="80">
        <v>0</v>
      </c>
      <c r="FW22" s="80">
        <v>0</v>
      </c>
      <c r="FX22" s="80">
        <v>0</v>
      </c>
      <c r="FY22" s="80">
        <v>0</v>
      </c>
      <c r="FZ22" s="80">
        <v>0</v>
      </c>
      <c r="GA22" s="80">
        <v>2.54</v>
      </c>
      <c r="GB22" s="80">
        <v>0</v>
      </c>
      <c r="GC22" s="80">
        <v>13.231999999999999</v>
      </c>
      <c r="GD22" s="80">
        <v>0</v>
      </c>
      <c r="GE22" s="80">
        <v>0</v>
      </c>
      <c r="GF22" s="80">
        <v>0</v>
      </c>
      <c r="GG22" s="80">
        <v>11.006</v>
      </c>
      <c r="GH22" s="80">
        <v>0</v>
      </c>
      <c r="GI22" s="80">
        <v>0</v>
      </c>
      <c r="GJ22" s="80">
        <v>10.119</v>
      </c>
      <c r="GK22" s="80">
        <v>0</v>
      </c>
      <c r="GL22" s="80">
        <v>2.3889999999999998</v>
      </c>
      <c r="GM22" s="80">
        <v>10.976000000000001</v>
      </c>
      <c r="GN22" s="80">
        <v>0</v>
      </c>
      <c r="GO22" s="80">
        <v>96.634</v>
      </c>
      <c r="GP22" s="80">
        <v>0</v>
      </c>
      <c r="GQ22" s="80">
        <v>0</v>
      </c>
      <c r="GR22" s="80">
        <v>0</v>
      </c>
      <c r="GS22" s="80">
        <v>0</v>
      </c>
      <c r="GT22" s="80">
        <v>520.10400000000004</v>
      </c>
      <c r="GU22" s="80">
        <v>0</v>
      </c>
      <c r="GV22" s="80">
        <v>0</v>
      </c>
      <c r="GW22" s="80">
        <v>0</v>
      </c>
      <c r="GX22" s="80">
        <v>0</v>
      </c>
      <c r="GY22" s="80">
        <v>0</v>
      </c>
      <c r="GZ22" s="80">
        <v>0</v>
      </c>
      <c r="HA22" s="80">
        <v>5.3970000000000002</v>
      </c>
      <c r="HB22" s="80">
        <v>0</v>
      </c>
      <c r="HC22" s="80">
        <v>65.084000000000003</v>
      </c>
      <c r="HD22" s="80">
        <v>3.964</v>
      </c>
      <c r="HE22" s="80">
        <v>6.6669999999999998</v>
      </c>
      <c r="HF22" s="80">
        <v>74.25</v>
      </c>
      <c r="HG22" s="80">
        <v>46.911999999999999</v>
      </c>
      <c r="HH22" s="80">
        <v>0</v>
      </c>
      <c r="HI22" s="80">
        <v>40.454999999999998</v>
      </c>
      <c r="HJ22" s="80">
        <v>0</v>
      </c>
      <c r="HK22" s="80">
        <v>4847.8940000000002</v>
      </c>
      <c r="HL22" s="80">
        <v>27.009</v>
      </c>
      <c r="HM22" s="80">
        <v>3.0670000000000002</v>
      </c>
      <c r="HN22" s="80">
        <v>3.5289999999999999</v>
      </c>
      <c r="HO22" s="80">
        <v>29.100999999999999</v>
      </c>
      <c r="HP22" s="80">
        <v>0</v>
      </c>
      <c r="HQ22" s="80">
        <v>2.54</v>
      </c>
      <c r="HR22" s="80">
        <v>13.231999999999999</v>
      </c>
      <c r="HS22" s="80">
        <v>11.006</v>
      </c>
      <c r="HT22" s="80">
        <v>12.507999999999999</v>
      </c>
      <c r="HU22" s="80">
        <v>10.976000000000001</v>
      </c>
      <c r="HV22" s="80">
        <v>96.634</v>
      </c>
      <c r="HW22" s="80">
        <v>0</v>
      </c>
      <c r="HX22" s="80">
        <v>525.50099999999998</v>
      </c>
      <c r="HY22" s="80">
        <v>69.048000000000002</v>
      </c>
      <c r="HZ22" s="80">
        <v>6.6669999999999998</v>
      </c>
      <c r="IA22" s="80">
        <v>74.25</v>
      </c>
      <c r="IB22" s="80">
        <v>46.911999999999999</v>
      </c>
      <c r="IC22" s="80">
        <v>0</v>
      </c>
      <c r="ID22" s="80">
        <v>40.454999999999998</v>
      </c>
      <c r="IE22" s="80">
        <v>0</v>
      </c>
      <c r="IF22" s="80">
        <v>4847.8940000000002</v>
      </c>
      <c r="IG22" s="80">
        <v>101.259</v>
      </c>
      <c r="IH22" s="80">
        <v>3.0670000000000002</v>
      </c>
      <c r="II22" s="80">
        <v>3.5289999999999999</v>
      </c>
      <c r="IJ22" s="80">
        <v>29.100999999999999</v>
      </c>
      <c r="IK22" s="80">
        <v>0</v>
      </c>
      <c r="IL22" s="80">
        <v>2.54</v>
      </c>
      <c r="IM22" s="80">
        <v>13.231999999999999</v>
      </c>
      <c r="IN22" s="80">
        <v>11.006</v>
      </c>
      <c r="IO22" s="80">
        <v>12.507999999999999</v>
      </c>
      <c r="IP22" s="80">
        <v>10.976000000000001</v>
      </c>
      <c r="IQ22" s="80">
        <v>96.634</v>
      </c>
      <c r="IR22" s="80">
        <v>0</v>
      </c>
      <c r="IS22" s="80">
        <v>525.50099999999998</v>
      </c>
      <c r="IT22" s="80">
        <v>69.048000000000002</v>
      </c>
      <c r="IU22" s="80">
        <v>6.6669999999999998</v>
      </c>
      <c r="IV22" s="81">
        <v>0</v>
      </c>
      <c r="IW22" s="78">
        <v>3</v>
      </c>
      <c r="IX22" s="78">
        <v>0</v>
      </c>
      <c r="IY22" s="78">
        <v>0</v>
      </c>
      <c r="IZ22" s="78">
        <v>0</v>
      </c>
      <c r="JA22" s="78">
        <v>2</v>
      </c>
      <c r="JB22" s="78">
        <v>0</v>
      </c>
      <c r="JC22" s="78">
        <v>0</v>
      </c>
      <c r="JD22" s="78">
        <v>0</v>
      </c>
      <c r="JE22" s="78">
        <v>14</v>
      </c>
      <c r="JF22" s="78">
        <v>7</v>
      </c>
      <c r="JG22" s="78">
        <v>1</v>
      </c>
      <c r="JH22" s="78">
        <v>0</v>
      </c>
      <c r="JI22" s="78">
        <v>0</v>
      </c>
      <c r="JJ22" s="78">
        <v>4</v>
      </c>
      <c r="JK22" s="78">
        <v>0</v>
      </c>
      <c r="JL22" s="78">
        <v>5</v>
      </c>
      <c r="JM22" s="78">
        <v>1</v>
      </c>
      <c r="JN22" s="78">
        <v>0</v>
      </c>
      <c r="JO22" s="78">
        <v>0</v>
      </c>
      <c r="JP22" s="78">
        <v>0</v>
      </c>
      <c r="JQ22" s="78">
        <v>3</v>
      </c>
      <c r="JR22" s="78">
        <v>5</v>
      </c>
      <c r="JS22" s="78">
        <v>3</v>
      </c>
      <c r="JT22" s="78">
        <v>0</v>
      </c>
      <c r="JU22" s="78">
        <v>0</v>
      </c>
      <c r="JV22" s="78">
        <v>0</v>
      </c>
      <c r="JW22" s="78">
        <v>4</v>
      </c>
      <c r="JX22" s="78">
        <v>8</v>
      </c>
      <c r="JY22" s="78">
        <v>1</v>
      </c>
      <c r="JZ22" s="78">
        <v>0</v>
      </c>
      <c r="KA22" s="78">
        <v>1</v>
      </c>
      <c r="KB22" s="78">
        <v>0</v>
      </c>
      <c r="KC22" s="78">
        <v>3</v>
      </c>
      <c r="KD22" s="78">
        <v>1</v>
      </c>
      <c r="KE22" s="78">
        <v>0</v>
      </c>
      <c r="KF22" s="78">
        <v>4</v>
      </c>
      <c r="KG22" s="78">
        <v>0</v>
      </c>
      <c r="KH22" s="78">
        <v>0</v>
      </c>
      <c r="KI22" s="78">
        <v>0</v>
      </c>
      <c r="KJ22" s="78">
        <v>0</v>
      </c>
      <c r="KK22" s="78">
        <v>1</v>
      </c>
      <c r="KL22" s="78">
        <v>0</v>
      </c>
      <c r="KM22" s="78">
        <v>0</v>
      </c>
      <c r="KN22" s="78">
        <v>0</v>
      </c>
      <c r="KO22" s="78">
        <v>0</v>
      </c>
      <c r="KP22" s="78">
        <v>0</v>
      </c>
      <c r="KQ22" s="78">
        <v>1</v>
      </c>
      <c r="KR22" s="78">
        <v>0</v>
      </c>
      <c r="KS22" s="78">
        <v>0</v>
      </c>
      <c r="KT22" s="78">
        <v>0</v>
      </c>
      <c r="KU22" s="78">
        <v>0</v>
      </c>
      <c r="KV22" s="78">
        <v>0</v>
      </c>
      <c r="KW22" s="78">
        <v>0</v>
      </c>
      <c r="KX22" s="78">
        <v>0</v>
      </c>
      <c r="KY22" s="78">
        <v>0</v>
      </c>
      <c r="KZ22" s="78">
        <v>10</v>
      </c>
      <c r="LA22" s="78">
        <v>0</v>
      </c>
      <c r="LB22" s="78">
        <v>0</v>
      </c>
      <c r="LC22" s="78">
        <v>0</v>
      </c>
      <c r="LD22" s="78">
        <v>0</v>
      </c>
      <c r="LE22" s="78">
        <v>0</v>
      </c>
      <c r="LF22" s="78">
        <v>0</v>
      </c>
      <c r="LG22" s="78">
        <v>0</v>
      </c>
      <c r="LH22" s="78">
        <v>0</v>
      </c>
      <c r="LI22" s="78">
        <v>0</v>
      </c>
      <c r="LJ22" s="78">
        <v>0</v>
      </c>
      <c r="LK22" s="78">
        <v>0</v>
      </c>
      <c r="LL22" s="78">
        <v>0</v>
      </c>
      <c r="LM22" s="78">
        <v>1</v>
      </c>
      <c r="LN22" s="78">
        <v>0</v>
      </c>
      <c r="LO22" s="78">
        <v>3</v>
      </c>
      <c r="LP22" s="78">
        <v>0</v>
      </c>
      <c r="LQ22" s="78">
        <v>0</v>
      </c>
      <c r="LR22" s="78">
        <v>0</v>
      </c>
      <c r="LS22" s="78">
        <v>3</v>
      </c>
      <c r="LT22" s="78">
        <v>0</v>
      </c>
      <c r="LU22" s="78">
        <v>0</v>
      </c>
      <c r="LV22" s="78">
        <v>3</v>
      </c>
      <c r="LW22" s="78">
        <v>0</v>
      </c>
      <c r="LX22" s="78">
        <v>1</v>
      </c>
      <c r="LY22" s="78">
        <v>2</v>
      </c>
      <c r="LZ22" s="78">
        <v>0</v>
      </c>
      <c r="MA22" s="78">
        <v>14</v>
      </c>
      <c r="MB22" s="78">
        <v>0</v>
      </c>
      <c r="MC22" s="78">
        <v>0</v>
      </c>
      <c r="MD22" s="78">
        <v>0</v>
      </c>
      <c r="ME22" s="78">
        <v>0</v>
      </c>
      <c r="MF22" s="78">
        <v>11</v>
      </c>
      <c r="MG22" s="78">
        <v>0</v>
      </c>
      <c r="MH22" s="78">
        <v>0</v>
      </c>
      <c r="MI22" s="78">
        <v>0</v>
      </c>
      <c r="MJ22" s="78">
        <v>0</v>
      </c>
      <c r="MK22" s="78">
        <v>0</v>
      </c>
      <c r="ML22" s="78">
        <v>0</v>
      </c>
      <c r="MM22" s="78">
        <v>1</v>
      </c>
      <c r="MN22" s="78">
        <v>0</v>
      </c>
      <c r="MO22" s="78">
        <v>7</v>
      </c>
      <c r="MP22" s="78">
        <v>1</v>
      </c>
      <c r="MQ22" s="78">
        <v>1</v>
      </c>
      <c r="MR22" s="78">
        <v>0</v>
      </c>
      <c r="MS22" s="78">
        <v>0</v>
      </c>
      <c r="MT22" s="78">
        <v>3</v>
      </c>
      <c r="MU22" s="78">
        <v>0</v>
      </c>
      <c r="MV22" s="78">
        <v>1</v>
      </c>
      <c r="MW22" s="78">
        <v>0</v>
      </c>
      <c r="MX22" s="78">
        <v>3</v>
      </c>
      <c r="MY22" s="78">
        <v>0</v>
      </c>
      <c r="MZ22" s="78">
        <v>0</v>
      </c>
      <c r="NA22" s="78">
        <v>0</v>
      </c>
      <c r="NB22" s="78">
        <v>2</v>
      </c>
      <c r="NC22" s="78">
        <v>0</v>
      </c>
      <c r="ND22" s="78">
        <v>0</v>
      </c>
      <c r="NE22" s="78">
        <v>0</v>
      </c>
      <c r="NF22" s="78">
        <v>14</v>
      </c>
      <c r="NG22" s="78">
        <v>7</v>
      </c>
      <c r="NH22" s="78">
        <v>1</v>
      </c>
      <c r="NI22" s="78">
        <v>0</v>
      </c>
      <c r="NJ22" s="78">
        <v>0</v>
      </c>
      <c r="NK22" s="78">
        <v>4</v>
      </c>
      <c r="NL22" s="78">
        <v>0</v>
      </c>
      <c r="NM22" s="78">
        <v>5</v>
      </c>
      <c r="NN22" s="78">
        <v>1</v>
      </c>
      <c r="NO22" s="78">
        <v>0</v>
      </c>
      <c r="NP22" s="78">
        <v>0</v>
      </c>
      <c r="NQ22" s="78">
        <v>0</v>
      </c>
      <c r="NR22" s="78">
        <v>3</v>
      </c>
      <c r="NS22" s="78">
        <v>5</v>
      </c>
      <c r="NT22" s="78">
        <v>3</v>
      </c>
      <c r="NU22" s="78">
        <v>0</v>
      </c>
      <c r="NV22" s="78">
        <v>0</v>
      </c>
      <c r="NW22" s="78">
        <v>0</v>
      </c>
      <c r="NX22" s="78">
        <v>4</v>
      </c>
      <c r="NY22" s="78">
        <v>8</v>
      </c>
      <c r="NZ22" s="78">
        <v>1</v>
      </c>
      <c r="OA22" s="78">
        <v>0</v>
      </c>
      <c r="OB22" s="78">
        <v>1</v>
      </c>
      <c r="OC22" s="78">
        <v>0</v>
      </c>
      <c r="OD22" s="78">
        <v>0</v>
      </c>
      <c r="OE22" s="78">
        <v>0</v>
      </c>
      <c r="OF22" s="78">
        <v>0</v>
      </c>
      <c r="OG22" s="78">
        <v>4</v>
      </c>
      <c r="OH22" s="78">
        <v>0</v>
      </c>
      <c r="OI22" s="78">
        <v>0</v>
      </c>
      <c r="OJ22" s="78">
        <v>0</v>
      </c>
      <c r="OK22" s="78">
        <v>0</v>
      </c>
      <c r="OL22" s="78">
        <v>1</v>
      </c>
      <c r="OM22" s="78">
        <v>0</v>
      </c>
      <c r="ON22" s="78">
        <v>0</v>
      </c>
      <c r="OO22" s="78">
        <v>0</v>
      </c>
      <c r="OP22" s="78">
        <v>0</v>
      </c>
      <c r="OQ22" s="78">
        <v>0</v>
      </c>
      <c r="OR22" s="78">
        <v>1</v>
      </c>
      <c r="OS22" s="78">
        <v>0</v>
      </c>
      <c r="OT22" s="78">
        <v>0</v>
      </c>
      <c r="OU22" s="78">
        <v>0</v>
      </c>
      <c r="OV22" s="78">
        <v>0</v>
      </c>
      <c r="OW22" s="78">
        <v>0</v>
      </c>
      <c r="OX22" s="78">
        <v>0</v>
      </c>
      <c r="OY22" s="78">
        <v>0</v>
      </c>
      <c r="OZ22" s="78">
        <v>0</v>
      </c>
      <c r="PA22" s="78">
        <v>10</v>
      </c>
      <c r="PB22" s="78">
        <v>0</v>
      </c>
      <c r="PC22" s="78">
        <v>0</v>
      </c>
      <c r="PD22" s="78">
        <v>0</v>
      </c>
      <c r="PE22" s="78">
        <v>0</v>
      </c>
      <c r="PF22" s="78">
        <v>0</v>
      </c>
      <c r="PG22" s="78">
        <v>0</v>
      </c>
      <c r="PH22" s="78">
        <v>0</v>
      </c>
      <c r="PI22" s="78">
        <v>0</v>
      </c>
      <c r="PJ22" s="78">
        <v>0</v>
      </c>
      <c r="PK22" s="78">
        <v>0</v>
      </c>
      <c r="PL22" s="78">
        <v>0</v>
      </c>
      <c r="PM22" s="78">
        <v>0</v>
      </c>
      <c r="PN22" s="78">
        <v>1</v>
      </c>
      <c r="PO22" s="78">
        <v>0</v>
      </c>
      <c r="PP22" s="78">
        <v>3</v>
      </c>
      <c r="PQ22" s="78">
        <v>0</v>
      </c>
      <c r="PR22" s="78">
        <v>0</v>
      </c>
      <c r="PS22" s="78">
        <v>0</v>
      </c>
      <c r="PT22" s="78">
        <v>3</v>
      </c>
      <c r="PU22" s="78">
        <v>0</v>
      </c>
      <c r="PV22" s="78">
        <v>0</v>
      </c>
      <c r="PW22" s="78">
        <v>3</v>
      </c>
      <c r="PX22" s="78">
        <v>0</v>
      </c>
      <c r="PY22" s="78">
        <v>1</v>
      </c>
      <c r="PZ22" s="78">
        <v>2</v>
      </c>
      <c r="QA22" s="78">
        <v>0</v>
      </c>
      <c r="QB22" s="78">
        <v>14</v>
      </c>
      <c r="QC22" s="78">
        <v>0</v>
      </c>
      <c r="QD22" s="78">
        <v>0</v>
      </c>
      <c r="QE22" s="78">
        <v>0</v>
      </c>
      <c r="QF22" s="78">
        <v>0</v>
      </c>
      <c r="QG22" s="78">
        <v>11</v>
      </c>
      <c r="QH22" s="78">
        <v>0</v>
      </c>
      <c r="QI22" s="78">
        <v>0</v>
      </c>
      <c r="QJ22" s="78">
        <v>0</v>
      </c>
      <c r="QK22" s="78">
        <v>0</v>
      </c>
      <c r="QL22" s="78">
        <v>0</v>
      </c>
      <c r="QM22" s="78">
        <v>0</v>
      </c>
      <c r="QN22" s="78">
        <v>1</v>
      </c>
      <c r="QO22" s="78">
        <v>0</v>
      </c>
      <c r="QP22" s="78">
        <v>7</v>
      </c>
      <c r="QQ22" s="78">
        <v>1</v>
      </c>
      <c r="QR22" s="78">
        <v>1</v>
      </c>
      <c r="QS22" s="78">
        <v>4</v>
      </c>
      <c r="QT22" s="78">
        <v>3</v>
      </c>
      <c r="QU22" s="78">
        <v>0</v>
      </c>
      <c r="QV22" s="78">
        <v>2</v>
      </c>
      <c r="QW22" s="78">
        <v>0</v>
      </c>
      <c r="QX22" s="78">
        <v>57</v>
      </c>
      <c r="QY22" s="78">
        <v>4</v>
      </c>
      <c r="QZ22" s="78">
        <v>1</v>
      </c>
      <c r="RA22" s="78">
        <v>1</v>
      </c>
      <c r="RB22" s="78">
        <v>10</v>
      </c>
      <c r="RC22" s="78">
        <v>0</v>
      </c>
      <c r="RD22" s="78">
        <v>1</v>
      </c>
      <c r="RE22" s="78">
        <v>3</v>
      </c>
      <c r="RF22" s="78">
        <v>3</v>
      </c>
      <c r="RG22" s="78">
        <v>4</v>
      </c>
      <c r="RH22" s="78">
        <v>2</v>
      </c>
      <c r="RI22" s="78">
        <v>14</v>
      </c>
      <c r="RJ22" s="78">
        <v>0</v>
      </c>
      <c r="RK22" s="78">
        <v>12</v>
      </c>
      <c r="RL22" s="78">
        <v>8</v>
      </c>
      <c r="RM22" s="78">
        <v>1</v>
      </c>
      <c r="RN22" s="78">
        <v>4</v>
      </c>
      <c r="RO22" s="78">
        <v>3</v>
      </c>
      <c r="RP22" s="78">
        <v>0</v>
      </c>
      <c r="RQ22" s="78">
        <v>2</v>
      </c>
      <c r="RR22" s="78">
        <v>0</v>
      </c>
      <c r="RS22" s="78">
        <v>57</v>
      </c>
      <c r="RT22" s="78">
        <v>8</v>
      </c>
      <c r="RU22" s="78">
        <v>1</v>
      </c>
      <c r="RV22" s="78">
        <v>1</v>
      </c>
      <c r="RW22" s="78">
        <v>10</v>
      </c>
      <c r="RX22" s="78">
        <v>0</v>
      </c>
      <c r="RY22" s="78">
        <v>1</v>
      </c>
      <c r="RZ22" s="78">
        <v>3</v>
      </c>
      <c r="SA22" s="78">
        <v>3</v>
      </c>
      <c r="SB22" s="78">
        <v>4</v>
      </c>
      <c r="SC22" s="78">
        <v>2</v>
      </c>
      <c r="SD22" s="78">
        <v>14</v>
      </c>
      <c r="SE22" s="78">
        <v>0</v>
      </c>
      <c r="SF22" s="78">
        <v>12</v>
      </c>
      <c r="SG22" s="78">
        <v>8</v>
      </c>
      <c r="SH22" s="78">
        <v>1</v>
      </c>
    </row>
    <row r="23" spans="1:502">
      <c r="A23" s="17" t="s">
        <v>811</v>
      </c>
      <c r="B23" s="77">
        <v>15</v>
      </c>
      <c r="C23" s="77">
        <v>15</v>
      </c>
      <c r="D23" s="77">
        <v>1</v>
      </c>
      <c r="E23" s="77">
        <v>2018</v>
      </c>
      <c r="F23" s="77" t="s">
        <v>184</v>
      </c>
      <c r="G23" s="1017" t="s">
        <v>796</v>
      </c>
      <c r="H23" s="77" t="s">
        <v>797</v>
      </c>
      <c r="I23" s="1018"/>
      <c r="J23" s="80">
        <v>49.384999999999998</v>
      </c>
      <c r="K23" s="80">
        <v>0</v>
      </c>
      <c r="L23" s="80">
        <v>0</v>
      </c>
      <c r="M23" s="80">
        <v>0</v>
      </c>
      <c r="N23" s="80">
        <v>41.99</v>
      </c>
      <c r="O23" s="80">
        <v>0</v>
      </c>
      <c r="P23" s="80">
        <v>0</v>
      </c>
      <c r="Q23" s="80">
        <v>0</v>
      </c>
      <c r="R23" s="80">
        <v>106.91200000000001</v>
      </c>
      <c r="S23" s="80">
        <v>48.576999999999998</v>
      </c>
      <c r="T23" s="80">
        <v>16.13</v>
      </c>
      <c r="U23" s="80">
        <v>0</v>
      </c>
      <c r="V23" s="80">
        <v>0</v>
      </c>
      <c r="W23" s="80">
        <v>870.83</v>
      </c>
      <c r="X23" s="80">
        <v>0</v>
      </c>
      <c r="Y23" s="80">
        <v>51.927999999999997</v>
      </c>
      <c r="Z23" s="80">
        <v>3.411</v>
      </c>
      <c r="AA23" s="80">
        <v>0</v>
      </c>
      <c r="AB23" s="80">
        <v>0</v>
      </c>
      <c r="AC23" s="80">
        <v>0</v>
      </c>
      <c r="AD23" s="80">
        <v>1435.19</v>
      </c>
      <c r="AE23" s="80">
        <v>1560.42</v>
      </c>
      <c r="AF23" s="80">
        <v>619.32100000000003</v>
      </c>
      <c r="AG23" s="80">
        <v>0</v>
      </c>
      <c r="AH23" s="80">
        <v>0</v>
      </c>
      <c r="AI23" s="80">
        <v>0</v>
      </c>
      <c r="AJ23" s="80">
        <v>49.244</v>
      </c>
      <c r="AK23" s="80">
        <v>129.91</v>
      </c>
      <c r="AL23" s="80">
        <v>6.2539999999999996</v>
      </c>
      <c r="AM23" s="80">
        <v>0</v>
      </c>
      <c r="AN23" s="80">
        <v>4.5529999999999999</v>
      </c>
      <c r="AO23" s="80">
        <v>0</v>
      </c>
      <c r="AP23" s="80">
        <v>54.323</v>
      </c>
      <c r="AQ23" s="80">
        <v>14.617000000000001</v>
      </c>
      <c r="AR23" s="80">
        <v>0</v>
      </c>
      <c r="AS23" s="80">
        <v>25.591999999999999</v>
      </c>
      <c r="AT23" s="80">
        <v>0</v>
      </c>
      <c r="AU23" s="80">
        <v>0</v>
      </c>
      <c r="AV23" s="80">
        <v>0</v>
      </c>
      <c r="AW23" s="80">
        <v>0</v>
      </c>
      <c r="AX23" s="80">
        <v>2.8050000000000002</v>
      </c>
      <c r="AY23" s="80">
        <v>0</v>
      </c>
      <c r="AZ23" s="80">
        <v>0</v>
      </c>
      <c r="BA23" s="80">
        <v>0</v>
      </c>
      <c r="BB23" s="80">
        <v>0</v>
      </c>
      <c r="BC23" s="80">
        <v>0</v>
      </c>
      <c r="BD23" s="80">
        <v>3.38</v>
      </c>
      <c r="BE23" s="80">
        <v>0</v>
      </c>
      <c r="BF23" s="80">
        <v>0</v>
      </c>
      <c r="BG23" s="80">
        <v>0</v>
      </c>
      <c r="BH23" s="80">
        <v>0</v>
      </c>
      <c r="BI23" s="80">
        <v>0</v>
      </c>
      <c r="BJ23" s="80">
        <v>0</v>
      </c>
      <c r="BK23" s="80">
        <v>0</v>
      </c>
      <c r="BL23" s="80">
        <v>0</v>
      </c>
      <c r="BM23" s="80">
        <v>31.167000000000002</v>
      </c>
      <c r="BN23" s="80">
        <v>0</v>
      </c>
      <c r="BO23" s="80">
        <v>0</v>
      </c>
      <c r="BP23" s="80">
        <v>0</v>
      </c>
      <c r="BQ23" s="80">
        <v>0</v>
      </c>
      <c r="BR23" s="80">
        <v>0</v>
      </c>
      <c r="BS23" s="80">
        <v>0</v>
      </c>
      <c r="BT23" s="80">
        <v>0</v>
      </c>
      <c r="BU23" s="80">
        <v>0</v>
      </c>
      <c r="BV23" s="80">
        <v>0</v>
      </c>
      <c r="BW23" s="80">
        <v>0</v>
      </c>
      <c r="BX23" s="80">
        <v>0</v>
      </c>
      <c r="BY23" s="80">
        <v>0</v>
      </c>
      <c r="BZ23" s="80">
        <v>2.3780000000000001</v>
      </c>
      <c r="CA23" s="80">
        <v>0</v>
      </c>
      <c r="CB23" s="80">
        <v>11.882999999999999</v>
      </c>
      <c r="CC23" s="80">
        <v>0</v>
      </c>
      <c r="CD23" s="80">
        <v>0</v>
      </c>
      <c r="CE23" s="80">
        <v>0</v>
      </c>
      <c r="CF23" s="80">
        <v>14.686999999999999</v>
      </c>
      <c r="CG23" s="80">
        <v>0</v>
      </c>
      <c r="CH23" s="80">
        <v>0</v>
      </c>
      <c r="CI23" s="80">
        <v>10.138</v>
      </c>
      <c r="CJ23" s="80">
        <v>0</v>
      </c>
      <c r="CK23" s="80">
        <v>2.4260000000000002</v>
      </c>
      <c r="CL23" s="80">
        <v>10.385999999999999</v>
      </c>
      <c r="CM23" s="80">
        <v>0</v>
      </c>
      <c r="CN23" s="80">
        <v>93.998000000000005</v>
      </c>
      <c r="CO23" s="80">
        <v>0</v>
      </c>
      <c r="CP23" s="80">
        <v>0</v>
      </c>
      <c r="CQ23" s="80">
        <v>0</v>
      </c>
      <c r="CR23" s="80">
        <v>0</v>
      </c>
      <c r="CS23" s="80">
        <v>538.49823800000001</v>
      </c>
      <c r="CT23" s="80">
        <v>0</v>
      </c>
      <c r="CU23" s="80">
        <v>0</v>
      </c>
      <c r="CV23" s="80">
        <v>0</v>
      </c>
      <c r="CW23" s="80">
        <v>0</v>
      </c>
      <c r="CX23" s="80">
        <v>0</v>
      </c>
      <c r="CY23" s="80">
        <v>0</v>
      </c>
      <c r="CZ23" s="80">
        <v>5.359</v>
      </c>
      <c r="DA23" s="80">
        <v>0</v>
      </c>
      <c r="DB23" s="80">
        <v>68.08</v>
      </c>
      <c r="DC23" s="80">
        <v>4.2279999999999998</v>
      </c>
      <c r="DD23" s="80">
        <v>5.9450000000000003</v>
      </c>
      <c r="DE23" s="80">
        <v>0</v>
      </c>
      <c r="DF23" s="80">
        <v>0</v>
      </c>
      <c r="DG23" s="80">
        <v>54.323</v>
      </c>
      <c r="DH23" s="80">
        <v>0</v>
      </c>
      <c r="DI23" s="80">
        <v>14.617000000000001</v>
      </c>
      <c r="DJ23" s="80">
        <v>0</v>
      </c>
      <c r="DK23" s="80">
        <v>49.384999999999998</v>
      </c>
      <c r="DL23" s="80">
        <v>0</v>
      </c>
      <c r="DM23" s="80">
        <v>0</v>
      </c>
      <c r="DN23" s="80">
        <v>0</v>
      </c>
      <c r="DO23" s="80">
        <v>41.99</v>
      </c>
      <c r="DP23" s="80">
        <v>0</v>
      </c>
      <c r="DQ23" s="80">
        <v>0</v>
      </c>
      <c r="DR23" s="80">
        <v>0</v>
      </c>
      <c r="DS23" s="80">
        <v>106.91200000000001</v>
      </c>
      <c r="DT23" s="80">
        <v>48.576999999999998</v>
      </c>
      <c r="DU23" s="80">
        <v>16.13</v>
      </c>
      <c r="DV23" s="80">
        <v>0</v>
      </c>
      <c r="DW23" s="80">
        <v>0</v>
      </c>
      <c r="DX23" s="80">
        <v>870.83</v>
      </c>
      <c r="DY23" s="80">
        <v>0</v>
      </c>
      <c r="DZ23" s="80">
        <v>51.927999999999997</v>
      </c>
      <c r="EA23" s="80">
        <v>3.411</v>
      </c>
      <c r="EB23" s="80">
        <v>0</v>
      </c>
      <c r="EC23" s="80">
        <v>0</v>
      </c>
      <c r="ED23" s="80">
        <v>0</v>
      </c>
      <c r="EE23" s="80">
        <v>1435.19</v>
      </c>
      <c r="EF23" s="80">
        <v>1560.42</v>
      </c>
      <c r="EG23" s="80">
        <v>619.32100000000003</v>
      </c>
      <c r="EH23" s="80">
        <v>0</v>
      </c>
      <c r="EI23" s="80">
        <v>0</v>
      </c>
      <c r="EJ23" s="80">
        <v>0</v>
      </c>
      <c r="EK23" s="80">
        <v>49.244</v>
      </c>
      <c r="EL23" s="80">
        <v>129.91</v>
      </c>
      <c r="EM23" s="80">
        <v>6.2539999999999996</v>
      </c>
      <c r="EN23" s="80">
        <v>0</v>
      </c>
      <c r="EO23" s="80">
        <v>4.5529999999999999</v>
      </c>
      <c r="EP23" s="80">
        <v>0</v>
      </c>
      <c r="EQ23" s="80">
        <v>0</v>
      </c>
      <c r="ER23" s="80">
        <v>0</v>
      </c>
      <c r="ES23" s="80">
        <v>0</v>
      </c>
      <c r="ET23" s="80">
        <v>25.591999999999999</v>
      </c>
      <c r="EU23" s="80">
        <v>0</v>
      </c>
      <c r="EV23" s="80">
        <v>0</v>
      </c>
      <c r="EW23" s="80">
        <v>0</v>
      </c>
      <c r="EX23" s="80">
        <v>0</v>
      </c>
      <c r="EY23" s="80">
        <v>2.8050000000000002</v>
      </c>
      <c r="EZ23" s="80">
        <v>0</v>
      </c>
      <c r="FA23" s="80">
        <v>0</v>
      </c>
      <c r="FB23" s="80">
        <v>0</v>
      </c>
      <c r="FC23" s="80">
        <v>0</v>
      </c>
      <c r="FD23" s="80">
        <v>0</v>
      </c>
      <c r="FE23" s="80">
        <v>3.38</v>
      </c>
      <c r="FF23" s="80">
        <v>0</v>
      </c>
      <c r="FG23" s="80">
        <v>0</v>
      </c>
      <c r="FH23" s="80">
        <v>0</v>
      </c>
      <c r="FI23" s="80">
        <v>0</v>
      </c>
      <c r="FJ23" s="80">
        <v>0</v>
      </c>
      <c r="FK23" s="80">
        <v>0</v>
      </c>
      <c r="FL23" s="80">
        <v>0</v>
      </c>
      <c r="FM23" s="80">
        <v>0</v>
      </c>
      <c r="FN23" s="80">
        <v>31.167000000000002</v>
      </c>
      <c r="FO23" s="80">
        <v>0</v>
      </c>
      <c r="FP23" s="80">
        <v>0</v>
      </c>
      <c r="FQ23" s="80">
        <v>0</v>
      </c>
      <c r="FR23" s="80">
        <v>0</v>
      </c>
      <c r="FS23" s="80">
        <v>0</v>
      </c>
      <c r="FT23" s="80">
        <v>0</v>
      </c>
      <c r="FU23" s="80">
        <v>0</v>
      </c>
      <c r="FV23" s="80">
        <v>0</v>
      </c>
      <c r="FW23" s="80">
        <v>0</v>
      </c>
      <c r="FX23" s="80">
        <v>0</v>
      </c>
      <c r="FY23" s="80">
        <v>0</v>
      </c>
      <c r="FZ23" s="80">
        <v>0</v>
      </c>
      <c r="GA23" s="80">
        <v>2.3780000000000001</v>
      </c>
      <c r="GB23" s="80">
        <v>0</v>
      </c>
      <c r="GC23" s="80">
        <v>11.882999999999999</v>
      </c>
      <c r="GD23" s="80">
        <v>0</v>
      </c>
      <c r="GE23" s="80">
        <v>0</v>
      </c>
      <c r="GF23" s="80">
        <v>0</v>
      </c>
      <c r="GG23" s="80">
        <v>14.686999999999999</v>
      </c>
      <c r="GH23" s="80">
        <v>0</v>
      </c>
      <c r="GI23" s="80">
        <v>0</v>
      </c>
      <c r="GJ23" s="80">
        <v>10.138</v>
      </c>
      <c r="GK23" s="80">
        <v>0</v>
      </c>
      <c r="GL23" s="80">
        <v>2.4260000000000002</v>
      </c>
      <c r="GM23" s="80">
        <v>10.385999999999999</v>
      </c>
      <c r="GN23" s="80">
        <v>0</v>
      </c>
      <c r="GO23" s="80">
        <v>93.998000000000005</v>
      </c>
      <c r="GP23" s="80">
        <v>0</v>
      </c>
      <c r="GQ23" s="80">
        <v>0</v>
      </c>
      <c r="GR23" s="80">
        <v>0</v>
      </c>
      <c r="GS23" s="80">
        <v>0</v>
      </c>
      <c r="GT23" s="80">
        <v>538.49823800000001</v>
      </c>
      <c r="GU23" s="80">
        <v>0</v>
      </c>
      <c r="GV23" s="80">
        <v>0</v>
      </c>
      <c r="GW23" s="80">
        <v>0</v>
      </c>
      <c r="GX23" s="80">
        <v>0</v>
      </c>
      <c r="GY23" s="80">
        <v>0</v>
      </c>
      <c r="GZ23" s="80">
        <v>0</v>
      </c>
      <c r="HA23" s="80">
        <v>5.359</v>
      </c>
      <c r="HB23" s="80">
        <v>0</v>
      </c>
      <c r="HC23" s="80">
        <v>68.08</v>
      </c>
      <c r="HD23" s="80">
        <v>4.2279999999999998</v>
      </c>
      <c r="HE23" s="80">
        <v>5.9450000000000003</v>
      </c>
      <c r="HF23" s="80">
        <v>68.94</v>
      </c>
      <c r="HG23" s="80">
        <v>49.384999999999998</v>
      </c>
      <c r="HH23" s="80">
        <v>0</v>
      </c>
      <c r="HI23" s="80">
        <v>41.99</v>
      </c>
      <c r="HJ23" s="80">
        <v>0</v>
      </c>
      <c r="HK23" s="80">
        <v>4902.68</v>
      </c>
      <c r="HL23" s="80">
        <v>25.591999999999999</v>
      </c>
      <c r="HM23" s="80">
        <v>2.8050000000000002</v>
      </c>
      <c r="HN23" s="80">
        <v>3.38</v>
      </c>
      <c r="HO23" s="80">
        <v>31.167000000000002</v>
      </c>
      <c r="HP23" s="80">
        <v>0</v>
      </c>
      <c r="HQ23" s="80">
        <v>2.3780000000000001</v>
      </c>
      <c r="HR23" s="80">
        <v>11.882999999999999</v>
      </c>
      <c r="HS23" s="80">
        <v>14.686999999999999</v>
      </c>
      <c r="HT23" s="80">
        <v>12.564</v>
      </c>
      <c r="HU23" s="80">
        <v>10.385999999999999</v>
      </c>
      <c r="HV23" s="80">
        <v>93.998000000000005</v>
      </c>
      <c r="HW23" s="80">
        <v>0</v>
      </c>
      <c r="HX23" s="80">
        <v>543.85723800000005</v>
      </c>
      <c r="HY23" s="80">
        <v>72.308000000000007</v>
      </c>
      <c r="HZ23" s="80">
        <v>5.9450000000000003</v>
      </c>
      <c r="IA23" s="80">
        <v>68.94</v>
      </c>
      <c r="IB23" s="80">
        <v>49.384999999999998</v>
      </c>
      <c r="IC23" s="80">
        <v>0</v>
      </c>
      <c r="ID23" s="80">
        <v>41.99</v>
      </c>
      <c r="IE23" s="80">
        <v>0</v>
      </c>
      <c r="IF23" s="80">
        <v>4902.68</v>
      </c>
      <c r="IG23" s="80">
        <v>94.531999999999996</v>
      </c>
      <c r="IH23" s="80">
        <v>2.8050000000000002</v>
      </c>
      <c r="II23" s="80">
        <v>3.38</v>
      </c>
      <c r="IJ23" s="80">
        <v>31.167000000000002</v>
      </c>
      <c r="IK23" s="80">
        <v>0</v>
      </c>
      <c r="IL23" s="80">
        <v>2.3780000000000001</v>
      </c>
      <c r="IM23" s="80">
        <v>11.882999999999999</v>
      </c>
      <c r="IN23" s="80">
        <v>14.686999999999999</v>
      </c>
      <c r="IO23" s="80">
        <v>12.564</v>
      </c>
      <c r="IP23" s="80">
        <v>10.385999999999999</v>
      </c>
      <c r="IQ23" s="80">
        <v>93.998000000000005</v>
      </c>
      <c r="IR23" s="80">
        <v>0</v>
      </c>
      <c r="IS23" s="80">
        <v>543.85723800000005</v>
      </c>
      <c r="IT23" s="80">
        <v>72.308000000000007</v>
      </c>
      <c r="IU23" s="80">
        <v>5.9450000000000003</v>
      </c>
      <c r="IV23" s="81">
        <v>0</v>
      </c>
      <c r="IW23" s="78">
        <v>3</v>
      </c>
      <c r="IX23" s="78">
        <v>0</v>
      </c>
      <c r="IY23" s="78">
        <v>0</v>
      </c>
      <c r="IZ23" s="78">
        <v>0</v>
      </c>
      <c r="JA23" s="78">
        <v>2</v>
      </c>
      <c r="JB23" s="78">
        <v>0</v>
      </c>
      <c r="JC23" s="78">
        <v>0</v>
      </c>
      <c r="JD23" s="78">
        <v>0</v>
      </c>
      <c r="JE23" s="78">
        <v>17</v>
      </c>
      <c r="JF23" s="78">
        <v>8</v>
      </c>
      <c r="JG23" s="78">
        <v>1</v>
      </c>
      <c r="JH23" s="78">
        <v>0</v>
      </c>
      <c r="JI23" s="78">
        <v>0</v>
      </c>
      <c r="JJ23" s="78">
        <v>4</v>
      </c>
      <c r="JK23" s="78">
        <v>0</v>
      </c>
      <c r="JL23" s="78">
        <v>5</v>
      </c>
      <c r="JM23" s="78">
        <v>1</v>
      </c>
      <c r="JN23" s="78">
        <v>0</v>
      </c>
      <c r="JO23" s="78">
        <v>0</v>
      </c>
      <c r="JP23" s="78">
        <v>0</v>
      </c>
      <c r="JQ23" s="78">
        <v>3</v>
      </c>
      <c r="JR23" s="78">
        <v>5</v>
      </c>
      <c r="JS23" s="78">
        <v>3</v>
      </c>
      <c r="JT23" s="78">
        <v>0</v>
      </c>
      <c r="JU23" s="78">
        <v>0</v>
      </c>
      <c r="JV23" s="78">
        <v>0</v>
      </c>
      <c r="JW23" s="78">
        <v>4</v>
      </c>
      <c r="JX23" s="78">
        <v>6</v>
      </c>
      <c r="JY23" s="78">
        <v>1</v>
      </c>
      <c r="JZ23" s="78">
        <v>0</v>
      </c>
      <c r="KA23" s="78">
        <v>1</v>
      </c>
      <c r="KB23" s="78">
        <v>0</v>
      </c>
      <c r="KC23" s="78">
        <v>2</v>
      </c>
      <c r="KD23" s="78">
        <v>1</v>
      </c>
      <c r="KE23" s="78">
        <v>0</v>
      </c>
      <c r="KF23" s="78">
        <v>4</v>
      </c>
      <c r="KG23" s="78">
        <v>0</v>
      </c>
      <c r="KH23" s="78">
        <v>0</v>
      </c>
      <c r="KI23" s="78">
        <v>0</v>
      </c>
      <c r="KJ23" s="78">
        <v>0</v>
      </c>
      <c r="KK23" s="78">
        <v>1</v>
      </c>
      <c r="KL23" s="78">
        <v>0</v>
      </c>
      <c r="KM23" s="78">
        <v>0</v>
      </c>
      <c r="KN23" s="78">
        <v>0</v>
      </c>
      <c r="KO23" s="78">
        <v>0</v>
      </c>
      <c r="KP23" s="78">
        <v>0</v>
      </c>
      <c r="KQ23" s="78">
        <v>1</v>
      </c>
      <c r="KR23" s="78">
        <v>0</v>
      </c>
      <c r="KS23" s="78">
        <v>0</v>
      </c>
      <c r="KT23" s="78">
        <v>0</v>
      </c>
      <c r="KU23" s="78">
        <v>0</v>
      </c>
      <c r="KV23" s="78">
        <v>0</v>
      </c>
      <c r="KW23" s="78">
        <v>0</v>
      </c>
      <c r="KX23" s="78">
        <v>0</v>
      </c>
      <c r="KY23" s="78">
        <v>0</v>
      </c>
      <c r="KZ23" s="78">
        <v>10</v>
      </c>
      <c r="LA23" s="78">
        <v>0</v>
      </c>
      <c r="LB23" s="78">
        <v>0</v>
      </c>
      <c r="LC23" s="78">
        <v>0</v>
      </c>
      <c r="LD23" s="78">
        <v>0</v>
      </c>
      <c r="LE23" s="78">
        <v>0</v>
      </c>
      <c r="LF23" s="78">
        <v>0</v>
      </c>
      <c r="LG23" s="78">
        <v>0</v>
      </c>
      <c r="LH23" s="78">
        <v>0</v>
      </c>
      <c r="LI23" s="78">
        <v>0</v>
      </c>
      <c r="LJ23" s="78">
        <v>0</v>
      </c>
      <c r="LK23" s="78">
        <v>0</v>
      </c>
      <c r="LL23" s="78">
        <v>0</v>
      </c>
      <c r="LM23" s="78">
        <v>1</v>
      </c>
      <c r="LN23" s="78">
        <v>0</v>
      </c>
      <c r="LO23" s="78">
        <v>2</v>
      </c>
      <c r="LP23" s="78">
        <v>0</v>
      </c>
      <c r="LQ23" s="78">
        <v>0</v>
      </c>
      <c r="LR23" s="78">
        <v>0</v>
      </c>
      <c r="LS23" s="78">
        <v>4</v>
      </c>
      <c r="LT23" s="78">
        <v>0</v>
      </c>
      <c r="LU23" s="78">
        <v>0</v>
      </c>
      <c r="LV23" s="78">
        <v>3</v>
      </c>
      <c r="LW23" s="78">
        <v>0</v>
      </c>
      <c r="LX23" s="78">
        <v>1</v>
      </c>
      <c r="LY23" s="78">
        <v>2</v>
      </c>
      <c r="LZ23" s="78">
        <v>0</v>
      </c>
      <c r="MA23" s="78">
        <v>14</v>
      </c>
      <c r="MB23" s="78">
        <v>0</v>
      </c>
      <c r="MC23" s="78">
        <v>0</v>
      </c>
      <c r="MD23" s="78">
        <v>0</v>
      </c>
      <c r="ME23" s="78">
        <v>0</v>
      </c>
      <c r="MF23" s="78">
        <v>11</v>
      </c>
      <c r="MG23" s="78">
        <v>0</v>
      </c>
      <c r="MH23" s="78">
        <v>0</v>
      </c>
      <c r="MI23" s="78">
        <v>0</v>
      </c>
      <c r="MJ23" s="78">
        <v>0</v>
      </c>
      <c r="MK23" s="78">
        <v>0</v>
      </c>
      <c r="ML23" s="78">
        <v>0</v>
      </c>
      <c r="MM23" s="78">
        <v>1</v>
      </c>
      <c r="MN23" s="78">
        <v>0</v>
      </c>
      <c r="MO23" s="78">
        <v>7</v>
      </c>
      <c r="MP23" s="78">
        <v>1</v>
      </c>
      <c r="MQ23" s="78">
        <v>1</v>
      </c>
      <c r="MR23" s="78">
        <v>0</v>
      </c>
      <c r="MS23" s="78">
        <v>0</v>
      </c>
      <c r="MT23" s="78">
        <v>2</v>
      </c>
      <c r="MU23" s="78">
        <v>0</v>
      </c>
      <c r="MV23" s="78">
        <v>1</v>
      </c>
      <c r="MW23" s="78">
        <v>0</v>
      </c>
      <c r="MX23" s="78">
        <v>3</v>
      </c>
      <c r="MY23" s="78">
        <v>0</v>
      </c>
      <c r="MZ23" s="78">
        <v>0</v>
      </c>
      <c r="NA23" s="78">
        <v>0</v>
      </c>
      <c r="NB23" s="78">
        <v>2</v>
      </c>
      <c r="NC23" s="78">
        <v>0</v>
      </c>
      <c r="ND23" s="78">
        <v>0</v>
      </c>
      <c r="NE23" s="78">
        <v>0</v>
      </c>
      <c r="NF23" s="78">
        <v>17</v>
      </c>
      <c r="NG23" s="78">
        <v>8</v>
      </c>
      <c r="NH23" s="78">
        <v>1</v>
      </c>
      <c r="NI23" s="78">
        <v>0</v>
      </c>
      <c r="NJ23" s="78">
        <v>0</v>
      </c>
      <c r="NK23" s="78">
        <v>4</v>
      </c>
      <c r="NL23" s="78">
        <v>0</v>
      </c>
      <c r="NM23" s="78">
        <v>5</v>
      </c>
      <c r="NN23" s="78">
        <v>1</v>
      </c>
      <c r="NO23" s="78">
        <v>0</v>
      </c>
      <c r="NP23" s="78">
        <v>0</v>
      </c>
      <c r="NQ23" s="78">
        <v>0</v>
      </c>
      <c r="NR23" s="78">
        <v>3</v>
      </c>
      <c r="NS23" s="78">
        <v>5</v>
      </c>
      <c r="NT23" s="78">
        <v>3</v>
      </c>
      <c r="NU23" s="78">
        <v>0</v>
      </c>
      <c r="NV23" s="78">
        <v>0</v>
      </c>
      <c r="NW23" s="78">
        <v>0</v>
      </c>
      <c r="NX23" s="78">
        <v>4</v>
      </c>
      <c r="NY23" s="78">
        <v>6</v>
      </c>
      <c r="NZ23" s="78">
        <v>1</v>
      </c>
      <c r="OA23" s="78">
        <v>0</v>
      </c>
      <c r="OB23" s="78">
        <v>1</v>
      </c>
      <c r="OC23" s="78">
        <v>0</v>
      </c>
      <c r="OD23" s="78">
        <v>0</v>
      </c>
      <c r="OE23" s="78">
        <v>0</v>
      </c>
      <c r="OF23" s="78">
        <v>0</v>
      </c>
      <c r="OG23" s="78">
        <v>4</v>
      </c>
      <c r="OH23" s="78">
        <v>0</v>
      </c>
      <c r="OI23" s="78">
        <v>0</v>
      </c>
      <c r="OJ23" s="78">
        <v>0</v>
      </c>
      <c r="OK23" s="78">
        <v>0</v>
      </c>
      <c r="OL23" s="78">
        <v>1</v>
      </c>
      <c r="OM23" s="78">
        <v>0</v>
      </c>
      <c r="ON23" s="78">
        <v>0</v>
      </c>
      <c r="OO23" s="78">
        <v>0</v>
      </c>
      <c r="OP23" s="78">
        <v>0</v>
      </c>
      <c r="OQ23" s="78">
        <v>0</v>
      </c>
      <c r="OR23" s="78">
        <v>1</v>
      </c>
      <c r="OS23" s="78">
        <v>0</v>
      </c>
      <c r="OT23" s="78">
        <v>0</v>
      </c>
      <c r="OU23" s="78">
        <v>0</v>
      </c>
      <c r="OV23" s="78">
        <v>0</v>
      </c>
      <c r="OW23" s="78">
        <v>0</v>
      </c>
      <c r="OX23" s="78">
        <v>0</v>
      </c>
      <c r="OY23" s="78">
        <v>0</v>
      </c>
      <c r="OZ23" s="78">
        <v>0</v>
      </c>
      <c r="PA23" s="78">
        <v>10</v>
      </c>
      <c r="PB23" s="78">
        <v>0</v>
      </c>
      <c r="PC23" s="78">
        <v>0</v>
      </c>
      <c r="PD23" s="78">
        <v>0</v>
      </c>
      <c r="PE23" s="78">
        <v>0</v>
      </c>
      <c r="PF23" s="78">
        <v>0</v>
      </c>
      <c r="PG23" s="78">
        <v>0</v>
      </c>
      <c r="PH23" s="78">
        <v>0</v>
      </c>
      <c r="PI23" s="78">
        <v>0</v>
      </c>
      <c r="PJ23" s="78">
        <v>0</v>
      </c>
      <c r="PK23" s="78">
        <v>0</v>
      </c>
      <c r="PL23" s="78">
        <v>0</v>
      </c>
      <c r="PM23" s="78">
        <v>0</v>
      </c>
      <c r="PN23" s="78">
        <v>1</v>
      </c>
      <c r="PO23" s="78">
        <v>0</v>
      </c>
      <c r="PP23" s="78">
        <v>2</v>
      </c>
      <c r="PQ23" s="78">
        <v>0</v>
      </c>
      <c r="PR23" s="78">
        <v>0</v>
      </c>
      <c r="PS23" s="78">
        <v>0</v>
      </c>
      <c r="PT23" s="78">
        <v>4</v>
      </c>
      <c r="PU23" s="78">
        <v>0</v>
      </c>
      <c r="PV23" s="78">
        <v>0</v>
      </c>
      <c r="PW23" s="78">
        <v>3</v>
      </c>
      <c r="PX23" s="78">
        <v>0</v>
      </c>
      <c r="PY23" s="78">
        <v>1</v>
      </c>
      <c r="PZ23" s="78">
        <v>2</v>
      </c>
      <c r="QA23" s="78">
        <v>0</v>
      </c>
      <c r="QB23" s="78">
        <v>14</v>
      </c>
      <c r="QC23" s="78">
        <v>0</v>
      </c>
      <c r="QD23" s="78">
        <v>0</v>
      </c>
      <c r="QE23" s="78">
        <v>0</v>
      </c>
      <c r="QF23" s="78">
        <v>0</v>
      </c>
      <c r="QG23" s="78">
        <v>11</v>
      </c>
      <c r="QH23" s="78">
        <v>0</v>
      </c>
      <c r="QI23" s="78">
        <v>0</v>
      </c>
      <c r="QJ23" s="78">
        <v>0</v>
      </c>
      <c r="QK23" s="78">
        <v>0</v>
      </c>
      <c r="QL23" s="78">
        <v>0</v>
      </c>
      <c r="QM23" s="78">
        <v>0</v>
      </c>
      <c r="QN23" s="78">
        <v>1</v>
      </c>
      <c r="QO23" s="78">
        <v>0</v>
      </c>
      <c r="QP23" s="78">
        <v>7</v>
      </c>
      <c r="QQ23" s="78">
        <v>1</v>
      </c>
      <c r="QR23" s="78">
        <v>1</v>
      </c>
      <c r="QS23" s="78">
        <v>3</v>
      </c>
      <c r="QT23" s="78">
        <v>3</v>
      </c>
      <c r="QU23" s="78">
        <v>0</v>
      </c>
      <c r="QV23" s="78">
        <v>2</v>
      </c>
      <c r="QW23" s="78">
        <v>0</v>
      </c>
      <c r="QX23" s="78">
        <v>59</v>
      </c>
      <c r="QY23" s="78">
        <v>4</v>
      </c>
      <c r="QZ23" s="78">
        <v>1</v>
      </c>
      <c r="RA23" s="78">
        <v>1</v>
      </c>
      <c r="RB23" s="78">
        <v>10</v>
      </c>
      <c r="RC23" s="78">
        <v>0</v>
      </c>
      <c r="RD23" s="78">
        <v>1</v>
      </c>
      <c r="RE23" s="78">
        <v>2</v>
      </c>
      <c r="RF23" s="78">
        <v>4</v>
      </c>
      <c r="RG23" s="78">
        <v>4</v>
      </c>
      <c r="RH23" s="78">
        <v>2</v>
      </c>
      <c r="RI23" s="78">
        <v>14</v>
      </c>
      <c r="RJ23" s="78">
        <v>0</v>
      </c>
      <c r="RK23" s="78">
        <v>12</v>
      </c>
      <c r="RL23" s="78">
        <v>8</v>
      </c>
      <c r="RM23" s="78">
        <v>1</v>
      </c>
      <c r="RN23" s="78">
        <v>3</v>
      </c>
      <c r="RO23" s="78">
        <v>3</v>
      </c>
      <c r="RP23" s="78">
        <v>0</v>
      </c>
      <c r="RQ23" s="78">
        <v>2</v>
      </c>
      <c r="RR23" s="78">
        <v>0</v>
      </c>
      <c r="RS23" s="78">
        <v>59</v>
      </c>
      <c r="RT23" s="78">
        <v>7</v>
      </c>
      <c r="RU23" s="78">
        <v>1</v>
      </c>
      <c r="RV23" s="78">
        <v>1</v>
      </c>
      <c r="RW23" s="78">
        <v>10</v>
      </c>
      <c r="RX23" s="78">
        <v>0</v>
      </c>
      <c r="RY23" s="78">
        <v>1</v>
      </c>
      <c r="RZ23" s="78">
        <v>2</v>
      </c>
      <c r="SA23" s="78">
        <v>4</v>
      </c>
      <c r="SB23" s="78">
        <v>4</v>
      </c>
      <c r="SC23" s="78">
        <v>2</v>
      </c>
      <c r="SD23" s="78">
        <v>14</v>
      </c>
      <c r="SE23" s="78">
        <v>0</v>
      </c>
      <c r="SF23" s="78">
        <v>12</v>
      </c>
      <c r="SG23" s="78">
        <v>8</v>
      </c>
      <c r="SH23" s="78">
        <v>1</v>
      </c>
    </row>
    <row r="24" spans="1:502">
      <c r="A24" s="17" t="s">
        <v>812</v>
      </c>
      <c r="B24" s="77">
        <v>16</v>
      </c>
      <c r="C24" s="77">
        <v>16</v>
      </c>
      <c r="D24" s="77">
        <v>1</v>
      </c>
      <c r="E24" s="77">
        <v>2019</v>
      </c>
      <c r="F24" s="77" t="s">
        <v>159</v>
      </c>
      <c r="G24" s="1017" t="s">
        <v>796</v>
      </c>
      <c r="H24" s="77" t="s">
        <v>797</v>
      </c>
      <c r="I24" s="1018"/>
      <c r="J24" s="80">
        <v>47.499000000000002</v>
      </c>
      <c r="K24" s="80">
        <v>0</v>
      </c>
      <c r="L24" s="80">
        <v>0</v>
      </c>
      <c r="M24" s="80">
        <v>0</v>
      </c>
      <c r="N24" s="80">
        <v>40.911000000000001</v>
      </c>
      <c r="O24" s="80">
        <v>0</v>
      </c>
      <c r="P24" s="80">
        <v>0</v>
      </c>
      <c r="Q24" s="80">
        <v>0</v>
      </c>
      <c r="R24" s="80">
        <v>106.03</v>
      </c>
      <c r="S24" s="80">
        <v>49.421999999999997</v>
      </c>
      <c r="T24" s="80">
        <v>15.76</v>
      </c>
      <c r="U24" s="80">
        <v>0</v>
      </c>
      <c r="V24" s="80">
        <v>0</v>
      </c>
      <c r="W24" s="80">
        <v>812.577</v>
      </c>
      <c r="X24" s="80">
        <v>0</v>
      </c>
      <c r="Y24" s="80">
        <v>48.963000000000001</v>
      </c>
      <c r="Z24" s="80">
        <v>0</v>
      </c>
      <c r="AA24" s="80">
        <v>4.1710000000000003</v>
      </c>
      <c r="AB24" s="80">
        <v>0</v>
      </c>
      <c r="AC24" s="80">
        <v>0</v>
      </c>
      <c r="AD24" s="80">
        <v>1339.5119999999999</v>
      </c>
      <c r="AE24" s="80">
        <v>1488.0550000000001</v>
      </c>
      <c r="AF24" s="80">
        <v>671.11099999999999</v>
      </c>
      <c r="AG24" s="80">
        <v>0</v>
      </c>
      <c r="AH24" s="80">
        <v>0</v>
      </c>
      <c r="AI24" s="80">
        <v>0</v>
      </c>
      <c r="AJ24" s="80">
        <v>40.46</v>
      </c>
      <c r="AK24" s="80">
        <v>120.52500000000001</v>
      </c>
      <c r="AL24" s="80">
        <v>6.7110000000000003</v>
      </c>
      <c r="AM24" s="80">
        <v>0</v>
      </c>
      <c r="AN24" s="80">
        <v>4.2910000000000004</v>
      </c>
      <c r="AO24" s="80">
        <v>0</v>
      </c>
      <c r="AP24" s="80">
        <v>63.741</v>
      </c>
      <c r="AQ24" s="80">
        <v>10.535</v>
      </c>
      <c r="AR24" s="80">
        <v>0</v>
      </c>
      <c r="AS24" s="80">
        <v>23.449000000000002</v>
      </c>
      <c r="AT24" s="80">
        <v>0</v>
      </c>
      <c r="AU24" s="80">
        <v>0</v>
      </c>
      <c r="AV24" s="80">
        <v>0</v>
      </c>
      <c r="AW24" s="80">
        <v>0</v>
      </c>
      <c r="AX24" s="80">
        <v>2.6709999999999998</v>
      </c>
      <c r="AY24" s="80">
        <v>0</v>
      </c>
      <c r="AZ24" s="80">
        <v>0</v>
      </c>
      <c r="BA24" s="80">
        <v>0</v>
      </c>
      <c r="BB24" s="80">
        <v>0</v>
      </c>
      <c r="BC24" s="80">
        <v>0</v>
      </c>
      <c r="BD24" s="80">
        <v>0</v>
      </c>
      <c r="BE24" s="80">
        <v>0</v>
      </c>
      <c r="BF24" s="80">
        <v>0</v>
      </c>
      <c r="BG24" s="80">
        <v>0</v>
      </c>
      <c r="BH24" s="80">
        <v>0</v>
      </c>
      <c r="BI24" s="80">
        <v>0</v>
      </c>
      <c r="BJ24" s="80">
        <v>0</v>
      </c>
      <c r="BK24" s="80">
        <v>0</v>
      </c>
      <c r="BL24" s="80">
        <v>0</v>
      </c>
      <c r="BM24" s="80">
        <v>21.562000000000001</v>
      </c>
      <c r="BN24" s="80">
        <v>0</v>
      </c>
      <c r="BO24" s="80">
        <v>0</v>
      </c>
      <c r="BP24" s="80">
        <v>0</v>
      </c>
      <c r="BQ24" s="80">
        <v>0</v>
      </c>
      <c r="BR24" s="80">
        <v>0</v>
      </c>
      <c r="BS24" s="80">
        <v>0</v>
      </c>
      <c r="BT24" s="80">
        <v>0</v>
      </c>
      <c r="BU24" s="80">
        <v>0</v>
      </c>
      <c r="BV24" s="80">
        <v>0</v>
      </c>
      <c r="BW24" s="80">
        <v>0</v>
      </c>
      <c r="BX24" s="80">
        <v>0</v>
      </c>
      <c r="BY24" s="80">
        <v>0</v>
      </c>
      <c r="BZ24" s="80">
        <v>2.246</v>
      </c>
      <c r="CA24" s="80">
        <v>0</v>
      </c>
      <c r="CB24" s="80">
        <v>11.494999999999999</v>
      </c>
      <c r="CC24" s="80">
        <v>0</v>
      </c>
      <c r="CD24" s="80">
        <v>0</v>
      </c>
      <c r="CE24" s="80">
        <v>0</v>
      </c>
      <c r="CF24" s="80">
        <v>13.75</v>
      </c>
      <c r="CG24" s="80">
        <v>0</v>
      </c>
      <c r="CH24" s="80">
        <v>0</v>
      </c>
      <c r="CI24" s="80">
        <v>9.7159999999999993</v>
      </c>
      <c r="CJ24" s="80">
        <v>0</v>
      </c>
      <c r="CK24" s="80">
        <v>2.59</v>
      </c>
      <c r="CL24" s="80">
        <v>10.688000000000001</v>
      </c>
      <c r="CM24" s="80">
        <v>0</v>
      </c>
      <c r="CN24" s="80">
        <v>94.096000000000004</v>
      </c>
      <c r="CO24" s="80">
        <v>0</v>
      </c>
      <c r="CP24" s="80">
        <v>0</v>
      </c>
      <c r="CQ24" s="80">
        <v>0</v>
      </c>
      <c r="CR24" s="80">
        <v>0</v>
      </c>
      <c r="CS24" s="80">
        <v>470.20699999999999</v>
      </c>
      <c r="CT24" s="80">
        <v>0</v>
      </c>
      <c r="CU24" s="80">
        <v>0</v>
      </c>
      <c r="CV24" s="80">
        <v>0</v>
      </c>
      <c r="CW24" s="80">
        <v>0</v>
      </c>
      <c r="CX24" s="80">
        <v>0</v>
      </c>
      <c r="CY24" s="80">
        <v>0</v>
      </c>
      <c r="CZ24" s="80">
        <v>5.2930000000000001</v>
      </c>
      <c r="DA24" s="80">
        <v>0</v>
      </c>
      <c r="DB24" s="80">
        <v>63.363999999999997</v>
      </c>
      <c r="DC24" s="80">
        <v>8.359</v>
      </c>
      <c r="DD24" s="80">
        <v>5.1740000000000004</v>
      </c>
      <c r="DE24" s="80">
        <v>0</v>
      </c>
      <c r="DF24" s="80">
        <v>0</v>
      </c>
      <c r="DG24" s="80">
        <v>63.741</v>
      </c>
      <c r="DH24" s="80">
        <v>0</v>
      </c>
      <c r="DI24" s="80">
        <v>10.535</v>
      </c>
      <c r="DJ24" s="80">
        <v>0</v>
      </c>
      <c r="DK24" s="80">
        <v>47.499000000000002</v>
      </c>
      <c r="DL24" s="80">
        <v>0</v>
      </c>
      <c r="DM24" s="80">
        <v>0</v>
      </c>
      <c r="DN24" s="80">
        <v>0</v>
      </c>
      <c r="DO24" s="80">
        <v>40.911000000000001</v>
      </c>
      <c r="DP24" s="80">
        <v>0</v>
      </c>
      <c r="DQ24" s="80">
        <v>0</v>
      </c>
      <c r="DR24" s="80">
        <v>0</v>
      </c>
      <c r="DS24" s="80">
        <v>106.03</v>
      </c>
      <c r="DT24" s="80">
        <v>49.421999999999997</v>
      </c>
      <c r="DU24" s="80">
        <v>15.76</v>
      </c>
      <c r="DV24" s="80">
        <v>0</v>
      </c>
      <c r="DW24" s="80">
        <v>0</v>
      </c>
      <c r="DX24" s="80">
        <v>812.577</v>
      </c>
      <c r="DY24" s="80">
        <v>0</v>
      </c>
      <c r="DZ24" s="80">
        <v>48.963000000000001</v>
      </c>
      <c r="EA24" s="80">
        <v>0</v>
      </c>
      <c r="EB24" s="80">
        <v>4.1710000000000003</v>
      </c>
      <c r="EC24" s="80">
        <v>0</v>
      </c>
      <c r="ED24" s="80">
        <v>0</v>
      </c>
      <c r="EE24" s="80">
        <v>1339.5119999999999</v>
      </c>
      <c r="EF24" s="80">
        <v>1488.0550000000001</v>
      </c>
      <c r="EG24" s="80">
        <v>671.11099999999999</v>
      </c>
      <c r="EH24" s="80">
        <v>0</v>
      </c>
      <c r="EI24" s="80">
        <v>0</v>
      </c>
      <c r="EJ24" s="80">
        <v>0</v>
      </c>
      <c r="EK24" s="80">
        <v>40.46</v>
      </c>
      <c r="EL24" s="80">
        <v>120.52500000000001</v>
      </c>
      <c r="EM24" s="80">
        <v>6.7110000000000003</v>
      </c>
      <c r="EN24" s="80">
        <v>0</v>
      </c>
      <c r="EO24" s="80">
        <v>4.2910000000000004</v>
      </c>
      <c r="EP24" s="80">
        <v>0</v>
      </c>
      <c r="EQ24" s="80">
        <v>0</v>
      </c>
      <c r="ER24" s="80">
        <v>0</v>
      </c>
      <c r="ES24" s="80">
        <v>0</v>
      </c>
      <c r="ET24" s="80">
        <v>23.449000000000002</v>
      </c>
      <c r="EU24" s="80">
        <v>0</v>
      </c>
      <c r="EV24" s="80">
        <v>0</v>
      </c>
      <c r="EW24" s="80">
        <v>0</v>
      </c>
      <c r="EX24" s="80">
        <v>0</v>
      </c>
      <c r="EY24" s="80">
        <v>2.6709999999999998</v>
      </c>
      <c r="EZ24" s="80">
        <v>0</v>
      </c>
      <c r="FA24" s="80">
        <v>0</v>
      </c>
      <c r="FB24" s="80">
        <v>0</v>
      </c>
      <c r="FC24" s="80">
        <v>0</v>
      </c>
      <c r="FD24" s="80">
        <v>0</v>
      </c>
      <c r="FE24" s="80">
        <v>0</v>
      </c>
      <c r="FF24" s="80">
        <v>0</v>
      </c>
      <c r="FG24" s="80">
        <v>0</v>
      </c>
      <c r="FH24" s="80">
        <v>0</v>
      </c>
      <c r="FI24" s="80">
        <v>0</v>
      </c>
      <c r="FJ24" s="80">
        <v>0</v>
      </c>
      <c r="FK24" s="80">
        <v>0</v>
      </c>
      <c r="FL24" s="80">
        <v>0</v>
      </c>
      <c r="FM24" s="80">
        <v>0</v>
      </c>
      <c r="FN24" s="80">
        <v>21.562000000000001</v>
      </c>
      <c r="FO24" s="80">
        <v>0</v>
      </c>
      <c r="FP24" s="80">
        <v>0</v>
      </c>
      <c r="FQ24" s="80">
        <v>0</v>
      </c>
      <c r="FR24" s="80">
        <v>0</v>
      </c>
      <c r="FS24" s="80">
        <v>0</v>
      </c>
      <c r="FT24" s="80">
        <v>0</v>
      </c>
      <c r="FU24" s="80">
        <v>0</v>
      </c>
      <c r="FV24" s="80">
        <v>0</v>
      </c>
      <c r="FW24" s="80">
        <v>0</v>
      </c>
      <c r="FX24" s="80">
        <v>0</v>
      </c>
      <c r="FY24" s="80">
        <v>0</v>
      </c>
      <c r="FZ24" s="80">
        <v>0</v>
      </c>
      <c r="GA24" s="80">
        <v>2.246</v>
      </c>
      <c r="GB24" s="80">
        <v>0</v>
      </c>
      <c r="GC24" s="80">
        <v>11.494999999999999</v>
      </c>
      <c r="GD24" s="80">
        <v>0</v>
      </c>
      <c r="GE24" s="80">
        <v>0</v>
      </c>
      <c r="GF24" s="80">
        <v>0</v>
      </c>
      <c r="GG24" s="80">
        <v>13.75</v>
      </c>
      <c r="GH24" s="80">
        <v>0</v>
      </c>
      <c r="GI24" s="80">
        <v>0</v>
      </c>
      <c r="GJ24" s="80">
        <v>9.7159999999999993</v>
      </c>
      <c r="GK24" s="80">
        <v>0</v>
      </c>
      <c r="GL24" s="80">
        <v>2.59</v>
      </c>
      <c r="GM24" s="80">
        <v>10.688000000000001</v>
      </c>
      <c r="GN24" s="80">
        <v>0</v>
      </c>
      <c r="GO24" s="80">
        <v>94.096000000000004</v>
      </c>
      <c r="GP24" s="80">
        <v>0</v>
      </c>
      <c r="GQ24" s="80">
        <v>0</v>
      </c>
      <c r="GR24" s="80">
        <v>0</v>
      </c>
      <c r="GS24" s="80">
        <v>0</v>
      </c>
      <c r="GT24" s="80">
        <v>470.20699999999999</v>
      </c>
      <c r="GU24" s="80">
        <v>0</v>
      </c>
      <c r="GV24" s="80">
        <v>0</v>
      </c>
      <c r="GW24" s="80">
        <v>0</v>
      </c>
      <c r="GX24" s="80">
        <v>0</v>
      </c>
      <c r="GY24" s="80">
        <v>0</v>
      </c>
      <c r="GZ24" s="80">
        <v>0</v>
      </c>
      <c r="HA24" s="80">
        <v>5.2930000000000001</v>
      </c>
      <c r="HB24" s="80">
        <v>0</v>
      </c>
      <c r="HC24" s="80">
        <v>63.363999999999997</v>
      </c>
      <c r="HD24" s="80">
        <v>8.359</v>
      </c>
      <c r="HE24" s="80">
        <v>5.1740000000000004</v>
      </c>
      <c r="HF24" s="80">
        <v>74.275999999999996</v>
      </c>
      <c r="HG24" s="80">
        <v>47.499000000000002</v>
      </c>
      <c r="HH24" s="80">
        <v>0</v>
      </c>
      <c r="HI24" s="80">
        <v>40.911000000000001</v>
      </c>
      <c r="HJ24" s="80">
        <v>0</v>
      </c>
      <c r="HK24" s="80">
        <v>4707.5879999999997</v>
      </c>
      <c r="HL24" s="80">
        <v>23.449000000000002</v>
      </c>
      <c r="HM24" s="80">
        <v>2.6709999999999998</v>
      </c>
      <c r="HN24" s="80">
        <v>0</v>
      </c>
      <c r="HO24" s="80">
        <v>21.562000000000001</v>
      </c>
      <c r="HP24" s="80">
        <v>0</v>
      </c>
      <c r="HQ24" s="80">
        <v>2.246</v>
      </c>
      <c r="HR24" s="80">
        <v>11.494999999999999</v>
      </c>
      <c r="HS24" s="80">
        <v>13.75</v>
      </c>
      <c r="HT24" s="80">
        <v>12.305999999999999</v>
      </c>
      <c r="HU24" s="80">
        <v>10.688000000000001</v>
      </c>
      <c r="HV24" s="80">
        <v>94.096000000000004</v>
      </c>
      <c r="HW24" s="80">
        <v>0</v>
      </c>
      <c r="HX24" s="80">
        <v>475.5</v>
      </c>
      <c r="HY24" s="80">
        <v>71.722999999999999</v>
      </c>
      <c r="HZ24" s="80">
        <v>5.1740000000000004</v>
      </c>
      <c r="IA24" s="80">
        <v>74.275999999999996</v>
      </c>
      <c r="IB24" s="80">
        <v>47.499000000000002</v>
      </c>
      <c r="IC24" s="80">
        <v>0</v>
      </c>
      <c r="ID24" s="80">
        <v>40.911000000000001</v>
      </c>
      <c r="IE24" s="80">
        <v>0</v>
      </c>
      <c r="IF24" s="80">
        <v>4707.5879999999997</v>
      </c>
      <c r="IG24" s="80">
        <v>97.724999999999994</v>
      </c>
      <c r="IH24" s="80">
        <v>2.6709999999999998</v>
      </c>
      <c r="II24" s="80">
        <v>0</v>
      </c>
      <c r="IJ24" s="80">
        <v>21.562000000000001</v>
      </c>
      <c r="IK24" s="80">
        <v>0</v>
      </c>
      <c r="IL24" s="80">
        <v>2.246</v>
      </c>
      <c r="IM24" s="80">
        <v>11.494999999999999</v>
      </c>
      <c r="IN24" s="80">
        <v>13.75</v>
      </c>
      <c r="IO24" s="80">
        <v>12.305999999999999</v>
      </c>
      <c r="IP24" s="80">
        <v>10.688000000000001</v>
      </c>
      <c r="IQ24" s="80">
        <v>94.096000000000004</v>
      </c>
      <c r="IR24" s="80">
        <v>0</v>
      </c>
      <c r="IS24" s="80">
        <v>475.5</v>
      </c>
      <c r="IT24" s="80">
        <v>71.722999999999999</v>
      </c>
      <c r="IU24" s="80">
        <v>5.1740000000000004</v>
      </c>
      <c r="IV24" s="81">
        <v>0</v>
      </c>
      <c r="IW24" s="78">
        <v>3</v>
      </c>
      <c r="IX24" s="78">
        <v>0</v>
      </c>
      <c r="IY24" s="78">
        <v>0</v>
      </c>
      <c r="IZ24" s="78">
        <v>0</v>
      </c>
      <c r="JA24" s="78">
        <v>2</v>
      </c>
      <c r="JB24" s="78">
        <v>0</v>
      </c>
      <c r="JC24" s="78">
        <v>0</v>
      </c>
      <c r="JD24" s="78">
        <v>0</v>
      </c>
      <c r="JE24" s="78">
        <v>17</v>
      </c>
      <c r="JF24" s="78">
        <v>8</v>
      </c>
      <c r="JG24" s="78">
        <v>1</v>
      </c>
      <c r="JH24" s="78">
        <v>0</v>
      </c>
      <c r="JI24" s="78">
        <v>0</v>
      </c>
      <c r="JJ24" s="78">
        <v>5</v>
      </c>
      <c r="JK24" s="78">
        <v>0</v>
      </c>
      <c r="JL24" s="78">
        <v>5</v>
      </c>
      <c r="JM24" s="78">
        <v>0</v>
      </c>
      <c r="JN24" s="78">
        <v>1</v>
      </c>
      <c r="JO24" s="78">
        <v>0</v>
      </c>
      <c r="JP24" s="78">
        <v>0</v>
      </c>
      <c r="JQ24" s="78">
        <v>3</v>
      </c>
      <c r="JR24" s="78">
        <v>5</v>
      </c>
      <c r="JS24" s="78">
        <v>3</v>
      </c>
      <c r="JT24" s="78">
        <v>0</v>
      </c>
      <c r="JU24" s="78">
        <v>0</v>
      </c>
      <c r="JV24" s="78">
        <v>0</v>
      </c>
      <c r="JW24" s="78">
        <v>3</v>
      </c>
      <c r="JX24" s="78">
        <v>6</v>
      </c>
      <c r="JY24" s="78">
        <v>1</v>
      </c>
      <c r="JZ24" s="78">
        <v>0</v>
      </c>
      <c r="KA24" s="78">
        <v>1</v>
      </c>
      <c r="KB24" s="78">
        <v>0</v>
      </c>
      <c r="KC24" s="78">
        <v>3</v>
      </c>
      <c r="KD24" s="78">
        <v>1</v>
      </c>
      <c r="KE24" s="78">
        <v>0</v>
      </c>
      <c r="KF24" s="78">
        <v>3</v>
      </c>
      <c r="KG24" s="78">
        <v>0</v>
      </c>
      <c r="KH24" s="78">
        <v>0</v>
      </c>
      <c r="KI24" s="78">
        <v>0</v>
      </c>
      <c r="KJ24" s="78">
        <v>0</v>
      </c>
      <c r="KK24" s="78">
        <v>1</v>
      </c>
      <c r="KL24" s="78">
        <v>0</v>
      </c>
      <c r="KM24" s="78">
        <v>0</v>
      </c>
      <c r="KN24" s="78">
        <v>0</v>
      </c>
      <c r="KO24" s="78">
        <v>0</v>
      </c>
      <c r="KP24" s="78">
        <v>0</v>
      </c>
      <c r="KQ24" s="78">
        <v>0</v>
      </c>
      <c r="KR24" s="78">
        <v>0</v>
      </c>
      <c r="KS24" s="78">
        <v>0</v>
      </c>
      <c r="KT24" s="78">
        <v>0</v>
      </c>
      <c r="KU24" s="78">
        <v>0</v>
      </c>
      <c r="KV24" s="78">
        <v>0</v>
      </c>
      <c r="KW24" s="78">
        <v>0</v>
      </c>
      <c r="KX24" s="78">
        <v>0</v>
      </c>
      <c r="KY24" s="78">
        <v>0</v>
      </c>
      <c r="KZ24" s="78">
        <v>7</v>
      </c>
      <c r="LA24" s="78">
        <v>0</v>
      </c>
      <c r="LB24" s="78">
        <v>0</v>
      </c>
      <c r="LC24" s="78">
        <v>0</v>
      </c>
      <c r="LD24" s="78">
        <v>0</v>
      </c>
      <c r="LE24" s="78">
        <v>0</v>
      </c>
      <c r="LF24" s="78">
        <v>0</v>
      </c>
      <c r="LG24" s="78">
        <v>0</v>
      </c>
      <c r="LH24" s="78">
        <v>0</v>
      </c>
      <c r="LI24" s="78">
        <v>0</v>
      </c>
      <c r="LJ24" s="78">
        <v>0</v>
      </c>
      <c r="LK24" s="78">
        <v>0</v>
      </c>
      <c r="LL24" s="78">
        <v>0</v>
      </c>
      <c r="LM24" s="78">
        <v>1</v>
      </c>
      <c r="LN24" s="78">
        <v>0</v>
      </c>
      <c r="LO24" s="78">
        <v>2</v>
      </c>
      <c r="LP24" s="78">
        <v>0</v>
      </c>
      <c r="LQ24" s="78">
        <v>0</v>
      </c>
      <c r="LR24" s="78">
        <v>0</v>
      </c>
      <c r="LS24" s="78">
        <v>4</v>
      </c>
      <c r="LT24" s="78">
        <v>0</v>
      </c>
      <c r="LU24" s="78">
        <v>0</v>
      </c>
      <c r="LV24" s="78">
        <v>3</v>
      </c>
      <c r="LW24" s="78">
        <v>0</v>
      </c>
      <c r="LX24" s="78">
        <v>1</v>
      </c>
      <c r="LY24" s="78">
        <v>2</v>
      </c>
      <c r="LZ24" s="78">
        <v>0</v>
      </c>
      <c r="MA24" s="78">
        <v>14</v>
      </c>
      <c r="MB24" s="78">
        <v>0</v>
      </c>
      <c r="MC24" s="78">
        <v>0</v>
      </c>
      <c r="MD24" s="78">
        <v>0</v>
      </c>
      <c r="ME24" s="78">
        <v>0</v>
      </c>
      <c r="MF24" s="78">
        <v>9</v>
      </c>
      <c r="MG24" s="78">
        <v>0</v>
      </c>
      <c r="MH24" s="78">
        <v>0</v>
      </c>
      <c r="MI24" s="78">
        <v>0</v>
      </c>
      <c r="MJ24" s="78">
        <v>0</v>
      </c>
      <c r="MK24" s="78">
        <v>0</v>
      </c>
      <c r="ML24" s="78">
        <v>0</v>
      </c>
      <c r="MM24" s="78">
        <v>1</v>
      </c>
      <c r="MN24" s="78">
        <v>0</v>
      </c>
      <c r="MO24" s="78">
        <v>7</v>
      </c>
      <c r="MP24" s="78">
        <v>2</v>
      </c>
      <c r="MQ24" s="78">
        <v>1</v>
      </c>
      <c r="MR24" s="78">
        <v>0</v>
      </c>
      <c r="MS24" s="78">
        <v>0</v>
      </c>
      <c r="MT24" s="78">
        <v>3</v>
      </c>
      <c r="MU24" s="78">
        <v>0</v>
      </c>
      <c r="MV24" s="78">
        <v>1</v>
      </c>
      <c r="MW24" s="78">
        <v>0</v>
      </c>
      <c r="MX24" s="78">
        <v>3</v>
      </c>
      <c r="MY24" s="78">
        <v>0</v>
      </c>
      <c r="MZ24" s="78">
        <v>0</v>
      </c>
      <c r="NA24" s="78">
        <v>0</v>
      </c>
      <c r="NB24" s="78">
        <v>2</v>
      </c>
      <c r="NC24" s="78">
        <v>0</v>
      </c>
      <c r="ND24" s="78">
        <v>0</v>
      </c>
      <c r="NE24" s="78">
        <v>0</v>
      </c>
      <c r="NF24" s="78">
        <v>17</v>
      </c>
      <c r="NG24" s="78">
        <v>8</v>
      </c>
      <c r="NH24" s="78">
        <v>1</v>
      </c>
      <c r="NI24" s="78">
        <v>0</v>
      </c>
      <c r="NJ24" s="78">
        <v>0</v>
      </c>
      <c r="NK24" s="78">
        <v>5</v>
      </c>
      <c r="NL24" s="78">
        <v>0</v>
      </c>
      <c r="NM24" s="78">
        <v>5</v>
      </c>
      <c r="NN24" s="78">
        <v>0</v>
      </c>
      <c r="NO24" s="78">
        <v>1</v>
      </c>
      <c r="NP24" s="78">
        <v>0</v>
      </c>
      <c r="NQ24" s="78">
        <v>0</v>
      </c>
      <c r="NR24" s="78">
        <v>3</v>
      </c>
      <c r="NS24" s="78">
        <v>5</v>
      </c>
      <c r="NT24" s="78">
        <v>3</v>
      </c>
      <c r="NU24" s="78">
        <v>0</v>
      </c>
      <c r="NV24" s="78">
        <v>0</v>
      </c>
      <c r="NW24" s="78">
        <v>0</v>
      </c>
      <c r="NX24" s="78">
        <v>3</v>
      </c>
      <c r="NY24" s="78">
        <v>6</v>
      </c>
      <c r="NZ24" s="78">
        <v>1</v>
      </c>
      <c r="OA24" s="78">
        <v>0</v>
      </c>
      <c r="OB24" s="78">
        <v>1</v>
      </c>
      <c r="OC24" s="78">
        <v>0</v>
      </c>
      <c r="OD24" s="78">
        <v>0</v>
      </c>
      <c r="OE24" s="78">
        <v>0</v>
      </c>
      <c r="OF24" s="78">
        <v>0</v>
      </c>
      <c r="OG24" s="78">
        <v>3</v>
      </c>
      <c r="OH24" s="78">
        <v>0</v>
      </c>
      <c r="OI24" s="78">
        <v>0</v>
      </c>
      <c r="OJ24" s="78">
        <v>0</v>
      </c>
      <c r="OK24" s="78">
        <v>0</v>
      </c>
      <c r="OL24" s="78">
        <v>1</v>
      </c>
      <c r="OM24" s="78">
        <v>0</v>
      </c>
      <c r="ON24" s="78">
        <v>0</v>
      </c>
      <c r="OO24" s="78">
        <v>0</v>
      </c>
      <c r="OP24" s="78">
        <v>0</v>
      </c>
      <c r="OQ24" s="78">
        <v>0</v>
      </c>
      <c r="OR24" s="78">
        <v>0</v>
      </c>
      <c r="OS24" s="78">
        <v>0</v>
      </c>
      <c r="OT24" s="78">
        <v>0</v>
      </c>
      <c r="OU24" s="78">
        <v>0</v>
      </c>
      <c r="OV24" s="78">
        <v>0</v>
      </c>
      <c r="OW24" s="78">
        <v>0</v>
      </c>
      <c r="OX24" s="78">
        <v>0</v>
      </c>
      <c r="OY24" s="78">
        <v>0</v>
      </c>
      <c r="OZ24" s="78">
        <v>0</v>
      </c>
      <c r="PA24" s="78">
        <v>7</v>
      </c>
      <c r="PB24" s="78">
        <v>0</v>
      </c>
      <c r="PC24" s="78">
        <v>0</v>
      </c>
      <c r="PD24" s="78">
        <v>0</v>
      </c>
      <c r="PE24" s="78">
        <v>0</v>
      </c>
      <c r="PF24" s="78">
        <v>0</v>
      </c>
      <c r="PG24" s="78">
        <v>0</v>
      </c>
      <c r="PH24" s="78">
        <v>0</v>
      </c>
      <c r="PI24" s="78">
        <v>0</v>
      </c>
      <c r="PJ24" s="78">
        <v>0</v>
      </c>
      <c r="PK24" s="78">
        <v>0</v>
      </c>
      <c r="PL24" s="78">
        <v>0</v>
      </c>
      <c r="PM24" s="78">
        <v>0</v>
      </c>
      <c r="PN24" s="78">
        <v>1</v>
      </c>
      <c r="PO24" s="78">
        <v>0</v>
      </c>
      <c r="PP24" s="78">
        <v>2</v>
      </c>
      <c r="PQ24" s="78">
        <v>0</v>
      </c>
      <c r="PR24" s="78">
        <v>0</v>
      </c>
      <c r="PS24" s="78">
        <v>0</v>
      </c>
      <c r="PT24" s="78">
        <v>4</v>
      </c>
      <c r="PU24" s="78">
        <v>0</v>
      </c>
      <c r="PV24" s="78">
        <v>0</v>
      </c>
      <c r="PW24" s="78">
        <v>3</v>
      </c>
      <c r="PX24" s="78">
        <v>0</v>
      </c>
      <c r="PY24" s="78">
        <v>1</v>
      </c>
      <c r="PZ24" s="78">
        <v>2</v>
      </c>
      <c r="QA24" s="78">
        <v>0</v>
      </c>
      <c r="QB24" s="78">
        <v>14</v>
      </c>
      <c r="QC24" s="78">
        <v>0</v>
      </c>
      <c r="QD24" s="78">
        <v>0</v>
      </c>
      <c r="QE24" s="78">
        <v>0</v>
      </c>
      <c r="QF24" s="78">
        <v>0</v>
      </c>
      <c r="QG24" s="78">
        <v>9</v>
      </c>
      <c r="QH24" s="78">
        <v>0</v>
      </c>
      <c r="QI24" s="78">
        <v>0</v>
      </c>
      <c r="QJ24" s="78">
        <v>0</v>
      </c>
      <c r="QK24" s="78">
        <v>0</v>
      </c>
      <c r="QL24" s="78">
        <v>0</v>
      </c>
      <c r="QM24" s="78">
        <v>0</v>
      </c>
      <c r="QN24" s="78">
        <v>1</v>
      </c>
      <c r="QO24" s="78">
        <v>0</v>
      </c>
      <c r="QP24" s="78">
        <v>7</v>
      </c>
      <c r="QQ24" s="78">
        <v>2</v>
      </c>
      <c r="QR24" s="78">
        <v>1</v>
      </c>
      <c r="QS24" s="78">
        <v>4</v>
      </c>
      <c r="QT24" s="78">
        <v>3</v>
      </c>
      <c r="QU24" s="78">
        <v>0</v>
      </c>
      <c r="QV24" s="78">
        <v>2</v>
      </c>
      <c r="QW24" s="78">
        <v>0</v>
      </c>
      <c r="QX24" s="78">
        <v>59</v>
      </c>
      <c r="QY24" s="78">
        <v>3</v>
      </c>
      <c r="QZ24" s="78">
        <v>1</v>
      </c>
      <c r="RA24" s="78">
        <v>0</v>
      </c>
      <c r="RB24" s="78">
        <v>7</v>
      </c>
      <c r="RC24" s="78">
        <v>0</v>
      </c>
      <c r="RD24" s="78">
        <v>1</v>
      </c>
      <c r="RE24" s="78">
        <v>2</v>
      </c>
      <c r="RF24" s="78">
        <v>4</v>
      </c>
      <c r="RG24" s="78">
        <v>4</v>
      </c>
      <c r="RH24" s="78">
        <v>2</v>
      </c>
      <c r="RI24" s="78">
        <v>14</v>
      </c>
      <c r="RJ24" s="78">
        <v>0</v>
      </c>
      <c r="RK24" s="78">
        <v>10</v>
      </c>
      <c r="RL24" s="78">
        <v>9</v>
      </c>
      <c r="RM24" s="78">
        <v>1</v>
      </c>
      <c r="RN24" s="78">
        <v>4</v>
      </c>
      <c r="RO24" s="78">
        <v>3</v>
      </c>
      <c r="RP24" s="78">
        <v>0</v>
      </c>
      <c r="RQ24" s="78">
        <v>2</v>
      </c>
      <c r="RR24" s="78">
        <v>0</v>
      </c>
      <c r="RS24" s="78">
        <v>59</v>
      </c>
      <c r="RT24" s="78">
        <v>7</v>
      </c>
      <c r="RU24" s="78">
        <v>1</v>
      </c>
      <c r="RV24" s="78">
        <v>0</v>
      </c>
      <c r="RW24" s="78">
        <v>7</v>
      </c>
      <c r="RX24" s="78">
        <v>0</v>
      </c>
      <c r="RY24" s="78">
        <v>1</v>
      </c>
      <c r="RZ24" s="78">
        <v>2</v>
      </c>
      <c r="SA24" s="78">
        <v>4</v>
      </c>
      <c r="SB24" s="78">
        <v>4</v>
      </c>
      <c r="SC24" s="78">
        <v>2</v>
      </c>
      <c r="SD24" s="78">
        <v>14</v>
      </c>
      <c r="SE24" s="78">
        <v>0</v>
      </c>
      <c r="SF24" s="78">
        <v>10</v>
      </c>
      <c r="SG24" s="78">
        <v>9</v>
      </c>
      <c r="SH24" s="78">
        <v>1</v>
      </c>
    </row>
    <row r="25" spans="1:502">
      <c r="A25" s="17" t="s">
        <v>813</v>
      </c>
      <c r="B25" s="77">
        <v>17</v>
      </c>
      <c r="C25" s="77">
        <v>17</v>
      </c>
      <c r="D25" s="77">
        <v>1</v>
      </c>
      <c r="E25" s="77">
        <v>2020</v>
      </c>
      <c r="F25" s="77" t="s">
        <v>160</v>
      </c>
      <c r="G25" s="1017" t="s">
        <v>796</v>
      </c>
      <c r="H25" s="77" t="s">
        <v>797</v>
      </c>
      <c r="I25" s="1018"/>
      <c r="J25" s="80">
        <v>40.155000000000001</v>
      </c>
      <c r="K25" s="80">
        <v>0</v>
      </c>
      <c r="L25" s="80">
        <v>0</v>
      </c>
      <c r="M25" s="80">
        <v>0</v>
      </c>
      <c r="N25" s="80">
        <v>38.488999999999997</v>
      </c>
      <c r="O25" s="80">
        <v>0</v>
      </c>
      <c r="P25" s="80">
        <v>0</v>
      </c>
      <c r="Q25" s="80">
        <v>0</v>
      </c>
      <c r="R25" s="80">
        <v>106.783</v>
      </c>
      <c r="S25" s="80">
        <v>46.317999999999998</v>
      </c>
      <c r="T25" s="80">
        <v>10.544</v>
      </c>
      <c r="U25" s="80">
        <v>0</v>
      </c>
      <c r="V25" s="80">
        <v>0</v>
      </c>
      <c r="W25" s="80">
        <v>797.1</v>
      </c>
      <c r="X25" s="80">
        <v>0</v>
      </c>
      <c r="Y25" s="80">
        <v>44.46</v>
      </c>
      <c r="Z25" s="80">
        <v>0</v>
      </c>
      <c r="AA25" s="80">
        <v>3.988</v>
      </c>
      <c r="AB25" s="80">
        <v>0</v>
      </c>
      <c r="AC25" s="80">
        <v>0</v>
      </c>
      <c r="AD25" s="80">
        <v>1187.77</v>
      </c>
      <c r="AE25" s="80">
        <v>993.90599999999995</v>
      </c>
      <c r="AF25" s="80">
        <v>670.22199999999998</v>
      </c>
      <c r="AG25" s="80">
        <v>0</v>
      </c>
      <c r="AH25" s="80">
        <v>0</v>
      </c>
      <c r="AI25" s="80">
        <v>0</v>
      </c>
      <c r="AJ25" s="80">
        <v>40.46</v>
      </c>
      <c r="AK25" s="80">
        <v>134.369</v>
      </c>
      <c r="AL25" s="80">
        <v>7.0629999999999997</v>
      </c>
      <c r="AM25" s="80">
        <v>0</v>
      </c>
      <c r="AN25" s="80">
        <v>3.4529999999999998</v>
      </c>
      <c r="AO25" s="80">
        <v>0</v>
      </c>
      <c r="AP25" s="80">
        <v>58.055</v>
      </c>
      <c r="AQ25" s="80">
        <v>12.686</v>
      </c>
      <c r="AR25" s="80">
        <v>0</v>
      </c>
      <c r="AS25" s="80">
        <v>22.661000000000001</v>
      </c>
      <c r="AT25" s="80">
        <v>0</v>
      </c>
      <c r="AU25" s="80">
        <v>0</v>
      </c>
      <c r="AV25" s="80">
        <v>0</v>
      </c>
      <c r="AW25" s="80">
        <v>0</v>
      </c>
      <c r="AX25" s="80">
        <v>2.4790000000000001</v>
      </c>
      <c r="AY25" s="80">
        <v>0</v>
      </c>
      <c r="AZ25" s="80">
        <v>0</v>
      </c>
      <c r="BA25" s="80">
        <v>0</v>
      </c>
      <c r="BB25" s="80">
        <v>0</v>
      </c>
      <c r="BC25" s="80">
        <v>0</v>
      </c>
      <c r="BD25" s="80">
        <v>3.5139999999999998</v>
      </c>
      <c r="BE25" s="80">
        <v>0</v>
      </c>
      <c r="BF25" s="80">
        <v>0</v>
      </c>
      <c r="BG25" s="80">
        <v>0</v>
      </c>
      <c r="BH25" s="80">
        <v>0</v>
      </c>
      <c r="BI25" s="80">
        <v>0</v>
      </c>
      <c r="BJ25" s="80">
        <v>0</v>
      </c>
      <c r="BK25" s="80">
        <v>0</v>
      </c>
      <c r="BL25" s="80">
        <v>0</v>
      </c>
      <c r="BM25" s="80">
        <v>20.117999999999999</v>
      </c>
      <c r="BN25" s="80">
        <v>0</v>
      </c>
      <c r="BO25" s="80">
        <v>0</v>
      </c>
      <c r="BP25" s="80">
        <v>0</v>
      </c>
      <c r="BQ25" s="80">
        <v>0</v>
      </c>
      <c r="BR25" s="80">
        <v>0</v>
      </c>
      <c r="BS25" s="80">
        <v>0</v>
      </c>
      <c r="BT25" s="80">
        <v>0</v>
      </c>
      <c r="BU25" s="80">
        <v>0</v>
      </c>
      <c r="BV25" s="80">
        <v>0</v>
      </c>
      <c r="BW25" s="80">
        <v>0</v>
      </c>
      <c r="BX25" s="80">
        <v>0</v>
      </c>
      <c r="BY25" s="80">
        <v>0</v>
      </c>
      <c r="BZ25" s="80">
        <v>2.1309999999999998</v>
      </c>
      <c r="CA25" s="80">
        <v>0</v>
      </c>
      <c r="CB25" s="80">
        <v>11.452</v>
      </c>
      <c r="CC25" s="80">
        <v>0</v>
      </c>
      <c r="CD25" s="80">
        <v>0</v>
      </c>
      <c r="CE25" s="80">
        <v>0</v>
      </c>
      <c r="CF25" s="80">
        <v>9.15</v>
      </c>
      <c r="CG25" s="80">
        <v>0</v>
      </c>
      <c r="CH25" s="80">
        <v>0</v>
      </c>
      <c r="CI25" s="80">
        <v>8.2780000000000005</v>
      </c>
      <c r="CJ25" s="80">
        <v>0</v>
      </c>
      <c r="CK25" s="80">
        <v>5.3940000000000001</v>
      </c>
      <c r="CL25" s="80">
        <v>10.991</v>
      </c>
      <c r="CM25" s="80">
        <v>0</v>
      </c>
      <c r="CN25" s="80">
        <v>94.625</v>
      </c>
      <c r="CO25" s="80">
        <v>0</v>
      </c>
      <c r="CP25" s="80">
        <v>0</v>
      </c>
      <c r="CQ25" s="80">
        <v>0</v>
      </c>
      <c r="CR25" s="80">
        <v>0</v>
      </c>
      <c r="CS25" s="80">
        <v>568.41</v>
      </c>
      <c r="CT25" s="80">
        <v>0</v>
      </c>
      <c r="CU25" s="80">
        <v>0</v>
      </c>
      <c r="CV25" s="80">
        <v>0</v>
      </c>
      <c r="CW25" s="80">
        <v>0</v>
      </c>
      <c r="CX25" s="80">
        <v>0</v>
      </c>
      <c r="CY25" s="80">
        <v>0</v>
      </c>
      <c r="CZ25" s="80">
        <v>5.2530000000000001</v>
      </c>
      <c r="DA25" s="80">
        <v>0</v>
      </c>
      <c r="DB25" s="80">
        <v>68.700999999999993</v>
      </c>
      <c r="DC25" s="80">
        <v>4.2060000000000004</v>
      </c>
      <c r="DD25" s="80">
        <v>6.3630000000000004</v>
      </c>
      <c r="DE25" s="80">
        <v>0</v>
      </c>
      <c r="DF25" s="80">
        <v>0</v>
      </c>
      <c r="DG25" s="80">
        <v>58.055</v>
      </c>
      <c r="DH25" s="80">
        <v>0</v>
      </c>
      <c r="DI25" s="80">
        <v>12.686</v>
      </c>
      <c r="DJ25" s="80">
        <v>0</v>
      </c>
      <c r="DK25" s="80">
        <v>40.155000000000001</v>
      </c>
      <c r="DL25" s="80">
        <v>0</v>
      </c>
      <c r="DM25" s="80">
        <v>0</v>
      </c>
      <c r="DN25" s="80">
        <v>0</v>
      </c>
      <c r="DO25" s="80">
        <v>38.488999999999997</v>
      </c>
      <c r="DP25" s="80">
        <v>0</v>
      </c>
      <c r="DQ25" s="80">
        <v>0</v>
      </c>
      <c r="DR25" s="80">
        <v>0</v>
      </c>
      <c r="DS25" s="80">
        <v>106.783</v>
      </c>
      <c r="DT25" s="80">
        <v>46.317999999999998</v>
      </c>
      <c r="DU25" s="80">
        <v>10.544</v>
      </c>
      <c r="DV25" s="80">
        <v>0</v>
      </c>
      <c r="DW25" s="80">
        <v>0</v>
      </c>
      <c r="DX25" s="80">
        <v>797.1</v>
      </c>
      <c r="DY25" s="80">
        <v>0</v>
      </c>
      <c r="DZ25" s="80">
        <v>44.46</v>
      </c>
      <c r="EA25" s="80">
        <v>0</v>
      </c>
      <c r="EB25" s="80">
        <v>3.988</v>
      </c>
      <c r="EC25" s="80">
        <v>0</v>
      </c>
      <c r="ED25" s="80">
        <v>0</v>
      </c>
      <c r="EE25" s="80">
        <v>1187.77</v>
      </c>
      <c r="EF25" s="80">
        <v>993.90599999999995</v>
      </c>
      <c r="EG25" s="80">
        <v>670.22199999999998</v>
      </c>
      <c r="EH25" s="80">
        <v>0</v>
      </c>
      <c r="EI25" s="80">
        <v>0</v>
      </c>
      <c r="EJ25" s="80">
        <v>0</v>
      </c>
      <c r="EK25" s="80">
        <v>40.46</v>
      </c>
      <c r="EL25" s="80">
        <v>134.369</v>
      </c>
      <c r="EM25" s="80">
        <v>7.0629999999999997</v>
      </c>
      <c r="EN25" s="80">
        <v>0</v>
      </c>
      <c r="EO25" s="80">
        <v>3.4529999999999998</v>
      </c>
      <c r="EP25" s="80">
        <v>0</v>
      </c>
      <c r="EQ25" s="80">
        <v>0</v>
      </c>
      <c r="ER25" s="80">
        <v>0</v>
      </c>
      <c r="ES25" s="80">
        <v>0</v>
      </c>
      <c r="ET25" s="80">
        <v>22.661000000000001</v>
      </c>
      <c r="EU25" s="80">
        <v>0</v>
      </c>
      <c r="EV25" s="80">
        <v>0</v>
      </c>
      <c r="EW25" s="80">
        <v>0</v>
      </c>
      <c r="EX25" s="80">
        <v>0</v>
      </c>
      <c r="EY25" s="80">
        <v>2.4790000000000001</v>
      </c>
      <c r="EZ25" s="80">
        <v>0</v>
      </c>
      <c r="FA25" s="80">
        <v>0</v>
      </c>
      <c r="FB25" s="80">
        <v>0</v>
      </c>
      <c r="FC25" s="80">
        <v>0</v>
      </c>
      <c r="FD25" s="80">
        <v>0</v>
      </c>
      <c r="FE25" s="80">
        <v>3.5139999999999998</v>
      </c>
      <c r="FF25" s="80">
        <v>0</v>
      </c>
      <c r="FG25" s="80">
        <v>0</v>
      </c>
      <c r="FH25" s="80">
        <v>0</v>
      </c>
      <c r="FI25" s="80">
        <v>0</v>
      </c>
      <c r="FJ25" s="80">
        <v>0</v>
      </c>
      <c r="FK25" s="80">
        <v>0</v>
      </c>
      <c r="FL25" s="80">
        <v>0</v>
      </c>
      <c r="FM25" s="80">
        <v>0</v>
      </c>
      <c r="FN25" s="80">
        <v>20.117999999999999</v>
      </c>
      <c r="FO25" s="80">
        <v>0</v>
      </c>
      <c r="FP25" s="80">
        <v>0</v>
      </c>
      <c r="FQ25" s="80">
        <v>0</v>
      </c>
      <c r="FR25" s="80">
        <v>0</v>
      </c>
      <c r="FS25" s="80">
        <v>0</v>
      </c>
      <c r="FT25" s="80">
        <v>0</v>
      </c>
      <c r="FU25" s="80">
        <v>0</v>
      </c>
      <c r="FV25" s="80">
        <v>0</v>
      </c>
      <c r="FW25" s="80">
        <v>0</v>
      </c>
      <c r="FX25" s="80">
        <v>0</v>
      </c>
      <c r="FY25" s="80">
        <v>0</v>
      </c>
      <c r="FZ25" s="80">
        <v>0</v>
      </c>
      <c r="GA25" s="80">
        <v>2.1309999999999998</v>
      </c>
      <c r="GB25" s="80">
        <v>0</v>
      </c>
      <c r="GC25" s="80">
        <v>11.452</v>
      </c>
      <c r="GD25" s="80">
        <v>0</v>
      </c>
      <c r="GE25" s="80">
        <v>0</v>
      </c>
      <c r="GF25" s="80">
        <v>0</v>
      </c>
      <c r="GG25" s="80">
        <v>9.15</v>
      </c>
      <c r="GH25" s="80">
        <v>0</v>
      </c>
      <c r="GI25" s="80">
        <v>0</v>
      </c>
      <c r="GJ25" s="80">
        <v>8.2780000000000005</v>
      </c>
      <c r="GK25" s="80">
        <v>0</v>
      </c>
      <c r="GL25" s="80">
        <v>5.3940000000000001</v>
      </c>
      <c r="GM25" s="80">
        <v>10.991</v>
      </c>
      <c r="GN25" s="80">
        <v>0</v>
      </c>
      <c r="GO25" s="80">
        <v>94.625</v>
      </c>
      <c r="GP25" s="80">
        <v>0</v>
      </c>
      <c r="GQ25" s="80">
        <v>0</v>
      </c>
      <c r="GR25" s="80">
        <v>0</v>
      </c>
      <c r="GS25" s="80">
        <v>0</v>
      </c>
      <c r="GT25" s="80">
        <v>568.41</v>
      </c>
      <c r="GU25" s="80">
        <v>0</v>
      </c>
      <c r="GV25" s="80">
        <v>0</v>
      </c>
      <c r="GW25" s="80">
        <v>0</v>
      </c>
      <c r="GX25" s="80">
        <v>0</v>
      </c>
      <c r="GY25" s="80">
        <v>0</v>
      </c>
      <c r="GZ25" s="80">
        <v>0</v>
      </c>
      <c r="HA25" s="80">
        <v>5.2530000000000001</v>
      </c>
      <c r="HB25" s="80">
        <v>0</v>
      </c>
      <c r="HC25" s="80">
        <v>68.700999999999993</v>
      </c>
      <c r="HD25" s="80">
        <v>4.2060000000000004</v>
      </c>
      <c r="HE25" s="80">
        <v>6.3630000000000004</v>
      </c>
      <c r="HF25" s="80">
        <v>70.741</v>
      </c>
      <c r="HG25" s="80">
        <v>40.155000000000001</v>
      </c>
      <c r="HH25" s="80">
        <v>0</v>
      </c>
      <c r="HI25" s="80">
        <v>38.488999999999997</v>
      </c>
      <c r="HJ25" s="80">
        <v>0</v>
      </c>
      <c r="HK25" s="80">
        <v>4046.4360000000001</v>
      </c>
      <c r="HL25" s="80">
        <v>22.661000000000001</v>
      </c>
      <c r="HM25" s="80">
        <v>2.4790000000000001</v>
      </c>
      <c r="HN25" s="80">
        <v>3.5139999999999998</v>
      </c>
      <c r="HO25" s="80">
        <v>20.117999999999999</v>
      </c>
      <c r="HP25" s="80">
        <v>0</v>
      </c>
      <c r="HQ25" s="80">
        <v>2.1309999999999998</v>
      </c>
      <c r="HR25" s="80">
        <v>11.452</v>
      </c>
      <c r="HS25" s="80">
        <v>9.15</v>
      </c>
      <c r="HT25" s="80">
        <v>13.672000000000001</v>
      </c>
      <c r="HU25" s="80">
        <v>10.991</v>
      </c>
      <c r="HV25" s="80">
        <v>94.625</v>
      </c>
      <c r="HW25" s="80">
        <v>0</v>
      </c>
      <c r="HX25" s="80">
        <v>573.66300000000001</v>
      </c>
      <c r="HY25" s="80">
        <v>72.906999999999996</v>
      </c>
      <c r="HZ25" s="80">
        <v>6.3630000000000004</v>
      </c>
      <c r="IA25" s="80">
        <v>70.741</v>
      </c>
      <c r="IB25" s="80">
        <v>40.155000000000001</v>
      </c>
      <c r="IC25" s="80">
        <v>0</v>
      </c>
      <c r="ID25" s="80">
        <v>38.488999999999997</v>
      </c>
      <c r="IE25" s="80">
        <v>0</v>
      </c>
      <c r="IF25" s="80">
        <v>4046.4360000000001</v>
      </c>
      <c r="IG25" s="80">
        <v>93.402000000000001</v>
      </c>
      <c r="IH25" s="80">
        <v>2.4790000000000001</v>
      </c>
      <c r="II25" s="80">
        <v>3.5139999999999998</v>
      </c>
      <c r="IJ25" s="80">
        <v>20.117999999999999</v>
      </c>
      <c r="IK25" s="80">
        <v>0</v>
      </c>
      <c r="IL25" s="80">
        <v>2.1309999999999998</v>
      </c>
      <c r="IM25" s="80">
        <v>11.452</v>
      </c>
      <c r="IN25" s="80">
        <v>9.15</v>
      </c>
      <c r="IO25" s="80">
        <v>13.672000000000001</v>
      </c>
      <c r="IP25" s="80">
        <v>10.991</v>
      </c>
      <c r="IQ25" s="80">
        <v>94.625</v>
      </c>
      <c r="IR25" s="80">
        <v>0</v>
      </c>
      <c r="IS25" s="80">
        <v>573.66300000000001</v>
      </c>
      <c r="IT25" s="80">
        <v>72.906999999999996</v>
      </c>
      <c r="IU25" s="80">
        <v>6.3630000000000004</v>
      </c>
      <c r="IV25" s="81">
        <v>0</v>
      </c>
      <c r="IW25" s="78">
        <v>2</v>
      </c>
      <c r="IX25" s="78">
        <v>0</v>
      </c>
      <c r="IY25" s="78">
        <v>0</v>
      </c>
      <c r="IZ25" s="78">
        <v>0</v>
      </c>
      <c r="JA25" s="78">
        <v>2</v>
      </c>
      <c r="JB25" s="78">
        <v>0</v>
      </c>
      <c r="JC25" s="78">
        <v>0</v>
      </c>
      <c r="JD25" s="78">
        <v>0</v>
      </c>
      <c r="JE25" s="78">
        <v>17</v>
      </c>
      <c r="JF25" s="78">
        <v>7</v>
      </c>
      <c r="JG25" s="78">
        <v>1</v>
      </c>
      <c r="JH25" s="78">
        <v>0</v>
      </c>
      <c r="JI25" s="78">
        <v>0</v>
      </c>
      <c r="JJ25" s="78">
        <v>5</v>
      </c>
      <c r="JK25" s="78">
        <v>0</v>
      </c>
      <c r="JL25" s="78">
        <v>4</v>
      </c>
      <c r="JM25" s="78">
        <v>0</v>
      </c>
      <c r="JN25" s="78">
        <v>1</v>
      </c>
      <c r="JO25" s="78">
        <v>0</v>
      </c>
      <c r="JP25" s="78">
        <v>0</v>
      </c>
      <c r="JQ25" s="78">
        <v>3</v>
      </c>
      <c r="JR25" s="78">
        <v>5</v>
      </c>
      <c r="JS25" s="78">
        <v>3</v>
      </c>
      <c r="JT25" s="78">
        <v>0</v>
      </c>
      <c r="JU25" s="78">
        <v>0</v>
      </c>
      <c r="JV25" s="78">
        <v>0</v>
      </c>
      <c r="JW25" s="78">
        <v>4</v>
      </c>
      <c r="JX25" s="78">
        <v>8</v>
      </c>
      <c r="JY25" s="78">
        <v>1</v>
      </c>
      <c r="JZ25" s="78">
        <v>0</v>
      </c>
      <c r="KA25" s="78">
        <v>1</v>
      </c>
      <c r="KB25" s="78">
        <v>0</v>
      </c>
      <c r="KC25" s="78">
        <v>2</v>
      </c>
      <c r="KD25" s="78">
        <v>1</v>
      </c>
      <c r="KE25" s="78">
        <v>0</v>
      </c>
      <c r="KF25" s="78">
        <v>3</v>
      </c>
      <c r="KG25" s="78">
        <v>0</v>
      </c>
      <c r="KH25" s="78">
        <v>0</v>
      </c>
      <c r="KI25" s="78">
        <v>0</v>
      </c>
      <c r="KJ25" s="78">
        <v>0</v>
      </c>
      <c r="KK25" s="78">
        <v>1</v>
      </c>
      <c r="KL25" s="78">
        <v>0</v>
      </c>
      <c r="KM25" s="78">
        <v>0</v>
      </c>
      <c r="KN25" s="78">
        <v>0</v>
      </c>
      <c r="KO25" s="78">
        <v>0</v>
      </c>
      <c r="KP25" s="78">
        <v>0</v>
      </c>
      <c r="KQ25" s="78">
        <v>1</v>
      </c>
      <c r="KR25" s="78">
        <v>0</v>
      </c>
      <c r="KS25" s="78">
        <v>0</v>
      </c>
      <c r="KT25" s="78">
        <v>0</v>
      </c>
      <c r="KU25" s="78">
        <v>0</v>
      </c>
      <c r="KV25" s="78">
        <v>0</v>
      </c>
      <c r="KW25" s="78">
        <v>0</v>
      </c>
      <c r="KX25" s="78">
        <v>0</v>
      </c>
      <c r="KY25" s="78">
        <v>0</v>
      </c>
      <c r="KZ25" s="78">
        <v>6</v>
      </c>
      <c r="LA25" s="78">
        <v>0</v>
      </c>
      <c r="LB25" s="78">
        <v>0</v>
      </c>
      <c r="LC25" s="78">
        <v>0</v>
      </c>
      <c r="LD25" s="78">
        <v>0</v>
      </c>
      <c r="LE25" s="78">
        <v>0</v>
      </c>
      <c r="LF25" s="78">
        <v>0</v>
      </c>
      <c r="LG25" s="78">
        <v>0</v>
      </c>
      <c r="LH25" s="78">
        <v>0</v>
      </c>
      <c r="LI25" s="78">
        <v>0</v>
      </c>
      <c r="LJ25" s="78">
        <v>0</v>
      </c>
      <c r="LK25" s="78">
        <v>0</v>
      </c>
      <c r="LL25" s="78">
        <v>0</v>
      </c>
      <c r="LM25" s="78">
        <v>1</v>
      </c>
      <c r="LN25" s="78">
        <v>0</v>
      </c>
      <c r="LO25" s="78">
        <v>2</v>
      </c>
      <c r="LP25" s="78">
        <v>0</v>
      </c>
      <c r="LQ25" s="78">
        <v>0</v>
      </c>
      <c r="LR25" s="78">
        <v>0</v>
      </c>
      <c r="LS25" s="78">
        <v>3</v>
      </c>
      <c r="LT25" s="78">
        <v>0</v>
      </c>
      <c r="LU25" s="78">
        <v>0</v>
      </c>
      <c r="LV25" s="78">
        <v>3</v>
      </c>
      <c r="LW25" s="78">
        <v>0</v>
      </c>
      <c r="LX25" s="78">
        <v>2</v>
      </c>
      <c r="LY25" s="78">
        <v>2</v>
      </c>
      <c r="LZ25" s="78">
        <v>0</v>
      </c>
      <c r="MA25" s="78">
        <v>14</v>
      </c>
      <c r="MB25" s="78">
        <v>0</v>
      </c>
      <c r="MC25" s="78">
        <v>0</v>
      </c>
      <c r="MD25" s="78">
        <v>0</v>
      </c>
      <c r="ME25" s="78">
        <v>0</v>
      </c>
      <c r="MF25" s="78">
        <v>11</v>
      </c>
      <c r="MG25" s="78">
        <v>0</v>
      </c>
      <c r="MH25" s="78">
        <v>0</v>
      </c>
      <c r="MI25" s="78">
        <v>0</v>
      </c>
      <c r="MJ25" s="78">
        <v>0</v>
      </c>
      <c r="MK25" s="78">
        <v>0</v>
      </c>
      <c r="ML25" s="78">
        <v>0</v>
      </c>
      <c r="MM25" s="78">
        <v>1</v>
      </c>
      <c r="MN25" s="78">
        <v>0</v>
      </c>
      <c r="MO25" s="78">
        <v>7</v>
      </c>
      <c r="MP25" s="78">
        <v>1</v>
      </c>
      <c r="MQ25" s="78">
        <v>1</v>
      </c>
      <c r="MR25" s="78">
        <v>0</v>
      </c>
      <c r="MS25" s="78">
        <v>0</v>
      </c>
      <c r="MT25" s="78">
        <v>2</v>
      </c>
      <c r="MU25" s="78">
        <v>0</v>
      </c>
      <c r="MV25" s="78">
        <v>1</v>
      </c>
      <c r="MW25" s="78">
        <v>0</v>
      </c>
      <c r="MX25" s="78">
        <v>2</v>
      </c>
      <c r="MY25" s="78">
        <v>0</v>
      </c>
      <c r="MZ25" s="78">
        <v>0</v>
      </c>
      <c r="NA25" s="78">
        <v>0</v>
      </c>
      <c r="NB25" s="78">
        <v>2</v>
      </c>
      <c r="NC25" s="78">
        <v>0</v>
      </c>
      <c r="ND25" s="78">
        <v>0</v>
      </c>
      <c r="NE25" s="78">
        <v>0</v>
      </c>
      <c r="NF25" s="78">
        <v>17</v>
      </c>
      <c r="NG25" s="78">
        <v>7</v>
      </c>
      <c r="NH25" s="78">
        <v>1</v>
      </c>
      <c r="NI25" s="78">
        <v>0</v>
      </c>
      <c r="NJ25" s="78">
        <v>0</v>
      </c>
      <c r="NK25" s="78">
        <v>5</v>
      </c>
      <c r="NL25" s="78">
        <v>0</v>
      </c>
      <c r="NM25" s="78">
        <v>4</v>
      </c>
      <c r="NN25" s="78">
        <v>0</v>
      </c>
      <c r="NO25" s="78">
        <v>1</v>
      </c>
      <c r="NP25" s="78">
        <v>0</v>
      </c>
      <c r="NQ25" s="78">
        <v>0</v>
      </c>
      <c r="NR25" s="78">
        <v>3</v>
      </c>
      <c r="NS25" s="78">
        <v>5</v>
      </c>
      <c r="NT25" s="78">
        <v>3</v>
      </c>
      <c r="NU25" s="78">
        <v>0</v>
      </c>
      <c r="NV25" s="78">
        <v>0</v>
      </c>
      <c r="NW25" s="78">
        <v>0</v>
      </c>
      <c r="NX25" s="78">
        <v>4</v>
      </c>
      <c r="NY25" s="78">
        <v>8</v>
      </c>
      <c r="NZ25" s="78">
        <v>1</v>
      </c>
      <c r="OA25" s="78">
        <v>0</v>
      </c>
      <c r="OB25" s="78">
        <v>1</v>
      </c>
      <c r="OC25" s="78">
        <v>0</v>
      </c>
      <c r="OD25" s="78">
        <v>0</v>
      </c>
      <c r="OE25" s="78">
        <v>0</v>
      </c>
      <c r="OF25" s="78">
        <v>0</v>
      </c>
      <c r="OG25" s="78">
        <v>3</v>
      </c>
      <c r="OH25" s="78">
        <v>0</v>
      </c>
      <c r="OI25" s="78">
        <v>0</v>
      </c>
      <c r="OJ25" s="78">
        <v>0</v>
      </c>
      <c r="OK25" s="78">
        <v>0</v>
      </c>
      <c r="OL25" s="78">
        <v>1</v>
      </c>
      <c r="OM25" s="78">
        <v>0</v>
      </c>
      <c r="ON25" s="78">
        <v>0</v>
      </c>
      <c r="OO25" s="78">
        <v>0</v>
      </c>
      <c r="OP25" s="78">
        <v>0</v>
      </c>
      <c r="OQ25" s="78">
        <v>0</v>
      </c>
      <c r="OR25" s="78">
        <v>1</v>
      </c>
      <c r="OS25" s="78">
        <v>0</v>
      </c>
      <c r="OT25" s="78">
        <v>0</v>
      </c>
      <c r="OU25" s="78">
        <v>0</v>
      </c>
      <c r="OV25" s="78">
        <v>0</v>
      </c>
      <c r="OW25" s="78">
        <v>0</v>
      </c>
      <c r="OX25" s="78">
        <v>0</v>
      </c>
      <c r="OY25" s="78">
        <v>0</v>
      </c>
      <c r="OZ25" s="78">
        <v>0</v>
      </c>
      <c r="PA25" s="78">
        <v>6</v>
      </c>
      <c r="PB25" s="78">
        <v>0</v>
      </c>
      <c r="PC25" s="78">
        <v>0</v>
      </c>
      <c r="PD25" s="78">
        <v>0</v>
      </c>
      <c r="PE25" s="78">
        <v>0</v>
      </c>
      <c r="PF25" s="78">
        <v>0</v>
      </c>
      <c r="PG25" s="78">
        <v>0</v>
      </c>
      <c r="PH25" s="78">
        <v>0</v>
      </c>
      <c r="PI25" s="78">
        <v>0</v>
      </c>
      <c r="PJ25" s="78">
        <v>0</v>
      </c>
      <c r="PK25" s="78">
        <v>0</v>
      </c>
      <c r="PL25" s="78">
        <v>0</v>
      </c>
      <c r="PM25" s="78">
        <v>0</v>
      </c>
      <c r="PN25" s="78">
        <v>1</v>
      </c>
      <c r="PO25" s="78">
        <v>0</v>
      </c>
      <c r="PP25" s="78">
        <v>2</v>
      </c>
      <c r="PQ25" s="78">
        <v>0</v>
      </c>
      <c r="PR25" s="78">
        <v>0</v>
      </c>
      <c r="PS25" s="78">
        <v>0</v>
      </c>
      <c r="PT25" s="78">
        <v>3</v>
      </c>
      <c r="PU25" s="78">
        <v>0</v>
      </c>
      <c r="PV25" s="78">
        <v>0</v>
      </c>
      <c r="PW25" s="78">
        <v>3</v>
      </c>
      <c r="PX25" s="78">
        <v>0</v>
      </c>
      <c r="PY25" s="78">
        <v>2</v>
      </c>
      <c r="PZ25" s="78">
        <v>2</v>
      </c>
      <c r="QA25" s="78">
        <v>0</v>
      </c>
      <c r="QB25" s="78">
        <v>14</v>
      </c>
      <c r="QC25" s="78">
        <v>0</v>
      </c>
      <c r="QD25" s="78">
        <v>0</v>
      </c>
      <c r="QE25" s="78">
        <v>0</v>
      </c>
      <c r="QF25" s="78">
        <v>0</v>
      </c>
      <c r="QG25" s="78">
        <v>11</v>
      </c>
      <c r="QH25" s="78">
        <v>0</v>
      </c>
      <c r="QI25" s="78">
        <v>0</v>
      </c>
      <c r="QJ25" s="78">
        <v>0</v>
      </c>
      <c r="QK25" s="78">
        <v>0</v>
      </c>
      <c r="QL25" s="78">
        <v>0</v>
      </c>
      <c r="QM25" s="78">
        <v>0</v>
      </c>
      <c r="QN25" s="78">
        <v>1</v>
      </c>
      <c r="QO25" s="78">
        <v>0</v>
      </c>
      <c r="QP25" s="78">
        <v>7</v>
      </c>
      <c r="QQ25" s="78">
        <v>1</v>
      </c>
      <c r="QR25" s="78">
        <v>1</v>
      </c>
      <c r="QS25" s="78">
        <v>3</v>
      </c>
      <c r="QT25" s="78">
        <v>2</v>
      </c>
      <c r="QU25" s="78">
        <v>0</v>
      </c>
      <c r="QV25" s="78">
        <v>2</v>
      </c>
      <c r="QW25" s="78">
        <v>0</v>
      </c>
      <c r="QX25" s="78">
        <v>60</v>
      </c>
      <c r="QY25" s="78">
        <v>3</v>
      </c>
      <c r="QZ25" s="78">
        <v>1</v>
      </c>
      <c r="RA25" s="78">
        <v>1</v>
      </c>
      <c r="RB25" s="78">
        <v>6</v>
      </c>
      <c r="RC25" s="78">
        <v>0</v>
      </c>
      <c r="RD25" s="78">
        <v>1</v>
      </c>
      <c r="RE25" s="78">
        <v>2</v>
      </c>
      <c r="RF25" s="78">
        <v>3</v>
      </c>
      <c r="RG25" s="78">
        <v>5</v>
      </c>
      <c r="RH25" s="78">
        <v>2</v>
      </c>
      <c r="RI25" s="78">
        <v>14</v>
      </c>
      <c r="RJ25" s="78">
        <v>0</v>
      </c>
      <c r="RK25" s="78">
        <v>12</v>
      </c>
      <c r="RL25" s="78">
        <v>8</v>
      </c>
      <c r="RM25" s="78">
        <v>1</v>
      </c>
      <c r="RN25" s="78">
        <v>3</v>
      </c>
      <c r="RO25" s="78">
        <v>2</v>
      </c>
      <c r="RP25" s="78">
        <v>0</v>
      </c>
      <c r="RQ25" s="78">
        <v>2</v>
      </c>
      <c r="RR25" s="78">
        <v>0</v>
      </c>
      <c r="RS25" s="78">
        <v>60</v>
      </c>
      <c r="RT25" s="78">
        <v>6</v>
      </c>
      <c r="RU25" s="78">
        <v>1</v>
      </c>
      <c r="RV25" s="78">
        <v>1</v>
      </c>
      <c r="RW25" s="78">
        <v>6</v>
      </c>
      <c r="RX25" s="78">
        <v>0</v>
      </c>
      <c r="RY25" s="78">
        <v>1</v>
      </c>
      <c r="RZ25" s="78">
        <v>2</v>
      </c>
      <c r="SA25" s="78">
        <v>3</v>
      </c>
      <c r="SB25" s="78">
        <v>5</v>
      </c>
      <c r="SC25" s="78">
        <v>2</v>
      </c>
      <c r="SD25" s="78">
        <v>14</v>
      </c>
      <c r="SE25" s="78">
        <v>0</v>
      </c>
      <c r="SF25" s="78">
        <v>12</v>
      </c>
      <c r="SG25" s="78">
        <v>8</v>
      </c>
      <c r="SH25" s="78">
        <v>1</v>
      </c>
    </row>
    <row r="26" spans="1:502">
      <c r="A26" s="17" t="s">
        <v>814</v>
      </c>
      <c r="B26" s="77">
        <v>18</v>
      </c>
      <c r="C26" s="77">
        <v>18</v>
      </c>
      <c r="D26" s="77">
        <v>1</v>
      </c>
      <c r="E26" s="77">
        <v>2021</v>
      </c>
      <c r="F26" s="77" t="s">
        <v>161</v>
      </c>
      <c r="G26" s="1017" t="s">
        <v>796</v>
      </c>
      <c r="H26" s="77" t="s">
        <v>797</v>
      </c>
      <c r="I26" s="1018"/>
      <c r="J26" s="80">
        <v>38.338999999999999</v>
      </c>
      <c r="K26" s="80">
        <v>0</v>
      </c>
      <c r="L26" s="80">
        <v>0</v>
      </c>
      <c r="M26" s="80">
        <v>0</v>
      </c>
      <c r="N26" s="80">
        <v>41.531999999999996</v>
      </c>
      <c r="O26" s="80">
        <v>0</v>
      </c>
      <c r="P26" s="80">
        <v>0</v>
      </c>
      <c r="Q26" s="80">
        <v>0</v>
      </c>
      <c r="R26" s="80">
        <v>102.02500000000001</v>
      </c>
      <c r="S26" s="80">
        <v>39.344999999999999</v>
      </c>
      <c r="T26" s="80">
        <v>0</v>
      </c>
      <c r="U26" s="80">
        <v>0</v>
      </c>
      <c r="V26" s="80">
        <v>0</v>
      </c>
      <c r="W26" s="80">
        <v>778.07600000000002</v>
      </c>
      <c r="X26" s="80">
        <v>0</v>
      </c>
      <c r="Y26" s="80">
        <v>53.072000000000003</v>
      </c>
      <c r="Z26" s="80">
        <v>3.2709999999999999</v>
      </c>
      <c r="AA26" s="80">
        <v>3.8170000000000002</v>
      </c>
      <c r="AB26" s="80">
        <v>0</v>
      </c>
      <c r="AC26" s="80">
        <v>0</v>
      </c>
      <c r="AD26" s="80">
        <v>1090.462</v>
      </c>
      <c r="AE26" s="80">
        <v>1350.1130000000001</v>
      </c>
      <c r="AF26" s="80">
        <v>622.12400000000002</v>
      </c>
      <c r="AG26" s="80">
        <v>0</v>
      </c>
      <c r="AH26" s="80">
        <v>0</v>
      </c>
      <c r="AI26" s="80">
        <v>0</v>
      </c>
      <c r="AJ26" s="80">
        <v>40.255000000000003</v>
      </c>
      <c r="AK26" s="80">
        <v>119.551</v>
      </c>
      <c r="AL26" s="80">
        <v>7.1340000000000003</v>
      </c>
      <c r="AM26" s="80">
        <v>0</v>
      </c>
      <c r="AN26" s="80">
        <v>0</v>
      </c>
      <c r="AO26" s="80">
        <v>0</v>
      </c>
      <c r="AP26" s="80">
        <v>51.298000000000002</v>
      </c>
      <c r="AQ26" s="80">
        <v>13.185</v>
      </c>
      <c r="AR26" s="80">
        <v>0</v>
      </c>
      <c r="AS26" s="80">
        <v>16.149999999999999</v>
      </c>
      <c r="AT26" s="80">
        <v>0</v>
      </c>
      <c r="AU26" s="80">
        <v>0</v>
      </c>
      <c r="AV26" s="80">
        <v>0</v>
      </c>
      <c r="AW26" s="80">
        <v>0</v>
      </c>
      <c r="AX26" s="80">
        <v>2.2069999999999999</v>
      </c>
      <c r="AY26" s="80">
        <v>0</v>
      </c>
      <c r="AZ26" s="80">
        <v>0</v>
      </c>
      <c r="BA26" s="80">
        <v>0</v>
      </c>
      <c r="BB26" s="80">
        <v>0</v>
      </c>
      <c r="BC26" s="80">
        <v>0</v>
      </c>
      <c r="BD26" s="80">
        <v>3.1949999999999998</v>
      </c>
      <c r="BE26" s="80">
        <v>0</v>
      </c>
      <c r="BF26" s="80">
        <v>0</v>
      </c>
      <c r="BG26" s="80">
        <v>0</v>
      </c>
      <c r="BH26" s="80">
        <v>0</v>
      </c>
      <c r="BI26" s="80">
        <v>0</v>
      </c>
      <c r="BJ26" s="80">
        <v>0</v>
      </c>
      <c r="BK26" s="80">
        <v>0</v>
      </c>
      <c r="BL26" s="80">
        <v>0</v>
      </c>
      <c r="BM26" s="80">
        <v>18.033999999999999</v>
      </c>
      <c r="BN26" s="80">
        <v>0</v>
      </c>
      <c r="BO26" s="80">
        <v>0</v>
      </c>
      <c r="BP26" s="80">
        <v>0</v>
      </c>
      <c r="BQ26" s="80">
        <v>0</v>
      </c>
      <c r="BR26" s="80">
        <v>0</v>
      </c>
      <c r="BS26" s="80">
        <v>0</v>
      </c>
      <c r="BT26" s="80">
        <v>0</v>
      </c>
      <c r="BU26" s="80">
        <v>0</v>
      </c>
      <c r="BV26" s="80">
        <v>0</v>
      </c>
      <c r="BW26" s="80">
        <v>0</v>
      </c>
      <c r="BX26" s="80">
        <v>0</v>
      </c>
      <c r="BY26" s="80">
        <v>0</v>
      </c>
      <c r="BZ26" s="80">
        <v>1.8480000000000001</v>
      </c>
      <c r="CA26" s="80">
        <v>0</v>
      </c>
      <c r="CB26" s="80">
        <v>11.115</v>
      </c>
      <c r="CC26" s="80">
        <v>0</v>
      </c>
      <c r="CD26" s="80">
        <v>0</v>
      </c>
      <c r="CE26" s="80">
        <v>0</v>
      </c>
      <c r="CF26" s="80">
        <v>6.5449999999999999</v>
      </c>
      <c r="CG26" s="80">
        <v>0</v>
      </c>
      <c r="CH26" s="80">
        <v>0</v>
      </c>
      <c r="CI26" s="80">
        <v>3.79</v>
      </c>
      <c r="CJ26" s="80">
        <v>0</v>
      </c>
      <c r="CK26" s="80">
        <v>4.6020000000000003</v>
      </c>
      <c r="CL26" s="80">
        <v>9.9540000000000006</v>
      </c>
      <c r="CM26" s="80">
        <v>0</v>
      </c>
      <c r="CN26" s="80">
        <v>84.837000000000003</v>
      </c>
      <c r="CO26" s="80">
        <v>0</v>
      </c>
      <c r="CP26" s="80">
        <v>0</v>
      </c>
      <c r="CQ26" s="80">
        <v>0</v>
      </c>
      <c r="CR26" s="80">
        <v>0</v>
      </c>
      <c r="CS26" s="80">
        <v>500.404</v>
      </c>
      <c r="CT26" s="80">
        <v>0</v>
      </c>
      <c r="CU26" s="80">
        <v>0</v>
      </c>
      <c r="CV26" s="80">
        <v>0</v>
      </c>
      <c r="CW26" s="80">
        <v>0</v>
      </c>
      <c r="CX26" s="80">
        <v>0</v>
      </c>
      <c r="CY26" s="80">
        <v>0</v>
      </c>
      <c r="CZ26" s="80">
        <v>10.827999999999999</v>
      </c>
      <c r="DA26" s="80">
        <v>0</v>
      </c>
      <c r="DB26" s="80">
        <v>41.569000000000003</v>
      </c>
      <c r="DC26" s="80">
        <v>2.09</v>
      </c>
      <c r="DD26" s="80">
        <v>0</v>
      </c>
      <c r="DE26" s="80">
        <v>0</v>
      </c>
      <c r="DF26" s="80">
        <v>0</v>
      </c>
      <c r="DG26" s="80">
        <v>51.298000000000002</v>
      </c>
      <c r="DH26" s="80">
        <v>0</v>
      </c>
      <c r="DI26" s="80">
        <v>13.185</v>
      </c>
      <c r="DJ26" s="80">
        <v>0</v>
      </c>
      <c r="DK26" s="80">
        <v>38.338999999999999</v>
      </c>
      <c r="DL26" s="80">
        <v>0</v>
      </c>
      <c r="DM26" s="80">
        <v>0</v>
      </c>
      <c r="DN26" s="80">
        <v>0</v>
      </c>
      <c r="DO26" s="80">
        <v>41.531999999999996</v>
      </c>
      <c r="DP26" s="80">
        <v>0</v>
      </c>
      <c r="DQ26" s="80">
        <v>0</v>
      </c>
      <c r="DR26" s="80">
        <v>0</v>
      </c>
      <c r="DS26" s="80">
        <v>102.02500000000001</v>
      </c>
      <c r="DT26" s="80">
        <v>39.344999999999999</v>
      </c>
      <c r="DU26" s="80">
        <v>0</v>
      </c>
      <c r="DV26" s="80">
        <v>0</v>
      </c>
      <c r="DW26" s="80">
        <v>0</v>
      </c>
      <c r="DX26" s="80">
        <v>778.07600000000002</v>
      </c>
      <c r="DY26" s="80">
        <v>0</v>
      </c>
      <c r="DZ26" s="80">
        <v>53.072000000000003</v>
      </c>
      <c r="EA26" s="80">
        <v>3.2709999999999999</v>
      </c>
      <c r="EB26" s="80">
        <v>3.8170000000000002</v>
      </c>
      <c r="EC26" s="80">
        <v>0</v>
      </c>
      <c r="ED26" s="80">
        <v>0</v>
      </c>
      <c r="EE26" s="80">
        <v>1090.462</v>
      </c>
      <c r="EF26" s="80">
        <v>1350.1130000000001</v>
      </c>
      <c r="EG26" s="80">
        <v>622.12400000000002</v>
      </c>
      <c r="EH26" s="80">
        <v>0</v>
      </c>
      <c r="EI26" s="80">
        <v>0</v>
      </c>
      <c r="EJ26" s="80">
        <v>0</v>
      </c>
      <c r="EK26" s="80">
        <v>40.255000000000003</v>
      </c>
      <c r="EL26" s="80">
        <v>119.551</v>
      </c>
      <c r="EM26" s="80">
        <v>7.1340000000000003</v>
      </c>
      <c r="EN26" s="80">
        <v>0</v>
      </c>
      <c r="EO26" s="80">
        <v>0</v>
      </c>
      <c r="EP26" s="80">
        <v>0</v>
      </c>
      <c r="EQ26" s="80">
        <v>0</v>
      </c>
      <c r="ER26" s="80">
        <v>0</v>
      </c>
      <c r="ES26" s="80">
        <v>0</v>
      </c>
      <c r="ET26" s="80">
        <v>16.149999999999999</v>
      </c>
      <c r="EU26" s="80">
        <v>0</v>
      </c>
      <c r="EV26" s="80">
        <v>0</v>
      </c>
      <c r="EW26" s="80">
        <v>0</v>
      </c>
      <c r="EX26" s="80">
        <v>0</v>
      </c>
      <c r="EY26" s="80">
        <v>2.2069999999999999</v>
      </c>
      <c r="EZ26" s="80">
        <v>0</v>
      </c>
      <c r="FA26" s="80">
        <v>0</v>
      </c>
      <c r="FB26" s="80">
        <v>0</v>
      </c>
      <c r="FC26" s="80">
        <v>0</v>
      </c>
      <c r="FD26" s="80">
        <v>0</v>
      </c>
      <c r="FE26" s="80">
        <v>3.1949999999999998</v>
      </c>
      <c r="FF26" s="80">
        <v>0</v>
      </c>
      <c r="FG26" s="80">
        <v>0</v>
      </c>
      <c r="FH26" s="80">
        <v>0</v>
      </c>
      <c r="FI26" s="80">
        <v>0</v>
      </c>
      <c r="FJ26" s="80">
        <v>0</v>
      </c>
      <c r="FK26" s="80">
        <v>0</v>
      </c>
      <c r="FL26" s="80">
        <v>0</v>
      </c>
      <c r="FM26" s="80">
        <v>0</v>
      </c>
      <c r="FN26" s="80">
        <v>18.033999999999999</v>
      </c>
      <c r="FO26" s="80">
        <v>0</v>
      </c>
      <c r="FP26" s="80">
        <v>0</v>
      </c>
      <c r="FQ26" s="80">
        <v>0</v>
      </c>
      <c r="FR26" s="80">
        <v>0</v>
      </c>
      <c r="FS26" s="80">
        <v>0</v>
      </c>
      <c r="FT26" s="80">
        <v>0</v>
      </c>
      <c r="FU26" s="80">
        <v>0</v>
      </c>
      <c r="FV26" s="80">
        <v>0</v>
      </c>
      <c r="FW26" s="80">
        <v>0</v>
      </c>
      <c r="FX26" s="80">
        <v>0</v>
      </c>
      <c r="FY26" s="80">
        <v>0</v>
      </c>
      <c r="FZ26" s="80">
        <v>0</v>
      </c>
      <c r="GA26" s="80">
        <v>1.8480000000000001</v>
      </c>
      <c r="GB26" s="80">
        <v>0</v>
      </c>
      <c r="GC26" s="80">
        <v>11.115</v>
      </c>
      <c r="GD26" s="80">
        <v>0</v>
      </c>
      <c r="GE26" s="80">
        <v>0</v>
      </c>
      <c r="GF26" s="80">
        <v>0</v>
      </c>
      <c r="GG26" s="80">
        <v>6.5449999999999999</v>
      </c>
      <c r="GH26" s="80">
        <v>0</v>
      </c>
      <c r="GI26" s="80">
        <v>0</v>
      </c>
      <c r="GJ26" s="80">
        <v>3.79</v>
      </c>
      <c r="GK26" s="80">
        <v>0</v>
      </c>
      <c r="GL26" s="80">
        <v>4.6020000000000003</v>
      </c>
      <c r="GM26" s="80">
        <v>9.9540000000000006</v>
      </c>
      <c r="GN26" s="80">
        <v>0</v>
      </c>
      <c r="GO26" s="80">
        <v>84.837000000000003</v>
      </c>
      <c r="GP26" s="80">
        <v>0</v>
      </c>
      <c r="GQ26" s="80">
        <v>0</v>
      </c>
      <c r="GR26" s="80">
        <v>0</v>
      </c>
      <c r="GS26" s="80">
        <v>0</v>
      </c>
      <c r="GT26" s="80">
        <v>500.404</v>
      </c>
      <c r="GU26" s="80">
        <v>0</v>
      </c>
      <c r="GV26" s="80">
        <v>0</v>
      </c>
      <c r="GW26" s="80">
        <v>0</v>
      </c>
      <c r="GX26" s="80">
        <v>0</v>
      </c>
      <c r="GY26" s="80">
        <v>0</v>
      </c>
      <c r="GZ26" s="80">
        <v>0</v>
      </c>
      <c r="HA26" s="80">
        <v>10.827999999999999</v>
      </c>
      <c r="HB26" s="80">
        <v>0</v>
      </c>
      <c r="HC26" s="80">
        <v>41.569000000000003</v>
      </c>
      <c r="HD26" s="80">
        <v>2.09</v>
      </c>
      <c r="HE26" s="80">
        <v>0</v>
      </c>
      <c r="HF26" s="80">
        <v>64.483000000000004</v>
      </c>
      <c r="HG26" s="80">
        <v>38.338999999999999</v>
      </c>
      <c r="HH26" s="80">
        <v>0</v>
      </c>
      <c r="HI26" s="80">
        <v>41.531999999999996</v>
      </c>
      <c r="HJ26" s="80">
        <v>0</v>
      </c>
      <c r="HK26" s="80">
        <v>4209.2449999999999</v>
      </c>
      <c r="HL26" s="80">
        <v>16.149999999999999</v>
      </c>
      <c r="HM26" s="80">
        <v>2.2069999999999999</v>
      </c>
      <c r="HN26" s="80">
        <v>3.1949999999999998</v>
      </c>
      <c r="HO26" s="80">
        <v>18.033999999999999</v>
      </c>
      <c r="HP26" s="80">
        <v>0</v>
      </c>
      <c r="HQ26" s="80">
        <v>1.8480000000000001</v>
      </c>
      <c r="HR26" s="80">
        <v>11.115</v>
      </c>
      <c r="HS26" s="80">
        <v>6.5449999999999999</v>
      </c>
      <c r="HT26" s="80">
        <v>8.3919999999999995</v>
      </c>
      <c r="HU26" s="80">
        <v>9.9540000000000006</v>
      </c>
      <c r="HV26" s="80">
        <v>84.837000000000003</v>
      </c>
      <c r="HW26" s="80">
        <v>0</v>
      </c>
      <c r="HX26" s="80">
        <v>511.23200000000003</v>
      </c>
      <c r="HY26" s="80">
        <v>43.658999999999999</v>
      </c>
      <c r="HZ26" s="80">
        <v>0</v>
      </c>
      <c r="IA26" s="80">
        <v>64.483000000000004</v>
      </c>
      <c r="IB26" s="80">
        <v>38.338999999999999</v>
      </c>
      <c r="IC26" s="80">
        <v>0</v>
      </c>
      <c r="ID26" s="80">
        <v>41.531999999999996</v>
      </c>
      <c r="IE26" s="80">
        <v>0</v>
      </c>
      <c r="IF26" s="80">
        <v>4209.2449999999999</v>
      </c>
      <c r="IG26" s="80">
        <v>80.632999999999996</v>
      </c>
      <c r="IH26" s="80">
        <v>2.2069999999999999</v>
      </c>
      <c r="II26" s="80">
        <v>3.1949999999999998</v>
      </c>
      <c r="IJ26" s="80">
        <v>18.033999999999999</v>
      </c>
      <c r="IK26" s="80">
        <v>0</v>
      </c>
      <c r="IL26" s="80">
        <v>1.8480000000000001</v>
      </c>
      <c r="IM26" s="80">
        <v>11.115</v>
      </c>
      <c r="IN26" s="80">
        <v>6.5449999999999999</v>
      </c>
      <c r="IO26" s="80">
        <v>8.3919999999999995</v>
      </c>
      <c r="IP26" s="80">
        <v>9.9540000000000006</v>
      </c>
      <c r="IQ26" s="80">
        <v>84.837000000000003</v>
      </c>
      <c r="IR26" s="80">
        <v>0</v>
      </c>
      <c r="IS26" s="80">
        <v>511.23200000000003</v>
      </c>
      <c r="IT26" s="80">
        <v>43.658999999999999</v>
      </c>
      <c r="IU26" s="80">
        <v>0</v>
      </c>
      <c r="IV26" s="81">
        <v>0</v>
      </c>
      <c r="IW26" s="78">
        <v>2</v>
      </c>
      <c r="IX26" s="78">
        <v>0</v>
      </c>
      <c r="IY26" s="78">
        <v>0</v>
      </c>
      <c r="IZ26" s="78">
        <v>0</v>
      </c>
      <c r="JA26" s="78">
        <v>2</v>
      </c>
      <c r="JB26" s="78">
        <v>0</v>
      </c>
      <c r="JC26" s="78">
        <v>0</v>
      </c>
      <c r="JD26" s="78">
        <v>0</v>
      </c>
      <c r="JE26" s="78">
        <v>17</v>
      </c>
      <c r="JF26" s="78">
        <v>7</v>
      </c>
      <c r="JG26" s="78">
        <v>0</v>
      </c>
      <c r="JH26" s="78">
        <v>0</v>
      </c>
      <c r="JI26" s="78">
        <v>0</v>
      </c>
      <c r="JJ26" s="78">
        <v>5</v>
      </c>
      <c r="JK26" s="78">
        <v>0</v>
      </c>
      <c r="JL26" s="78">
        <v>5</v>
      </c>
      <c r="JM26" s="78">
        <v>1</v>
      </c>
      <c r="JN26" s="78">
        <v>1</v>
      </c>
      <c r="JO26" s="78">
        <v>0</v>
      </c>
      <c r="JP26" s="78">
        <v>0</v>
      </c>
      <c r="JQ26" s="78">
        <v>3</v>
      </c>
      <c r="JR26" s="78">
        <v>5</v>
      </c>
      <c r="JS26" s="78">
        <v>3</v>
      </c>
      <c r="JT26" s="78">
        <v>0</v>
      </c>
      <c r="JU26" s="78">
        <v>0</v>
      </c>
      <c r="JV26" s="78">
        <v>0</v>
      </c>
      <c r="JW26" s="78">
        <v>4</v>
      </c>
      <c r="JX26" s="78">
        <v>7</v>
      </c>
      <c r="JY26" s="78">
        <v>1</v>
      </c>
      <c r="JZ26" s="78">
        <v>0</v>
      </c>
      <c r="KA26" s="78">
        <v>0</v>
      </c>
      <c r="KB26" s="78">
        <v>0</v>
      </c>
      <c r="KC26" s="78">
        <v>2</v>
      </c>
      <c r="KD26" s="78">
        <v>1</v>
      </c>
      <c r="KE26" s="78">
        <v>0</v>
      </c>
      <c r="KF26" s="78">
        <v>3</v>
      </c>
      <c r="KG26" s="78">
        <v>0</v>
      </c>
      <c r="KH26" s="78">
        <v>0</v>
      </c>
      <c r="KI26" s="78">
        <v>0</v>
      </c>
      <c r="KJ26" s="78">
        <v>0</v>
      </c>
      <c r="KK26" s="78">
        <v>1</v>
      </c>
      <c r="KL26" s="78">
        <v>0</v>
      </c>
      <c r="KM26" s="78">
        <v>0</v>
      </c>
      <c r="KN26" s="78">
        <v>0</v>
      </c>
      <c r="KO26" s="78">
        <v>0</v>
      </c>
      <c r="KP26" s="78">
        <v>0</v>
      </c>
      <c r="KQ26" s="78">
        <v>1</v>
      </c>
      <c r="KR26" s="78">
        <v>0</v>
      </c>
      <c r="KS26" s="78">
        <v>0</v>
      </c>
      <c r="KT26" s="78">
        <v>0</v>
      </c>
      <c r="KU26" s="78">
        <v>0</v>
      </c>
      <c r="KV26" s="78">
        <v>0</v>
      </c>
      <c r="KW26" s="78">
        <v>0</v>
      </c>
      <c r="KX26" s="78">
        <v>0</v>
      </c>
      <c r="KY26" s="78">
        <v>0</v>
      </c>
      <c r="KZ26" s="78">
        <v>6</v>
      </c>
      <c r="LA26" s="78">
        <v>0</v>
      </c>
      <c r="LB26" s="78">
        <v>0</v>
      </c>
      <c r="LC26" s="78">
        <v>0</v>
      </c>
      <c r="LD26" s="78">
        <v>0</v>
      </c>
      <c r="LE26" s="78">
        <v>0</v>
      </c>
      <c r="LF26" s="78">
        <v>0</v>
      </c>
      <c r="LG26" s="78">
        <v>0</v>
      </c>
      <c r="LH26" s="78">
        <v>0</v>
      </c>
      <c r="LI26" s="78">
        <v>0</v>
      </c>
      <c r="LJ26" s="78">
        <v>0</v>
      </c>
      <c r="LK26" s="78">
        <v>0</v>
      </c>
      <c r="LL26" s="78">
        <v>0</v>
      </c>
      <c r="LM26" s="78">
        <v>1</v>
      </c>
      <c r="LN26" s="78">
        <v>0</v>
      </c>
      <c r="LO26" s="78">
        <v>2</v>
      </c>
      <c r="LP26" s="78">
        <v>0</v>
      </c>
      <c r="LQ26" s="78">
        <v>0</v>
      </c>
      <c r="LR26" s="78">
        <v>0</v>
      </c>
      <c r="LS26" s="78">
        <v>2</v>
      </c>
      <c r="LT26" s="78">
        <v>0</v>
      </c>
      <c r="LU26" s="78">
        <v>0</v>
      </c>
      <c r="LV26" s="78">
        <v>2</v>
      </c>
      <c r="LW26" s="78">
        <v>0</v>
      </c>
      <c r="LX26" s="78">
        <v>2</v>
      </c>
      <c r="LY26" s="78">
        <v>2</v>
      </c>
      <c r="LZ26" s="78">
        <v>0</v>
      </c>
      <c r="MA26" s="78">
        <v>13</v>
      </c>
      <c r="MB26" s="78">
        <v>0</v>
      </c>
      <c r="MC26" s="78">
        <v>0</v>
      </c>
      <c r="MD26" s="78">
        <v>0</v>
      </c>
      <c r="ME26" s="78">
        <v>0</v>
      </c>
      <c r="MF26" s="78">
        <v>10</v>
      </c>
      <c r="MG26" s="78">
        <v>0</v>
      </c>
      <c r="MH26" s="78">
        <v>0</v>
      </c>
      <c r="MI26" s="78">
        <v>0</v>
      </c>
      <c r="MJ26" s="78">
        <v>0</v>
      </c>
      <c r="MK26" s="78">
        <v>0</v>
      </c>
      <c r="ML26" s="78">
        <v>0</v>
      </c>
      <c r="MM26" s="78">
        <v>2</v>
      </c>
      <c r="MN26" s="78">
        <v>0</v>
      </c>
      <c r="MO26" s="78">
        <v>7</v>
      </c>
      <c r="MP26" s="78">
        <v>1</v>
      </c>
      <c r="MQ26" s="78">
        <v>0</v>
      </c>
      <c r="MR26" s="78">
        <v>0</v>
      </c>
      <c r="MS26" s="78">
        <v>0</v>
      </c>
      <c r="MT26" s="78">
        <v>2</v>
      </c>
      <c r="MU26" s="78">
        <v>0</v>
      </c>
      <c r="MV26" s="78">
        <v>1</v>
      </c>
      <c r="MW26" s="78">
        <v>0</v>
      </c>
      <c r="MX26" s="78">
        <v>2</v>
      </c>
      <c r="MY26" s="78">
        <v>0</v>
      </c>
      <c r="MZ26" s="78">
        <v>0</v>
      </c>
      <c r="NA26" s="78">
        <v>0</v>
      </c>
      <c r="NB26" s="78">
        <v>2</v>
      </c>
      <c r="NC26" s="78">
        <v>0</v>
      </c>
      <c r="ND26" s="78">
        <v>0</v>
      </c>
      <c r="NE26" s="78">
        <v>0</v>
      </c>
      <c r="NF26" s="78">
        <v>17</v>
      </c>
      <c r="NG26" s="78">
        <v>7</v>
      </c>
      <c r="NH26" s="78">
        <v>0</v>
      </c>
      <c r="NI26" s="78">
        <v>0</v>
      </c>
      <c r="NJ26" s="78">
        <v>0</v>
      </c>
      <c r="NK26" s="78">
        <v>5</v>
      </c>
      <c r="NL26" s="78">
        <v>0</v>
      </c>
      <c r="NM26" s="78">
        <v>5</v>
      </c>
      <c r="NN26" s="78">
        <v>1</v>
      </c>
      <c r="NO26" s="78">
        <v>1</v>
      </c>
      <c r="NP26" s="78">
        <v>0</v>
      </c>
      <c r="NQ26" s="78">
        <v>0</v>
      </c>
      <c r="NR26" s="78">
        <v>3</v>
      </c>
      <c r="NS26" s="78">
        <v>5</v>
      </c>
      <c r="NT26" s="78">
        <v>3</v>
      </c>
      <c r="NU26" s="78">
        <v>0</v>
      </c>
      <c r="NV26" s="78">
        <v>0</v>
      </c>
      <c r="NW26" s="78">
        <v>0</v>
      </c>
      <c r="NX26" s="78">
        <v>4</v>
      </c>
      <c r="NY26" s="78">
        <v>7</v>
      </c>
      <c r="NZ26" s="78">
        <v>1</v>
      </c>
      <c r="OA26" s="78">
        <v>0</v>
      </c>
      <c r="OB26" s="78">
        <v>0</v>
      </c>
      <c r="OC26" s="78">
        <v>0</v>
      </c>
      <c r="OD26" s="78">
        <v>0</v>
      </c>
      <c r="OE26" s="78">
        <v>0</v>
      </c>
      <c r="OF26" s="78">
        <v>0</v>
      </c>
      <c r="OG26" s="78">
        <v>3</v>
      </c>
      <c r="OH26" s="78">
        <v>0</v>
      </c>
      <c r="OI26" s="78">
        <v>0</v>
      </c>
      <c r="OJ26" s="78">
        <v>0</v>
      </c>
      <c r="OK26" s="78">
        <v>0</v>
      </c>
      <c r="OL26" s="78">
        <v>1</v>
      </c>
      <c r="OM26" s="78">
        <v>0</v>
      </c>
      <c r="ON26" s="78">
        <v>0</v>
      </c>
      <c r="OO26" s="78">
        <v>0</v>
      </c>
      <c r="OP26" s="78">
        <v>0</v>
      </c>
      <c r="OQ26" s="78">
        <v>0</v>
      </c>
      <c r="OR26" s="78">
        <v>1</v>
      </c>
      <c r="OS26" s="78">
        <v>0</v>
      </c>
      <c r="OT26" s="78">
        <v>0</v>
      </c>
      <c r="OU26" s="78">
        <v>0</v>
      </c>
      <c r="OV26" s="78">
        <v>0</v>
      </c>
      <c r="OW26" s="78">
        <v>0</v>
      </c>
      <c r="OX26" s="78">
        <v>0</v>
      </c>
      <c r="OY26" s="78">
        <v>0</v>
      </c>
      <c r="OZ26" s="78">
        <v>0</v>
      </c>
      <c r="PA26" s="78">
        <v>6</v>
      </c>
      <c r="PB26" s="78">
        <v>0</v>
      </c>
      <c r="PC26" s="78">
        <v>0</v>
      </c>
      <c r="PD26" s="78">
        <v>0</v>
      </c>
      <c r="PE26" s="78">
        <v>0</v>
      </c>
      <c r="PF26" s="78">
        <v>0</v>
      </c>
      <c r="PG26" s="78">
        <v>0</v>
      </c>
      <c r="PH26" s="78">
        <v>0</v>
      </c>
      <c r="PI26" s="78">
        <v>0</v>
      </c>
      <c r="PJ26" s="78">
        <v>0</v>
      </c>
      <c r="PK26" s="78">
        <v>0</v>
      </c>
      <c r="PL26" s="78">
        <v>0</v>
      </c>
      <c r="PM26" s="78">
        <v>0</v>
      </c>
      <c r="PN26" s="78">
        <v>1</v>
      </c>
      <c r="PO26" s="78">
        <v>0</v>
      </c>
      <c r="PP26" s="78">
        <v>2</v>
      </c>
      <c r="PQ26" s="78">
        <v>0</v>
      </c>
      <c r="PR26" s="78">
        <v>0</v>
      </c>
      <c r="PS26" s="78">
        <v>0</v>
      </c>
      <c r="PT26" s="78">
        <v>2</v>
      </c>
      <c r="PU26" s="78">
        <v>0</v>
      </c>
      <c r="PV26" s="78">
        <v>0</v>
      </c>
      <c r="PW26" s="78">
        <v>2</v>
      </c>
      <c r="PX26" s="78">
        <v>0</v>
      </c>
      <c r="PY26" s="78">
        <v>2</v>
      </c>
      <c r="PZ26" s="78">
        <v>2</v>
      </c>
      <c r="QA26" s="78">
        <v>0</v>
      </c>
      <c r="QB26" s="78">
        <v>13</v>
      </c>
      <c r="QC26" s="78">
        <v>0</v>
      </c>
      <c r="QD26" s="78">
        <v>0</v>
      </c>
      <c r="QE26" s="78">
        <v>0</v>
      </c>
      <c r="QF26" s="78">
        <v>0</v>
      </c>
      <c r="QG26" s="78">
        <v>10</v>
      </c>
      <c r="QH26" s="78">
        <v>0</v>
      </c>
      <c r="QI26" s="78">
        <v>0</v>
      </c>
      <c r="QJ26" s="78">
        <v>0</v>
      </c>
      <c r="QK26" s="78">
        <v>0</v>
      </c>
      <c r="QL26" s="78">
        <v>0</v>
      </c>
      <c r="QM26" s="78">
        <v>0</v>
      </c>
      <c r="QN26" s="78">
        <v>2</v>
      </c>
      <c r="QO26" s="78">
        <v>0</v>
      </c>
      <c r="QP26" s="78">
        <v>7</v>
      </c>
      <c r="QQ26" s="78">
        <v>1</v>
      </c>
      <c r="QR26" s="78">
        <v>0</v>
      </c>
      <c r="QS26" s="78">
        <v>3</v>
      </c>
      <c r="QT26" s="78">
        <v>2</v>
      </c>
      <c r="QU26" s="78">
        <v>0</v>
      </c>
      <c r="QV26" s="78">
        <v>2</v>
      </c>
      <c r="QW26" s="78">
        <v>0</v>
      </c>
      <c r="QX26" s="78">
        <v>59</v>
      </c>
      <c r="QY26" s="78">
        <v>3</v>
      </c>
      <c r="QZ26" s="78">
        <v>1</v>
      </c>
      <c r="RA26" s="78">
        <v>1</v>
      </c>
      <c r="RB26" s="78">
        <v>6</v>
      </c>
      <c r="RC26" s="78">
        <v>0</v>
      </c>
      <c r="RD26" s="78">
        <v>1</v>
      </c>
      <c r="RE26" s="78">
        <v>2</v>
      </c>
      <c r="RF26" s="78">
        <v>2</v>
      </c>
      <c r="RG26" s="78">
        <v>4</v>
      </c>
      <c r="RH26" s="78">
        <v>2</v>
      </c>
      <c r="RI26" s="78">
        <v>13</v>
      </c>
      <c r="RJ26" s="78">
        <v>0</v>
      </c>
      <c r="RK26" s="78">
        <v>12</v>
      </c>
      <c r="RL26" s="78">
        <v>8</v>
      </c>
      <c r="RM26" s="78">
        <v>0</v>
      </c>
      <c r="RN26" s="78">
        <v>3</v>
      </c>
      <c r="RO26" s="78">
        <v>2</v>
      </c>
      <c r="RP26" s="78">
        <v>0</v>
      </c>
      <c r="RQ26" s="78">
        <v>2</v>
      </c>
      <c r="RR26" s="78">
        <v>0</v>
      </c>
      <c r="RS26" s="78">
        <v>59</v>
      </c>
      <c r="RT26" s="78">
        <v>6</v>
      </c>
      <c r="RU26" s="78">
        <v>1</v>
      </c>
      <c r="RV26" s="78">
        <v>1</v>
      </c>
      <c r="RW26" s="78">
        <v>6</v>
      </c>
      <c r="RX26" s="78">
        <v>0</v>
      </c>
      <c r="RY26" s="78">
        <v>1</v>
      </c>
      <c r="RZ26" s="78">
        <v>2</v>
      </c>
      <c r="SA26" s="78">
        <v>2</v>
      </c>
      <c r="SB26" s="78">
        <v>4</v>
      </c>
      <c r="SC26" s="78">
        <v>2</v>
      </c>
      <c r="SD26" s="78">
        <v>13</v>
      </c>
      <c r="SE26" s="78">
        <v>0</v>
      </c>
      <c r="SF26" s="78">
        <v>12</v>
      </c>
      <c r="SG26" s="78">
        <v>8</v>
      </c>
      <c r="SH26" s="78">
        <v>0</v>
      </c>
    </row>
    <row r="27" spans="1:502">
      <c r="A27" s="17" t="s">
        <v>815</v>
      </c>
      <c r="B27" s="77">
        <v>19</v>
      </c>
      <c r="C27" s="77">
        <v>19</v>
      </c>
      <c r="D27" s="77">
        <v>1</v>
      </c>
      <c r="E27" s="77">
        <v>2022</v>
      </c>
      <c r="F27" s="77" t="s">
        <v>162</v>
      </c>
      <c r="G27" s="1017" t="s">
        <v>796</v>
      </c>
      <c r="H27" s="77" t="s">
        <v>797</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2527</v>
      </c>
      <c r="B28" s="77">
        <v>20</v>
      </c>
      <c r="C28" s="77">
        <v>20</v>
      </c>
      <c r="D28" s="77">
        <v>1</v>
      </c>
      <c r="E28" s="77">
        <v>2023</v>
      </c>
      <c r="F28" s="77" t="s">
        <v>2526</v>
      </c>
      <c r="G28" s="1017" t="s">
        <v>796</v>
      </c>
      <c r="H28" s="77" t="s">
        <v>797</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2589</v>
      </c>
      <c r="B29" s="77">
        <v>21</v>
      </c>
      <c r="C29" s="77">
        <v>21</v>
      </c>
      <c r="D29" s="77">
        <v>1</v>
      </c>
      <c r="E29" s="77">
        <v>2024</v>
      </c>
      <c r="F29" s="77" t="s">
        <v>2588</v>
      </c>
      <c r="G29" s="1017" t="s">
        <v>796</v>
      </c>
      <c r="H29" s="77" t="s">
        <v>797</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796</v>
      </c>
      <c r="H30" s="77" t="s">
        <v>797</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796</v>
      </c>
      <c r="H31" s="77" t="s">
        <v>797</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796</v>
      </c>
      <c r="H32" s="77" t="s">
        <v>797</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796</v>
      </c>
      <c r="H33" s="77" t="s">
        <v>797</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796</v>
      </c>
      <c r="H34" s="77" t="s">
        <v>797</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796</v>
      </c>
      <c r="H35" s="77" t="s">
        <v>797</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2589</v>
      </c>
      <c r="B9" s="77">
        <v>1</v>
      </c>
      <c r="C9" s="77">
        <v>18</v>
      </c>
      <c r="D9" s="77">
        <v>1</v>
      </c>
      <c r="E9" s="77">
        <v>2024</v>
      </c>
      <c r="F9" s="77" t="s">
        <v>2588</v>
      </c>
      <c r="G9" s="1017" t="s">
        <v>796</v>
      </c>
      <c r="H9" s="77" t="s">
        <v>797</v>
      </c>
      <c r="I9" s="1016" t="s">
        <v>794</v>
      </c>
      <c r="J9" s="80">
        <v>7190779.9999999981</v>
      </c>
      <c r="K9" s="78">
        <v>8636491445.0000019</v>
      </c>
      <c r="L9" s="78">
        <v>32606811.999999993</v>
      </c>
      <c r="M9" s="78">
        <v>39071091780</v>
      </c>
      <c r="N9" s="78">
        <v>25813000.000000007</v>
      </c>
      <c r="O9" s="78">
        <v>73040309263</v>
      </c>
      <c r="P9" s="78">
        <v>134391.00000000003</v>
      </c>
      <c r="Q9" s="78">
        <v>615372539</v>
      </c>
      <c r="R9" s="78">
        <v>713.00000000000011</v>
      </c>
      <c r="S9" s="78">
        <v>5304920</v>
      </c>
      <c r="T9" s="78">
        <v>1815098</v>
      </c>
      <c r="U9" s="78">
        <v>47151</v>
      </c>
      <c r="V9" s="78">
        <v>26618.000000000007</v>
      </c>
      <c r="W9" s="78">
        <v>12697625275.999998</v>
      </c>
      <c r="X9" s="78">
        <v>289124782</v>
      </c>
      <c r="Y9" s="78">
        <v>163225988.99999997</v>
      </c>
      <c r="Z9" s="78">
        <v>134518545994.01605</v>
      </c>
      <c r="AA9" s="78">
        <v>12555398547</v>
      </c>
      <c r="AB9" s="78">
        <v>68893552987.000031</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1091041</v>
      </c>
      <c r="K10" s="78">
        <v>1266543175</v>
      </c>
      <c r="L10" s="78">
        <v>2115121</v>
      </c>
      <c r="M10" s="78">
        <v>2451648193</v>
      </c>
      <c r="N10" s="78">
        <v>2594500</v>
      </c>
      <c r="O10" s="78">
        <v>7073244274.000001</v>
      </c>
      <c r="P10" s="78">
        <v>17968</v>
      </c>
      <c r="Q10" s="78">
        <v>57735912</v>
      </c>
      <c r="R10" s="78">
        <v>0</v>
      </c>
      <c r="S10" s="78">
        <v>0</v>
      </c>
      <c r="T10" s="78">
        <v>167566</v>
      </c>
      <c r="U10" s="78">
        <v>5351</v>
      </c>
      <c r="V10" s="78">
        <v>4741</v>
      </c>
      <c r="W10" s="78">
        <v>1171770188.0000002</v>
      </c>
      <c r="X10" s="78">
        <v>32811106.000000004</v>
      </c>
      <c r="Y10" s="78">
        <v>29074510</v>
      </c>
      <c r="Z10" s="78">
        <v>12082827358</v>
      </c>
      <c r="AA10" s="78">
        <v>2444772008</v>
      </c>
      <c r="AB10" s="78">
        <v>11805654479</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82458</v>
      </c>
      <c r="K11" s="78">
        <v>94322885</v>
      </c>
      <c r="L11" s="78">
        <v>735909</v>
      </c>
      <c r="M11" s="78">
        <v>842346018.00000012</v>
      </c>
      <c r="N11" s="78">
        <v>826800</v>
      </c>
      <c r="O11" s="78">
        <v>2163824526</v>
      </c>
      <c r="P11" s="78">
        <v>4239</v>
      </c>
      <c r="Q11" s="78">
        <v>23906339</v>
      </c>
      <c r="R11" s="78">
        <v>161</v>
      </c>
      <c r="S11" s="78">
        <v>1337915.9999999998</v>
      </c>
      <c r="T11" s="78">
        <v>0</v>
      </c>
      <c r="U11" s="78">
        <v>0</v>
      </c>
      <c r="V11" s="78">
        <v>195</v>
      </c>
      <c r="W11" s="78">
        <v>0</v>
      </c>
      <c r="X11" s="78">
        <v>0</v>
      </c>
      <c r="Y11" s="78">
        <v>1194022.9999999998</v>
      </c>
      <c r="Z11" s="78">
        <v>3126931706.66605</v>
      </c>
      <c r="AA11" s="78">
        <v>39883974</v>
      </c>
      <c r="AB11" s="78">
        <v>575794234</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91428</v>
      </c>
      <c r="K12" s="78">
        <v>111310156</v>
      </c>
      <c r="L12" s="78">
        <v>131762</v>
      </c>
      <c r="M12" s="78">
        <v>160355313</v>
      </c>
      <c r="N12" s="78">
        <v>0</v>
      </c>
      <c r="O12" s="78">
        <v>0</v>
      </c>
      <c r="P12" s="78">
        <v>0</v>
      </c>
      <c r="Q12" s="78">
        <v>0</v>
      </c>
      <c r="R12" s="78">
        <v>0</v>
      </c>
      <c r="S12" s="78">
        <v>0</v>
      </c>
      <c r="T12" s="78">
        <v>0</v>
      </c>
      <c r="U12" s="78">
        <v>0</v>
      </c>
      <c r="V12" s="78">
        <v>0</v>
      </c>
      <c r="W12" s="78">
        <v>0</v>
      </c>
      <c r="X12" s="78">
        <v>0</v>
      </c>
      <c r="Y12" s="78">
        <v>0</v>
      </c>
      <c r="Z12" s="78">
        <v>271665469.00000006</v>
      </c>
      <c r="AA12" s="78">
        <v>85147638</v>
      </c>
      <c r="AB12" s="78">
        <v>742014721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48405</v>
      </c>
      <c r="K13" s="78">
        <v>58374265</v>
      </c>
      <c r="L13" s="78">
        <v>240253</v>
      </c>
      <c r="M13" s="78">
        <v>289579538</v>
      </c>
      <c r="N13" s="78">
        <v>0</v>
      </c>
      <c r="O13" s="78">
        <v>0</v>
      </c>
      <c r="P13" s="78">
        <v>0</v>
      </c>
      <c r="Q13" s="78">
        <v>0</v>
      </c>
      <c r="R13" s="78">
        <v>0</v>
      </c>
      <c r="S13" s="78">
        <v>0</v>
      </c>
      <c r="T13" s="78">
        <v>0</v>
      </c>
      <c r="U13" s="78">
        <v>0</v>
      </c>
      <c r="V13" s="78">
        <v>0</v>
      </c>
      <c r="W13" s="78">
        <v>0</v>
      </c>
      <c r="X13" s="78">
        <v>0</v>
      </c>
      <c r="Y13" s="78">
        <v>0</v>
      </c>
      <c r="Z13" s="78">
        <v>347953803</v>
      </c>
      <c r="AA13" s="78">
        <v>122268742</v>
      </c>
      <c r="AB13" s="78">
        <v>760830649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28998</v>
      </c>
      <c r="K14" s="78">
        <v>31775426</v>
      </c>
      <c r="L14" s="78">
        <v>114176</v>
      </c>
      <c r="M14" s="78">
        <v>125332383</v>
      </c>
      <c r="N14" s="78">
        <v>478300</v>
      </c>
      <c r="O14" s="78">
        <v>1504633805</v>
      </c>
      <c r="P14" s="78">
        <v>216</v>
      </c>
      <c r="Q14" s="78">
        <v>1220030</v>
      </c>
      <c r="R14" s="78">
        <v>0</v>
      </c>
      <c r="S14" s="78">
        <v>0</v>
      </c>
      <c r="T14" s="78">
        <v>0</v>
      </c>
      <c r="U14" s="78">
        <v>0</v>
      </c>
      <c r="V14" s="78">
        <v>0</v>
      </c>
      <c r="W14" s="78">
        <v>0</v>
      </c>
      <c r="X14" s="78">
        <v>0</v>
      </c>
      <c r="Y14" s="78">
        <v>0</v>
      </c>
      <c r="Z14" s="78">
        <v>1662961644</v>
      </c>
      <c r="AA14" s="78">
        <v>12159543</v>
      </c>
      <c r="AB14" s="78">
        <v>161455300</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151325</v>
      </c>
      <c r="K15" s="78">
        <v>192180763.99999997</v>
      </c>
      <c r="L15" s="78">
        <v>876393</v>
      </c>
      <c r="M15" s="78">
        <v>1106390318</v>
      </c>
      <c r="N15" s="78">
        <v>32500</v>
      </c>
      <c r="O15" s="78">
        <v>72035657</v>
      </c>
      <c r="P15" s="78">
        <v>0</v>
      </c>
      <c r="Q15" s="78">
        <v>0</v>
      </c>
      <c r="R15" s="78">
        <v>0</v>
      </c>
      <c r="S15" s="78">
        <v>0</v>
      </c>
      <c r="T15" s="78">
        <v>0</v>
      </c>
      <c r="U15" s="78">
        <v>0</v>
      </c>
      <c r="V15" s="78">
        <v>0</v>
      </c>
      <c r="W15" s="78">
        <v>0</v>
      </c>
      <c r="X15" s="78">
        <v>0</v>
      </c>
      <c r="Y15" s="78">
        <v>0</v>
      </c>
      <c r="Z15" s="78">
        <v>1370606738.9999998</v>
      </c>
      <c r="AA15" s="78">
        <v>171318877</v>
      </c>
      <c r="AB15" s="78">
        <v>1240784469</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36766</v>
      </c>
      <c r="K16" s="78">
        <v>42913948</v>
      </c>
      <c r="L16" s="78">
        <v>68132</v>
      </c>
      <c r="M16" s="78">
        <v>79352181</v>
      </c>
      <c r="N16" s="78">
        <v>191400</v>
      </c>
      <c r="O16" s="78">
        <v>557018389</v>
      </c>
      <c r="P16" s="78">
        <v>0</v>
      </c>
      <c r="Q16" s="78">
        <v>0</v>
      </c>
      <c r="R16" s="78">
        <v>0</v>
      </c>
      <c r="S16" s="78">
        <v>0</v>
      </c>
      <c r="T16" s="78">
        <v>0</v>
      </c>
      <c r="U16" s="78">
        <v>0</v>
      </c>
      <c r="V16" s="78">
        <v>0</v>
      </c>
      <c r="W16" s="78">
        <v>0</v>
      </c>
      <c r="X16" s="78">
        <v>0</v>
      </c>
      <c r="Y16" s="78">
        <v>0</v>
      </c>
      <c r="Z16" s="78">
        <v>679284517.99999988</v>
      </c>
      <c r="AA16" s="78">
        <v>21608030</v>
      </c>
      <c r="AB16" s="78">
        <v>313240554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58055</v>
      </c>
      <c r="K17" s="78">
        <v>68657097</v>
      </c>
      <c r="L17" s="78">
        <v>233000</v>
      </c>
      <c r="M17" s="78">
        <v>275390843.99999994</v>
      </c>
      <c r="N17" s="78">
        <v>223800</v>
      </c>
      <c r="O17" s="78">
        <v>568142972</v>
      </c>
      <c r="P17" s="78">
        <v>926</v>
      </c>
      <c r="Q17" s="78">
        <v>5698995</v>
      </c>
      <c r="R17" s="78">
        <v>0</v>
      </c>
      <c r="S17" s="78">
        <v>0</v>
      </c>
      <c r="T17" s="78">
        <v>0</v>
      </c>
      <c r="U17" s="78">
        <v>0</v>
      </c>
      <c r="V17" s="78">
        <v>225</v>
      </c>
      <c r="W17" s="78">
        <v>0</v>
      </c>
      <c r="X17" s="78">
        <v>0</v>
      </c>
      <c r="Y17" s="78">
        <v>1380681</v>
      </c>
      <c r="Z17" s="78">
        <v>919270588.99999976</v>
      </c>
      <c r="AA17" s="78">
        <v>102211896</v>
      </c>
      <c r="AB17" s="78">
        <v>592372234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14468</v>
      </c>
      <c r="K18" s="78">
        <v>16741861</v>
      </c>
      <c r="L18" s="78">
        <v>2634</v>
      </c>
      <c r="M18" s="78">
        <v>3039417</v>
      </c>
      <c r="N18" s="78">
        <v>293200</v>
      </c>
      <c r="O18" s="78">
        <v>1013447741.0000001</v>
      </c>
      <c r="P18" s="78">
        <v>502</v>
      </c>
      <c r="Q18" s="78">
        <v>2803223</v>
      </c>
      <c r="R18" s="78">
        <v>0</v>
      </c>
      <c r="S18" s="78">
        <v>0</v>
      </c>
      <c r="T18" s="78">
        <v>152469</v>
      </c>
      <c r="U18" s="78">
        <v>2574</v>
      </c>
      <c r="V18" s="78">
        <v>640</v>
      </c>
      <c r="W18" s="78">
        <v>1067027716</v>
      </c>
      <c r="X18" s="78">
        <v>15782787</v>
      </c>
      <c r="Y18" s="78">
        <v>3926442</v>
      </c>
      <c r="Z18" s="78">
        <v>2122769187</v>
      </c>
      <c r="AA18" s="78">
        <v>8054863</v>
      </c>
      <c r="AB18" s="78">
        <v>126185143.00000001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190005</v>
      </c>
      <c r="K19" s="78">
        <v>227902877.00000003</v>
      </c>
      <c r="L19" s="78">
        <v>738922</v>
      </c>
      <c r="M19" s="78">
        <v>885850384</v>
      </c>
      <c r="N19" s="78">
        <v>324200</v>
      </c>
      <c r="O19" s="78">
        <v>731459229.99999988</v>
      </c>
      <c r="P19" s="78">
        <v>10897</v>
      </c>
      <c r="Q19" s="78">
        <v>50259943</v>
      </c>
      <c r="R19" s="78">
        <v>0</v>
      </c>
      <c r="S19" s="78">
        <v>0</v>
      </c>
      <c r="T19" s="78">
        <v>475360</v>
      </c>
      <c r="U19" s="78">
        <v>15306</v>
      </c>
      <c r="V19" s="78">
        <v>7262</v>
      </c>
      <c r="W19" s="78">
        <v>3322387030.9999995</v>
      </c>
      <c r="X19" s="78">
        <v>93853449</v>
      </c>
      <c r="Y19" s="78">
        <v>44531810</v>
      </c>
      <c r="Z19" s="78">
        <v>5356244724</v>
      </c>
      <c r="AA19" s="78">
        <v>446810718.99999994</v>
      </c>
      <c r="AB19" s="78">
        <v>2006791992.9999998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332837</v>
      </c>
      <c r="K20" s="78">
        <v>386026237.00000006</v>
      </c>
      <c r="L20" s="78">
        <v>1691405</v>
      </c>
      <c r="M20" s="78">
        <v>1957500983</v>
      </c>
      <c r="N20" s="78">
        <v>867700</v>
      </c>
      <c r="O20" s="78">
        <v>2218462951</v>
      </c>
      <c r="P20" s="78">
        <v>19401</v>
      </c>
      <c r="Q20" s="78">
        <v>21045803</v>
      </c>
      <c r="R20" s="78">
        <v>0</v>
      </c>
      <c r="S20" s="78">
        <v>0</v>
      </c>
      <c r="T20" s="78">
        <v>0</v>
      </c>
      <c r="U20" s="78">
        <v>0</v>
      </c>
      <c r="V20" s="78">
        <v>0</v>
      </c>
      <c r="W20" s="78">
        <v>0</v>
      </c>
      <c r="X20" s="78">
        <v>0</v>
      </c>
      <c r="Y20" s="78">
        <v>2698</v>
      </c>
      <c r="Z20" s="78">
        <v>4583038671.999999</v>
      </c>
      <c r="AA20" s="78">
        <v>610319682</v>
      </c>
      <c r="AB20" s="78">
        <v>3367551224.9999995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151724</v>
      </c>
      <c r="K21" s="78">
        <v>191576516</v>
      </c>
      <c r="L21" s="78">
        <v>1115333</v>
      </c>
      <c r="M21" s="78">
        <v>1401672251</v>
      </c>
      <c r="N21" s="78">
        <v>243400</v>
      </c>
      <c r="O21" s="78">
        <v>487643748</v>
      </c>
      <c r="P21" s="78">
        <v>0</v>
      </c>
      <c r="Q21" s="78">
        <v>0</v>
      </c>
      <c r="R21" s="78">
        <v>0</v>
      </c>
      <c r="S21" s="78">
        <v>0</v>
      </c>
      <c r="T21" s="78">
        <v>0</v>
      </c>
      <c r="U21" s="78">
        <v>0</v>
      </c>
      <c r="V21" s="78">
        <v>0</v>
      </c>
      <c r="W21" s="78">
        <v>0</v>
      </c>
      <c r="X21" s="78">
        <v>0</v>
      </c>
      <c r="Y21" s="78">
        <v>0</v>
      </c>
      <c r="Z21" s="78">
        <v>2080892515</v>
      </c>
      <c r="AA21" s="78">
        <v>79208504</v>
      </c>
      <c r="AB21" s="78">
        <v>978837657</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17878</v>
      </c>
      <c r="K22" s="78">
        <v>20226641</v>
      </c>
      <c r="L22" s="78">
        <v>83333</v>
      </c>
      <c r="M22" s="78">
        <v>94102648</v>
      </c>
      <c r="N22" s="78">
        <v>367600</v>
      </c>
      <c r="O22" s="78">
        <v>941707331</v>
      </c>
      <c r="P22" s="78">
        <v>282</v>
      </c>
      <c r="Q22" s="78">
        <v>1572391</v>
      </c>
      <c r="R22" s="78">
        <v>0</v>
      </c>
      <c r="S22" s="78">
        <v>0</v>
      </c>
      <c r="T22" s="78">
        <v>0</v>
      </c>
      <c r="U22" s="78">
        <v>0</v>
      </c>
      <c r="V22" s="78">
        <v>0</v>
      </c>
      <c r="W22" s="78">
        <v>0</v>
      </c>
      <c r="X22" s="78">
        <v>0</v>
      </c>
      <c r="Y22" s="78">
        <v>0</v>
      </c>
      <c r="Z22" s="78">
        <v>1057609010.9999998</v>
      </c>
      <c r="AA22" s="78">
        <v>9082716</v>
      </c>
      <c r="AB22" s="78">
        <v>126993804</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97174</v>
      </c>
      <c r="K23" s="78">
        <v>119461308</v>
      </c>
      <c r="L23" s="78">
        <v>547938</v>
      </c>
      <c r="M23" s="78">
        <v>670910446</v>
      </c>
      <c r="N23" s="78">
        <v>243200</v>
      </c>
      <c r="O23" s="78">
        <v>760136691</v>
      </c>
      <c r="P23" s="78">
        <v>87</v>
      </c>
      <c r="Q23" s="78">
        <v>513752</v>
      </c>
      <c r="R23" s="78">
        <v>0</v>
      </c>
      <c r="S23" s="78">
        <v>0</v>
      </c>
      <c r="T23" s="78">
        <v>0</v>
      </c>
      <c r="U23" s="78">
        <v>0</v>
      </c>
      <c r="V23" s="78">
        <v>0</v>
      </c>
      <c r="W23" s="78">
        <v>0</v>
      </c>
      <c r="X23" s="78">
        <v>0</v>
      </c>
      <c r="Y23" s="78">
        <v>0</v>
      </c>
      <c r="Z23" s="78">
        <v>1551022197</v>
      </c>
      <c r="AA23" s="78">
        <v>39822706</v>
      </c>
      <c r="AB23" s="78">
        <v>571658537</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150353</v>
      </c>
      <c r="K24" s="78">
        <v>184034859.99999997</v>
      </c>
      <c r="L24" s="78">
        <v>1749587</v>
      </c>
      <c r="M24" s="78">
        <v>2134956504.0000002</v>
      </c>
      <c r="N24" s="78">
        <v>1164900</v>
      </c>
      <c r="O24" s="78">
        <v>3499762127</v>
      </c>
      <c r="P24" s="78">
        <v>5283</v>
      </c>
      <c r="Q24" s="78">
        <v>40674851.000000007</v>
      </c>
      <c r="R24" s="78">
        <v>0</v>
      </c>
      <c r="S24" s="78">
        <v>0</v>
      </c>
      <c r="T24" s="78">
        <v>0</v>
      </c>
      <c r="U24" s="78">
        <v>0</v>
      </c>
      <c r="V24" s="78">
        <v>97</v>
      </c>
      <c r="W24" s="78">
        <v>0</v>
      </c>
      <c r="X24" s="78">
        <v>0</v>
      </c>
      <c r="Y24" s="78">
        <v>592842</v>
      </c>
      <c r="Z24" s="78">
        <v>5860021184</v>
      </c>
      <c r="AA24" s="78">
        <v>73379220</v>
      </c>
      <c r="AB24" s="78">
        <v>881146846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35560</v>
      </c>
      <c r="K25" s="78">
        <v>43888171</v>
      </c>
      <c r="L25" s="78">
        <v>424052</v>
      </c>
      <c r="M25" s="78">
        <v>521389364</v>
      </c>
      <c r="N25" s="78">
        <v>586800</v>
      </c>
      <c r="O25" s="78">
        <v>1591179033</v>
      </c>
      <c r="P25" s="78">
        <v>2721</v>
      </c>
      <c r="Q25" s="78">
        <v>22537651</v>
      </c>
      <c r="R25" s="78">
        <v>0</v>
      </c>
      <c r="S25" s="78">
        <v>0</v>
      </c>
      <c r="T25" s="78">
        <v>0</v>
      </c>
      <c r="U25" s="78">
        <v>0</v>
      </c>
      <c r="V25" s="78">
        <v>54</v>
      </c>
      <c r="W25" s="78">
        <v>0</v>
      </c>
      <c r="X25" s="78">
        <v>0</v>
      </c>
      <c r="Y25" s="78">
        <v>329411</v>
      </c>
      <c r="Z25" s="78">
        <v>2179323630.0000005</v>
      </c>
      <c r="AA25" s="78">
        <v>8850788</v>
      </c>
      <c r="AB25" s="78">
        <v>136914256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53349</v>
      </c>
      <c r="K26" s="78">
        <v>60064620.000000007</v>
      </c>
      <c r="L26" s="78">
        <v>187549</v>
      </c>
      <c r="M26" s="78">
        <v>210894243</v>
      </c>
      <c r="N26" s="78">
        <v>969600</v>
      </c>
      <c r="O26" s="78">
        <v>2908796475</v>
      </c>
      <c r="P26" s="78">
        <v>0</v>
      </c>
      <c r="Q26" s="78">
        <v>0</v>
      </c>
      <c r="R26" s="78">
        <v>0</v>
      </c>
      <c r="S26" s="78">
        <v>0</v>
      </c>
      <c r="T26" s="78">
        <v>0</v>
      </c>
      <c r="U26" s="78">
        <v>0</v>
      </c>
      <c r="V26" s="78">
        <v>0</v>
      </c>
      <c r="W26" s="78">
        <v>0</v>
      </c>
      <c r="X26" s="78">
        <v>0</v>
      </c>
      <c r="Y26" s="78">
        <v>0</v>
      </c>
      <c r="Z26" s="78">
        <v>3179755338</v>
      </c>
      <c r="AA26" s="78">
        <v>24450541</v>
      </c>
      <c r="AB26" s="78">
        <v>355339810</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59582</v>
      </c>
      <c r="K27" s="78">
        <v>72485538</v>
      </c>
      <c r="L27" s="78">
        <v>638674</v>
      </c>
      <c r="M27" s="78">
        <v>775066184</v>
      </c>
      <c r="N27" s="78">
        <v>981400</v>
      </c>
      <c r="O27" s="78">
        <v>3388550123</v>
      </c>
      <c r="P27" s="78">
        <v>852</v>
      </c>
      <c r="Q27" s="78">
        <v>5037018</v>
      </c>
      <c r="R27" s="78">
        <v>0</v>
      </c>
      <c r="S27" s="78">
        <v>0</v>
      </c>
      <c r="T27" s="78">
        <v>0</v>
      </c>
      <c r="U27" s="78">
        <v>0</v>
      </c>
      <c r="V27" s="78">
        <v>0</v>
      </c>
      <c r="W27" s="78">
        <v>0</v>
      </c>
      <c r="X27" s="78">
        <v>0</v>
      </c>
      <c r="Y27" s="78">
        <v>0</v>
      </c>
      <c r="Z27" s="78">
        <v>4241138863</v>
      </c>
      <c r="AA27" s="78">
        <v>21148142</v>
      </c>
      <c r="AB27" s="78">
        <v>310369274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258190</v>
      </c>
      <c r="K28" s="78">
        <v>300172537.00000006</v>
      </c>
      <c r="L28" s="78">
        <v>1938944</v>
      </c>
      <c r="M28" s="78">
        <v>2247220957</v>
      </c>
      <c r="N28" s="78">
        <v>374600</v>
      </c>
      <c r="O28" s="78">
        <v>993636934</v>
      </c>
      <c r="P28" s="78">
        <v>0</v>
      </c>
      <c r="Q28" s="78">
        <v>0</v>
      </c>
      <c r="R28" s="78">
        <v>0</v>
      </c>
      <c r="S28" s="78">
        <v>0</v>
      </c>
      <c r="T28" s="78">
        <v>0</v>
      </c>
      <c r="U28" s="78">
        <v>0</v>
      </c>
      <c r="V28" s="78">
        <v>9</v>
      </c>
      <c r="W28" s="78">
        <v>0</v>
      </c>
      <c r="X28" s="78">
        <v>0</v>
      </c>
      <c r="Y28" s="78">
        <v>54943</v>
      </c>
      <c r="Z28" s="78">
        <v>3541085371.0000005</v>
      </c>
      <c r="AA28" s="78">
        <v>289919396</v>
      </c>
      <c r="AB28" s="78">
        <v>2155789069</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85197</v>
      </c>
      <c r="K29" s="78">
        <v>100830396.99999999</v>
      </c>
      <c r="L29" s="78">
        <v>367229</v>
      </c>
      <c r="M29" s="78">
        <v>430006766.99999994</v>
      </c>
      <c r="N29" s="78">
        <v>14300</v>
      </c>
      <c r="O29" s="78">
        <v>25870099.999999996</v>
      </c>
      <c r="P29" s="78">
        <v>0</v>
      </c>
      <c r="Q29" s="78">
        <v>0</v>
      </c>
      <c r="R29" s="78">
        <v>0</v>
      </c>
      <c r="S29" s="78">
        <v>0</v>
      </c>
      <c r="T29" s="78">
        <v>0</v>
      </c>
      <c r="U29" s="78">
        <v>0</v>
      </c>
      <c r="V29" s="78">
        <v>0</v>
      </c>
      <c r="W29" s="78">
        <v>0</v>
      </c>
      <c r="X29" s="78">
        <v>0</v>
      </c>
      <c r="Y29" s="78">
        <v>1961.9999999999998</v>
      </c>
      <c r="Z29" s="78">
        <v>556709225.99999988</v>
      </c>
      <c r="AA29" s="78">
        <v>69990882</v>
      </c>
      <c r="AB29" s="78">
        <v>774206370</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168199</v>
      </c>
      <c r="K30" s="78">
        <v>204138290</v>
      </c>
      <c r="L30" s="78">
        <v>2079373</v>
      </c>
      <c r="M30" s="78">
        <v>2515223166</v>
      </c>
      <c r="N30" s="78">
        <v>515000</v>
      </c>
      <c r="O30" s="78">
        <v>1323033825</v>
      </c>
      <c r="P30" s="78">
        <v>0</v>
      </c>
      <c r="Q30" s="78">
        <v>0</v>
      </c>
      <c r="R30" s="78">
        <v>0</v>
      </c>
      <c r="S30" s="78">
        <v>0</v>
      </c>
      <c r="T30" s="78">
        <v>0</v>
      </c>
      <c r="U30" s="78">
        <v>0</v>
      </c>
      <c r="V30" s="78">
        <v>0</v>
      </c>
      <c r="W30" s="78">
        <v>0</v>
      </c>
      <c r="X30" s="78">
        <v>0</v>
      </c>
      <c r="Y30" s="78">
        <v>0</v>
      </c>
      <c r="Z30" s="78">
        <v>4042395281</v>
      </c>
      <c r="AA30" s="78">
        <v>171176110</v>
      </c>
      <c r="AB30" s="78">
        <v>1112776019</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437038</v>
      </c>
      <c r="K31" s="78">
        <v>535377901.99999994</v>
      </c>
      <c r="L31" s="78">
        <v>3178963</v>
      </c>
      <c r="M31" s="78">
        <v>3878894975.9999995</v>
      </c>
      <c r="N31" s="78">
        <v>2251400</v>
      </c>
      <c r="O31" s="78">
        <v>6484953683.000001</v>
      </c>
      <c r="P31" s="78">
        <v>15480</v>
      </c>
      <c r="Q31" s="78">
        <v>128213478.00000001</v>
      </c>
      <c r="R31" s="78">
        <v>460</v>
      </c>
      <c r="S31" s="78">
        <v>3350177</v>
      </c>
      <c r="T31" s="78">
        <v>0</v>
      </c>
      <c r="U31" s="78">
        <v>0</v>
      </c>
      <c r="V31" s="78">
        <v>39</v>
      </c>
      <c r="W31" s="78">
        <v>0</v>
      </c>
      <c r="X31" s="78">
        <v>0</v>
      </c>
      <c r="Y31" s="78">
        <v>240865</v>
      </c>
      <c r="Z31" s="78">
        <v>11031031081.28676</v>
      </c>
      <c r="AA31" s="78">
        <v>793328256</v>
      </c>
      <c r="AB31" s="78">
        <v>3894442701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89488</v>
      </c>
      <c r="K32" s="78">
        <v>102495595</v>
      </c>
      <c r="L32" s="78">
        <v>408336</v>
      </c>
      <c r="M32" s="78">
        <v>466806797</v>
      </c>
      <c r="N32" s="78">
        <v>537400</v>
      </c>
      <c r="O32" s="78">
        <v>1385647597.0000002</v>
      </c>
      <c r="P32" s="78">
        <v>5761</v>
      </c>
      <c r="Q32" s="78">
        <v>6635987</v>
      </c>
      <c r="R32" s="78">
        <v>0</v>
      </c>
      <c r="S32" s="78">
        <v>0</v>
      </c>
      <c r="T32" s="78">
        <v>0</v>
      </c>
      <c r="U32" s="78">
        <v>0</v>
      </c>
      <c r="V32" s="78">
        <v>0</v>
      </c>
      <c r="W32" s="78">
        <v>0</v>
      </c>
      <c r="X32" s="78">
        <v>0</v>
      </c>
      <c r="Y32" s="78">
        <v>0</v>
      </c>
      <c r="Z32" s="78">
        <v>1961585976.0000002</v>
      </c>
      <c r="AA32" s="78">
        <v>41853437</v>
      </c>
      <c r="AB32" s="78">
        <v>626101935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148764</v>
      </c>
      <c r="K33" s="78">
        <v>187850057</v>
      </c>
      <c r="L33" s="78">
        <v>752032</v>
      </c>
      <c r="M33" s="78">
        <v>945178714</v>
      </c>
      <c r="N33" s="78">
        <v>214900</v>
      </c>
      <c r="O33" s="78">
        <v>536038213.00000006</v>
      </c>
      <c r="P33" s="78">
        <v>0</v>
      </c>
      <c r="Q33" s="78">
        <v>0</v>
      </c>
      <c r="R33" s="78">
        <v>0</v>
      </c>
      <c r="S33" s="78">
        <v>0</v>
      </c>
      <c r="T33" s="78">
        <v>0</v>
      </c>
      <c r="U33" s="78">
        <v>0</v>
      </c>
      <c r="V33" s="78">
        <v>0</v>
      </c>
      <c r="W33" s="78">
        <v>0</v>
      </c>
      <c r="X33" s="78">
        <v>0</v>
      </c>
      <c r="Y33" s="78">
        <v>0</v>
      </c>
      <c r="Z33" s="78">
        <v>1669066984</v>
      </c>
      <c r="AA33" s="78">
        <v>69061274</v>
      </c>
      <c r="AB33" s="78">
        <v>999577236.99999988</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13052</v>
      </c>
      <c r="K34" s="78">
        <v>15737487</v>
      </c>
      <c r="L34" s="78">
        <v>43435</v>
      </c>
      <c r="M34" s="78">
        <v>52392393</v>
      </c>
      <c r="N34" s="78">
        <v>581400</v>
      </c>
      <c r="O34" s="78">
        <v>1530939612</v>
      </c>
      <c r="P34" s="78">
        <v>9169</v>
      </c>
      <c r="Q34" s="78">
        <v>51714130</v>
      </c>
      <c r="R34" s="78">
        <v>0</v>
      </c>
      <c r="S34" s="78">
        <v>0</v>
      </c>
      <c r="T34" s="78">
        <v>0</v>
      </c>
      <c r="U34" s="78">
        <v>0</v>
      </c>
      <c r="V34" s="78">
        <v>0</v>
      </c>
      <c r="W34" s="78">
        <v>0</v>
      </c>
      <c r="X34" s="78">
        <v>0</v>
      </c>
      <c r="Y34" s="78">
        <v>0</v>
      </c>
      <c r="Z34" s="78">
        <v>1650783622</v>
      </c>
      <c r="AA34" s="78">
        <v>4918683</v>
      </c>
      <c r="AB34" s="78">
        <v>70385230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73208</v>
      </c>
      <c r="K35" s="78">
        <v>85819429</v>
      </c>
      <c r="L35" s="78">
        <v>254775</v>
      </c>
      <c r="M35" s="78">
        <v>297670644</v>
      </c>
      <c r="N35" s="78">
        <v>288200</v>
      </c>
      <c r="O35" s="78">
        <v>916139998</v>
      </c>
      <c r="P35" s="78">
        <v>0</v>
      </c>
      <c r="Q35" s="78">
        <v>0</v>
      </c>
      <c r="R35" s="78">
        <v>0</v>
      </c>
      <c r="S35" s="78">
        <v>0</v>
      </c>
      <c r="T35" s="78">
        <v>0</v>
      </c>
      <c r="U35" s="78">
        <v>0</v>
      </c>
      <c r="V35" s="78">
        <v>0</v>
      </c>
      <c r="W35" s="78">
        <v>0</v>
      </c>
      <c r="X35" s="78">
        <v>0</v>
      </c>
      <c r="Y35" s="78">
        <v>0</v>
      </c>
      <c r="Z35" s="78">
        <v>1299630071</v>
      </c>
      <c r="AA35" s="78">
        <v>173970942</v>
      </c>
      <c r="AB35" s="78">
        <v>824700127</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89531</v>
      </c>
      <c r="K36" s="78">
        <v>113763001</v>
      </c>
      <c r="L36" s="78">
        <v>294840</v>
      </c>
      <c r="M36" s="78">
        <v>372182397</v>
      </c>
      <c r="N36" s="78">
        <v>108500</v>
      </c>
      <c r="O36" s="78">
        <v>369335247</v>
      </c>
      <c r="P36" s="78">
        <v>0</v>
      </c>
      <c r="Q36" s="78">
        <v>0</v>
      </c>
      <c r="R36" s="78">
        <v>0</v>
      </c>
      <c r="S36" s="78">
        <v>0</v>
      </c>
      <c r="T36" s="78">
        <v>0</v>
      </c>
      <c r="U36" s="78">
        <v>0</v>
      </c>
      <c r="V36" s="78">
        <v>0</v>
      </c>
      <c r="W36" s="78">
        <v>0</v>
      </c>
      <c r="X36" s="78">
        <v>0</v>
      </c>
      <c r="Y36" s="78">
        <v>0</v>
      </c>
      <c r="Z36" s="78">
        <v>855280644.99999988</v>
      </c>
      <c r="AA36" s="78">
        <v>51867781</v>
      </c>
      <c r="AB36" s="78">
        <v>715808724</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1029833.0000000001</v>
      </c>
      <c r="K37" s="78">
        <v>1279302323</v>
      </c>
      <c r="L37" s="78">
        <v>1069551</v>
      </c>
      <c r="M37" s="78">
        <v>1320389039.0000002</v>
      </c>
      <c r="N37" s="78">
        <v>113000</v>
      </c>
      <c r="O37" s="78">
        <v>310457462</v>
      </c>
      <c r="P37" s="78">
        <v>0</v>
      </c>
      <c r="Q37" s="78">
        <v>0</v>
      </c>
      <c r="R37" s="78">
        <v>0</v>
      </c>
      <c r="S37" s="78">
        <v>0</v>
      </c>
      <c r="T37" s="78">
        <v>0</v>
      </c>
      <c r="U37" s="78">
        <v>0</v>
      </c>
      <c r="V37" s="78">
        <v>0</v>
      </c>
      <c r="W37" s="78">
        <v>0</v>
      </c>
      <c r="X37" s="78">
        <v>0</v>
      </c>
      <c r="Y37" s="78">
        <v>0</v>
      </c>
      <c r="Z37" s="78">
        <v>2910148824.0000005</v>
      </c>
      <c r="AA37" s="78">
        <v>2408463856</v>
      </c>
      <c r="AB37" s="78">
        <v>10811892923</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58420</v>
      </c>
      <c r="K38" s="78">
        <v>69449323</v>
      </c>
      <c r="L38" s="78">
        <v>545310</v>
      </c>
      <c r="M38" s="78">
        <v>646447859.00000012</v>
      </c>
      <c r="N38" s="78">
        <v>1748200</v>
      </c>
      <c r="O38" s="78">
        <v>5259895859</v>
      </c>
      <c r="P38" s="78">
        <v>0</v>
      </c>
      <c r="Q38" s="78">
        <v>0</v>
      </c>
      <c r="R38" s="78">
        <v>0</v>
      </c>
      <c r="S38" s="78">
        <v>0</v>
      </c>
      <c r="T38" s="78">
        <v>0</v>
      </c>
      <c r="U38" s="78">
        <v>0</v>
      </c>
      <c r="V38" s="78">
        <v>0</v>
      </c>
      <c r="W38" s="78">
        <v>0</v>
      </c>
      <c r="X38" s="78">
        <v>0</v>
      </c>
      <c r="Y38" s="78">
        <v>0</v>
      </c>
      <c r="Z38" s="78">
        <v>5975793041.000001</v>
      </c>
      <c r="AA38" s="78">
        <v>32020661</v>
      </c>
      <c r="AB38" s="78">
        <v>378299532</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192165</v>
      </c>
      <c r="K39" s="78">
        <v>231361000</v>
      </c>
      <c r="L39" s="78">
        <v>1112388</v>
      </c>
      <c r="M39" s="78">
        <v>1338334385</v>
      </c>
      <c r="N39" s="78">
        <v>725300</v>
      </c>
      <c r="O39" s="78">
        <v>1961595873</v>
      </c>
      <c r="P39" s="78">
        <v>7523</v>
      </c>
      <c r="Q39" s="78">
        <v>46285090</v>
      </c>
      <c r="R39" s="78">
        <v>0</v>
      </c>
      <c r="S39" s="78">
        <v>0</v>
      </c>
      <c r="T39" s="78">
        <v>5993</v>
      </c>
      <c r="U39" s="78">
        <v>335</v>
      </c>
      <c r="V39" s="78">
        <v>2097</v>
      </c>
      <c r="W39" s="78">
        <v>41840944</v>
      </c>
      <c r="X39" s="78">
        <v>2054465</v>
      </c>
      <c r="Y39" s="78">
        <v>12856351</v>
      </c>
      <c r="Z39" s="78">
        <v>3634328108</v>
      </c>
      <c r="AA39" s="78">
        <v>391026443</v>
      </c>
      <c r="AB39" s="78">
        <v>2026153854</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73096</v>
      </c>
      <c r="K40" s="78">
        <v>87267232.999999985</v>
      </c>
      <c r="L40" s="78">
        <v>319232</v>
      </c>
      <c r="M40" s="78">
        <v>380500043</v>
      </c>
      <c r="N40" s="78">
        <v>931100</v>
      </c>
      <c r="O40" s="78">
        <v>3123157402</v>
      </c>
      <c r="P40" s="78">
        <v>0</v>
      </c>
      <c r="Q40" s="78">
        <v>0</v>
      </c>
      <c r="R40" s="78">
        <v>0</v>
      </c>
      <c r="S40" s="78">
        <v>0</v>
      </c>
      <c r="T40" s="78">
        <v>0</v>
      </c>
      <c r="U40" s="78">
        <v>0</v>
      </c>
      <c r="V40" s="78">
        <v>4</v>
      </c>
      <c r="W40" s="78">
        <v>0</v>
      </c>
      <c r="X40" s="78">
        <v>0</v>
      </c>
      <c r="Y40" s="78">
        <v>24037</v>
      </c>
      <c r="Z40" s="78">
        <v>3590948715</v>
      </c>
      <c r="AA40" s="78">
        <v>41810202</v>
      </c>
      <c r="AB40" s="78">
        <v>620838740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838324</v>
      </c>
      <c r="K41" s="78">
        <v>1009690631</v>
      </c>
      <c r="L41" s="78">
        <v>3131158</v>
      </c>
      <c r="M41" s="78">
        <v>3765924802</v>
      </c>
      <c r="N41" s="78">
        <v>931100</v>
      </c>
      <c r="O41" s="78">
        <v>2171116296</v>
      </c>
      <c r="P41" s="78">
        <v>14973</v>
      </c>
      <c r="Q41" s="78">
        <v>51991771</v>
      </c>
      <c r="R41" s="78">
        <v>0</v>
      </c>
      <c r="S41" s="78">
        <v>0</v>
      </c>
      <c r="T41" s="78">
        <v>0</v>
      </c>
      <c r="U41" s="78">
        <v>0</v>
      </c>
      <c r="V41" s="78">
        <v>15</v>
      </c>
      <c r="W41" s="78">
        <v>0</v>
      </c>
      <c r="X41" s="78">
        <v>0</v>
      </c>
      <c r="Y41" s="78">
        <v>92224.999999999985</v>
      </c>
      <c r="Z41" s="78">
        <v>6998815725.000001</v>
      </c>
      <c r="AA41" s="78">
        <v>1940549018.9999998</v>
      </c>
      <c r="AB41" s="78">
        <v>8970984246</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78218</v>
      </c>
      <c r="K42" s="78">
        <v>84431776</v>
      </c>
      <c r="L42" s="78">
        <v>261048</v>
      </c>
      <c r="M42" s="78">
        <v>282478008</v>
      </c>
      <c r="N42" s="78">
        <v>1096500</v>
      </c>
      <c r="O42" s="78">
        <v>2994488063</v>
      </c>
      <c r="P42" s="78">
        <v>9753</v>
      </c>
      <c r="Q42" s="78">
        <v>55007992</v>
      </c>
      <c r="R42" s="78">
        <v>0</v>
      </c>
      <c r="S42" s="78">
        <v>0</v>
      </c>
      <c r="T42" s="78">
        <v>0</v>
      </c>
      <c r="U42" s="78">
        <v>0</v>
      </c>
      <c r="V42" s="78">
        <v>31</v>
      </c>
      <c r="W42" s="78">
        <v>0</v>
      </c>
      <c r="X42" s="78">
        <v>0</v>
      </c>
      <c r="Y42" s="78">
        <v>192790</v>
      </c>
      <c r="Z42" s="78">
        <v>3416598629</v>
      </c>
      <c r="AA42" s="78">
        <v>32031279</v>
      </c>
      <c r="AB42" s="78">
        <v>487137535</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93094</v>
      </c>
      <c r="K43" s="78">
        <v>113362545</v>
      </c>
      <c r="L43" s="78">
        <v>274569</v>
      </c>
      <c r="M43" s="78">
        <v>334192690.99999994</v>
      </c>
      <c r="N43" s="78">
        <v>0</v>
      </c>
      <c r="O43" s="78">
        <v>0</v>
      </c>
      <c r="P43" s="78">
        <v>0</v>
      </c>
      <c r="Q43" s="78">
        <v>0</v>
      </c>
      <c r="R43" s="78">
        <v>0</v>
      </c>
      <c r="S43" s="78">
        <v>0</v>
      </c>
      <c r="T43" s="78">
        <v>0</v>
      </c>
      <c r="U43" s="78">
        <v>0</v>
      </c>
      <c r="V43" s="78">
        <v>0</v>
      </c>
      <c r="W43" s="78">
        <v>0</v>
      </c>
      <c r="X43" s="78">
        <v>0</v>
      </c>
      <c r="Y43" s="78">
        <v>0</v>
      </c>
      <c r="Z43" s="78">
        <v>447555236</v>
      </c>
      <c r="AA43" s="78">
        <v>157490124</v>
      </c>
      <c r="AB43" s="78">
        <v>1007238150</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234542</v>
      </c>
      <c r="K44" s="78">
        <v>291831137.99999994</v>
      </c>
      <c r="L44" s="78">
        <v>1073393</v>
      </c>
      <c r="M44" s="78">
        <v>1327582627</v>
      </c>
      <c r="N44" s="78">
        <v>101200</v>
      </c>
      <c r="O44" s="78">
        <v>277997810</v>
      </c>
      <c r="P44" s="78">
        <v>0</v>
      </c>
      <c r="Q44" s="78">
        <v>0</v>
      </c>
      <c r="R44" s="78">
        <v>0</v>
      </c>
      <c r="S44" s="78">
        <v>0</v>
      </c>
      <c r="T44" s="78">
        <v>0</v>
      </c>
      <c r="U44" s="78">
        <v>0</v>
      </c>
      <c r="V44" s="78">
        <v>0</v>
      </c>
      <c r="W44" s="78">
        <v>0</v>
      </c>
      <c r="X44" s="78">
        <v>0</v>
      </c>
      <c r="Y44" s="78">
        <v>0</v>
      </c>
      <c r="Z44" s="78">
        <v>1897411575.0000002</v>
      </c>
      <c r="AA44" s="78">
        <v>689516018</v>
      </c>
      <c r="AB44" s="78">
        <v>3291159136.9999995</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294283</v>
      </c>
      <c r="K45" s="78">
        <v>342190184</v>
      </c>
      <c r="L45" s="78">
        <v>864494</v>
      </c>
      <c r="M45" s="78">
        <v>1001952023.9999999</v>
      </c>
      <c r="N45" s="78">
        <v>2829000</v>
      </c>
      <c r="O45" s="78">
        <v>7873579900.999999</v>
      </c>
      <c r="P45" s="78">
        <v>8303</v>
      </c>
      <c r="Q45" s="78">
        <v>42061872</v>
      </c>
      <c r="R45" s="78">
        <v>92</v>
      </c>
      <c r="S45" s="78">
        <v>616827</v>
      </c>
      <c r="T45" s="78">
        <v>1013710</v>
      </c>
      <c r="U45" s="78">
        <v>23585</v>
      </c>
      <c r="V45" s="78">
        <v>11208</v>
      </c>
      <c r="W45" s="78">
        <v>7094599397</v>
      </c>
      <c r="X45" s="78">
        <v>144622975</v>
      </c>
      <c r="Y45" s="78">
        <v>68725248.000000015</v>
      </c>
      <c r="Z45" s="78">
        <v>16568348428.063236</v>
      </c>
      <c r="AA45" s="78">
        <v>722881158</v>
      </c>
      <c r="AB45" s="78">
        <v>3354507704.0000005</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20045</v>
      </c>
      <c r="K46" s="78">
        <v>23269577</v>
      </c>
      <c r="L46" s="78">
        <v>634977</v>
      </c>
      <c r="M46" s="78">
        <v>734425011</v>
      </c>
      <c r="N46" s="78">
        <v>463400</v>
      </c>
      <c r="O46" s="78">
        <v>1315639196</v>
      </c>
      <c r="P46" s="78">
        <v>0</v>
      </c>
      <c r="Q46" s="78">
        <v>0</v>
      </c>
      <c r="R46" s="78">
        <v>0</v>
      </c>
      <c r="S46" s="78">
        <v>0</v>
      </c>
      <c r="T46" s="78">
        <v>0</v>
      </c>
      <c r="U46" s="78">
        <v>0</v>
      </c>
      <c r="V46" s="78">
        <v>0</v>
      </c>
      <c r="W46" s="78">
        <v>0</v>
      </c>
      <c r="X46" s="78">
        <v>0</v>
      </c>
      <c r="Y46" s="78">
        <v>0</v>
      </c>
      <c r="Z46" s="78">
        <v>2073333784.0000005</v>
      </c>
      <c r="AA46" s="78">
        <v>19214626</v>
      </c>
      <c r="AB46" s="78">
        <v>249796487</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24361</v>
      </c>
      <c r="K47" s="78">
        <v>28273430</v>
      </c>
      <c r="L47" s="78">
        <v>270052</v>
      </c>
      <c r="M47" s="78">
        <v>312825718</v>
      </c>
      <c r="N47" s="78">
        <v>488500</v>
      </c>
      <c r="O47" s="78">
        <v>1466339017</v>
      </c>
      <c r="P47" s="78">
        <v>0</v>
      </c>
      <c r="Q47" s="78">
        <v>0</v>
      </c>
      <c r="R47" s="78">
        <v>0</v>
      </c>
      <c r="S47" s="78">
        <v>0</v>
      </c>
      <c r="T47" s="78">
        <v>0</v>
      </c>
      <c r="U47" s="78">
        <v>0</v>
      </c>
      <c r="V47" s="78">
        <v>1</v>
      </c>
      <c r="W47" s="78">
        <v>0</v>
      </c>
      <c r="X47" s="78">
        <v>0</v>
      </c>
      <c r="Y47" s="78">
        <v>5151</v>
      </c>
      <c r="Z47" s="78">
        <v>1807443316</v>
      </c>
      <c r="AA47" s="78">
        <v>10113740</v>
      </c>
      <c r="AB47" s="78">
        <v>155549803</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96146</v>
      </c>
      <c r="K48" s="78">
        <v>121210194</v>
      </c>
      <c r="L48" s="78">
        <v>850562</v>
      </c>
      <c r="M48" s="78">
        <v>1067898733</v>
      </c>
      <c r="N48" s="78">
        <v>40900</v>
      </c>
      <c r="O48" s="78">
        <v>73586026</v>
      </c>
      <c r="P48" s="78">
        <v>0</v>
      </c>
      <c r="Q48" s="78">
        <v>0</v>
      </c>
      <c r="R48" s="78">
        <v>0</v>
      </c>
      <c r="S48" s="78">
        <v>0</v>
      </c>
      <c r="T48" s="78">
        <v>0</v>
      </c>
      <c r="U48" s="78">
        <v>0</v>
      </c>
      <c r="V48" s="78">
        <v>0</v>
      </c>
      <c r="W48" s="78">
        <v>0</v>
      </c>
      <c r="X48" s="78">
        <v>0</v>
      </c>
      <c r="Y48" s="78">
        <v>0</v>
      </c>
      <c r="Z48" s="78">
        <v>1262694953</v>
      </c>
      <c r="AA48" s="78">
        <v>73648697</v>
      </c>
      <c r="AB48" s="78">
        <v>750512955</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104180</v>
      </c>
      <c r="K49" s="78">
        <v>120181051.00000001</v>
      </c>
      <c r="L49" s="78">
        <v>1187978</v>
      </c>
      <c r="M49" s="78">
        <v>1366786817</v>
      </c>
      <c r="N49" s="78">
        <v>1069800</v>
      </c>
      <c r="O49" s="78">
        <v>3166816076</v>
      </c>
      <c r="P49" s="78">
        <v>55</v>
      </c>
      <c r="Q49" s="78">
        <v>456310.99999999994</v>
      </c>
      <c r="R49" s="78">
        <v>0</v>
      </c>
      <c r="S49" s="78">
        <v>0</v>
      </c>
      <c r="T49" s="78">
        <v>0</v>
      </c>
      <c r="U49" s="78">
        <v>0</v>
      </c>
      <c r="V49" s="78">
        <v>0</v>
      </c>
      <c r="W49" s="78">
        <v>0</v>
      </c>
      <c r="X49" s="78">
        <v>0</v>
      </c>
      <c r="Y49" s="78">
        <v>0</v>
      </c>
      <c r="Z49" s="78">
        <v>4654240255</v>
      </c>
      <c r="AA49" s="78">
        <v>50047374</v>
      </c>
      <c r="AB49" s="78">
        <v>561759324</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815</v>
      </c>
      <c r="B189" s="77">
        <v>181</v>
      </c>
      <c r="C189" s="77">
        <v>16</v>
      </c>
      <c r="D189" s="77">
        <v>1</v>
      </c>
      <c r="E189" s="77">
        <v>2022</v>
      </c>
      <c r="F189" s="77" t="s">
        <v>162</v>
      </c>
      <c r="G189" s="1017" t="s">
        <v>796</v>
      </c>
      <c r="H189" s="77" t="s">
        <v>797</v>
      </c>
      <c r="I189" s="1018"/>
      <c r="J189" s="80"/>
      <c r="K189" s="78"/>
      <c r="L189" s="78"/>
      <c r="M189" s="78"/>
      <c r="N189" s="78"/>
      <c r="O189" s="78"/>
      <c r="P189" s="78"/>
      <c r="Q189" s="78"/>
      <c r="R189" s="78"/>
      <c r="S189" s="78"/>
      <c r="T189" s="78"/>
      <c r="U189" s="78"/>
      <c r="V189" s="78"/>
      <c r="W189" s="78"/>
      <c r="X189" s="78"/>
      <c r="Y189" s="78"/>
      <c r="Z189" s="78"/>
      <c r="AA189" s="78"/>
      <c r="AB189" s="78"/>
      <c r="AC189" s="79"/>
      <c r="AD189" s="78">
        <v>1765501910.217653</v>
      </c>
      <c r="AE189" s="78">
        <v>137061538.49606138</v>
      </c>
      <c r="AF189" s="78">
        <v>83223191.403620899</v>
      </c>
      <c r="AG189" s="78">
        <v>2612386635.8905287</v>
      </c>
      <c r="AH189" s="78">
        <v>3406531652.9064331</v>
      </c>
      <c r="AI189" s="78">
        <v>0</v>
      </c>
      <c r="AJ189" s="78">
        <v>0</v>
      </c>
      <c r="AK189" s="78">
        <v>158245111.91403687</v>
      </c>
      <c r="AL189" s="78">
        <v>0</v>
      </c>
      <c r="AM189" s="78">
        <v>0</v>
      </c>
      <c r="AN189" s="78">
        <v>8162950040.8283339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2830</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142916201.0873985</v>
      </c>
      <c r="AE190" s="78">
        <v>26431323.708489329</v>
      </c>
      <c r="AF190" s="78">
        <v>3415906.0309278294</v>
      </c>
      <c r="AG190" s="78">
        <v>682583029.06233966</v>
      </c>
      <c r="AH190" s="78">
        <v>785316642.68487132</v>
      </c>
      <c r="AI190" s="78">
        <v>0</v>
      </c>
      <c r="AJ190" s="78">
        <v>0</v>
      </c>
      <c r="AK190" s="78">
        <v>35063742.032485791</v>
      </c>
      <c r="AL190" s="78">
        <v>0</v>
      </c>
      <c r="AM190" s="78">
        <v>0</v>
      </c>
      <c r="AN190" s="78">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2831</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2303351.3572356249</v>
      </c>
      <c r="AE191" s="78">
        <v>791116.12155076629</v>
      </c>
      <c r="AF191" s="78">
        <v>840482.52228246816</v>
      </c>
      <c r="AG191" s="78">
        <v>16237406.700618632</v>
      </c>
      <c r="AH191" s="78">
        <v>25196773.965362243</v>
      </c>
      <c r="AI191" s="78">
        <v>0</v>
      </c>
      <c r="AJ191" s="78">
        <v>0</v>
      </c>
      <c r="AK191" s="78">
        <v>1159692.2310703048</v>
      </c>
      <c r="AL191" s="78">
        <v>0</v>
      </c>
      <c r="AM191" s="78">
        <v>0</v>
      </c>
      <c r="AN191" s="78">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2832</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4835772.5724194618</v>
      </c>
      <c r="AE192" s="78">
        <v>847432.8624069225</v>
      </c>
      <c r="AF192" s="78">
        <v>763374.03399967286</v>
      </c>
      <c r="AG192" s="78">
        <v>16076993.242544465</v>
      </c>
      <c r="AH192" s="78">
        <v>31252478.849716011</v>
      </c>
      <c r="AI192" s="78">
        <v>0</v>
      </c>
      <c r="AJ192" s="78">
        <v>0</v>
      </c>
      <c r="AK192" s="78">
        <v>1641724.4210920671</v>
      </c>
      <c r="AL192" s="78">
        <v>0</v>
      </c>
      <c r="AM192" s="78">
        <v>0</v>
      </c>
      <c r="AN192" s="78">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2833</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14285492.194808254</v>
      </c>
      <c r="AE193" s="78">
        <v>565849.15812614129</v>
      </c>
      <c r="AF193" s="78">
        <v>555181.11563612567</v>
      </c>
      <c r="AG193" s="78">
        <v>6802718.8701823391</v>
      </c>
      <c r="AH193" s="78">
        <v>16242122.371942237</v>
      </c>
      <c r="AI193" s="78">
        <v>0</v>
      </c>
      <c r="AJ193" s="78">
        <v>0</v>
      </c>
      <c r="AK193" s="78">
        <v>957995.39720639039</v>
      </c>
      <c r="AL193" s="78">
        <v>0</v>
      </c>
      <c r="AM193" s="78">
        <v>0</v>
      </c>
      <c r="AN193" s="78">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2834</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0</v>
      </c>
      <c r="AE194" s="78">
        <v>501487.1685762484</v>
      </c>
      <c r="AF194" s="78">
        <v>223614.61602010622</v>
      </c>
      <c r="AG194" s="78">
        <v>3232034.1182351029</v>
      </c>
      <c r="AH194" s="78">
        <v>7648406.8312320588</v>
      </c>
      <c r="AI194" s="78">
        <v>0</v>
      </c>
      <c r="AJ194" s="78">
        <v>0</v>
      </c>
      <c r="AK194" s="78">
        <v>298413.17737484409</v>
      </c>
      <c r="AL194" s="78">
        <v>0</v>
      </c>
      <c r="AM194" s="78">
        <v>0</v>
      </c>
      <c r="AN194" s="78">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2835</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44509217.147701941</v>
      </c>
      <c r="AE195" s="78">
        <v>2778292.5489037079</v>
      </c>
      <c r="AF195" s="78">
        <v>4387472.9832910495</v>
      </c>
      <c r="AG195" s="78">
        <v>36728740.6597967</v>
      </c>
      <c r="AH195" s="78">
        <v>61960689.048520386</v>
      </c>
      <c r="AI195" s="78">
        <v>0</v>
      </c>
      <c r="AJ195" s="78">
        <v>0</v>
      </c>
      <c r="AK195" s="78">
        <v>3264854.51178951</v>
      </c>
      <c r="AL195" s="78">
        <v>0</v>
      </c>
      <c r="AM195" s="78">
        <v>0</v>
      </c>
      <c r="AN195" s="78">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2836</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1953072.8502825394</v>
      </c>
      <c r="AE196" s="78">
        <v>1539324.2500682706</v>
      </c>
      <c r="AF196" s="78">
        <v>516626.87149472808</v>
      </c>
      <c r="AG196" s="78">
        <v>10005046.792477781</v>
      </c>
      <c r="AH196" s="78">
        <v>14322859.234516963</v>
      </c>
      <c r="AI196" s="78">
        <v>0</v>
      </c>
      <c r="AJ196" s="78">
        <v>0</v>
      </c>
      <c r="AK196" s="78">
        <v>628849.92376265279</v>
      </c>
      <c r="AL196" s="78">
        <v>0</v>
      </c>
      <c r="AM196" s="78">
        <v>0</v>
      </c>
      <c r="AN196" s="78">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2837</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2998122.8264905885</v>
      </c>
      <c r="AE197" s="78">
        <v>453215.6764138288</v>
      </c>
      <c r="AF197" s="78">
        <v>547470.26680784614</v>
      </c>
      <c r="AG197" s="78">
        <v>10058517.945169171</v>
      </c>
      <c r="AH197" s="78">
        <v>23575426.300014921</v>
      </c>
      <c r="AI197" s="78">
        <v>0</v>
      </c>
      <c r="AJ197" s="78">
        <v>0</v>
      </c>
      <c r="AK197" s="78">
        <v>1121857.9338090201</v>
      </c>
      <c r="AL197" s="78">
        <v>0</v>
      </c>
      <c r="AM197" s="78">
        <v>0</v>
      </c>
      <c r="AN197" s="78">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2838</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487901.03392210201</v>
      </c>
      <c r="AE198" s="78">
        <v>134087.47822894342</v>
      </c>
      <c r="AF198" s="78">
        <v>53975.941797956672</v>
      </c>
      <c r="AG198" s="78">
        <v>2025962.5630848715</v>
      </c>
      <c r="AH198" s="78">
        <v>4961438.438836677</v>
      </c>
      <c r="AI198" s="78">
        <v>0</v>
      </c>
      <c r="AJ198" s="78">
        <v>0</v>
      </c>
      <c r="AK198" s="78">
        <v>218225.12754802531</v>
      </c>
      <c r="AL198" s="78">
        <v>0</v>
      </c>
      <c r="AM198" s="78">
        <v>0</v>
      </c>
      <c r="AN198" s="78">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2839</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49879671.298616044</v>
      </c>
      <c r="AE199" s="78">
        <v>2625432.8237227122</v>
      </c>
      <c r="AF199" s="78">
        <v>2066507.4859789123</v>
      </c>
      <c r="AG199" s="78">
        <v>54748519.116794989</v>
      </c>
      <c r="AH199" s="78">
        <v>79806971.654728517</v>
      </c>
      <c r="AI199" s="78">
        <v>0</v>
      </c>
      <c r="AJ199" s="78">
        <v>0</v>
      </c>
      <c r="AK199" s="78">
        <v>4074870.0296053453</v>
      </c>
      <c r="AL199" s="78">
        <v>0</v>
      </c>
      <c r="AM199" s="78">
        <v>0</v>
      </c>
      <c r="AN199" s="78">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2840</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39031060.567800626</v>
      </c>
      <c r="AE200" s="78">
        <v>6792871.6470782747</v>
      </c>
      <c r="AF200" s="78">
        <v>2698797.0898978333</v>
      </c>
      <c r="AG200" s="78">
        <v>112146830.91140772</v>
      </c>
      <c r="AH200" s="78">
        <v>146832223.7285741</v>
      </c>
      <c r="AI200" s="78">
        <v>0</v>
      </c>
      <c r="AJ200" s="78">
        <v>0</v>
      </c>
      <c r="AK200" s="78">
        <v>6667746.1013002265</v>
      </c>
      <c r="AL200" s="78">
        <v>0</v>
      </c>
      <c r="AM200" s="78">
        <v>0</v>
      </c>
      <c r="AN200" s="78">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2841</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23826510.291967377</v>
      </c>
      <c r="AE201" s="78">
        <v>1700229.2239430028</v>
      </c>
      <c r="AF201" s="78">
        <v>1981688.1488678376</v>
      </c>
      <c r="AG201" s="78">
        <v>19849680.126881395</v>
      </c>
      <c r="AH201" s="78">
        <v>40338900.748093575</v>
      </c>
      <c r="AI201" s="78">
        <v>0</v>
      </c>
      <c r="AJ201" s="78">
        <v>0</v>
      </c>
      <c r="AK201" s="78">
        <v>2077399.9124216754</v>
      </c>
      <c r="AL201" s="78">
        <v>0</v>
      </c>
      <c r="AM201" s="78">
        <v>0</v>
      </c>
      <c r="AN201" s="78">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2842</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241613.47448187566</v>
      </c>
      <c r="AE202" s="78">
        <v>362036.19121814729</v>
      </c>
      <c r="AF202" s="78">
        <v>192771.2207069881</v>
      </c>
      <c r="AG202" s="78">
        <v>2578497.8075625636</v>
      </c>
      <c r="AH202" s="78">
        <v>5030188.1631623572</v>
      </c>
      <c r="AI202" s="78">
        <v>0</v>
      </c>
      <c r="AJ202" s="78">
        <v>0</v>
      </c>
      <c r="AK202" s="78">
        <v>223906.72850193837</v>
      </c>
      <c r="AL202" s="78">
        <v>0</v>
      </c>
      <c r="AM202" s="78">
        <v>0</v>
      </c>
      <c r="AN202" s="78">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2843</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20257017.793370634</v>
      </c>
      <c r="AE203" s="78">
        <v>1002974.3371524968</v>
      </c>
      <c r="AF203" s="78">
        <v>1202892.4172116057</v>
      </c>
      <c r="AG203" s="78">
        <v>15352162.061616737</v>
      </c>
      <c r="AH203" s="78">
        <v>23758758.898216739</v>
      </c>
      <c r="AI203" s="78">
        <v>0</v>
      </c>
      <c r="AJ203" s="78">
        <v>0</v>
      </c>
      <c r="AK203" s="78">
        <v>1184355.544302064</v>
      </c>
      <c r="AL203" s="78">
        <v>0</v>
      </c>
      <c r="AM203" s="78">
        <v>0</v>
      </c>
      <c r="AN203" s="78">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2844</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9929076.3099220619</v>
      </c>
      <c r="AE204" s="78">
        <v>1528597.2518099551</v>
      </c>
      <c r="AF204" s="78">
        <v>2891568.3106048214</v>
      </c>
      <c r="AG204" s="78">
        <v>24382845.627273642</v>
      </c>
      <c r="AH204" s="78">
        <v>39204530.296719834</v>
      </c>
      <c r="AI204" s="78">
        <v>0</v>
      </c>
      <c r="AJ204" s="78">
        <v>0</v>
      </c>
      <c r="AK204" s="78">
        <v>1889261.4444705078</v>
      </c>
      <c r="AL204" s="78">
        <v>0</v>
      </c>
      <c r="AM204" s="78">
        <v>0</v>
      </c>
      <c r="AN204" s="78">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2845</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0</v>
      </c>
      <c r="AE205" s="78">
        <v>289628.95297451777</v>
      </c>
      <c r="AF205" s="78">
        <v>293012.2554746219</v>
      </c>
      <c r="AG205" s="78">
        <v>2851794.8102074438</v>
      </c>
      <c r="AH205" s="78">
        <v>5161958.4681199137</v>
      </c>
      <c r="AI205" s="78">
        <v>0</v>
      </c>
      <c r="AJ205" s="78">
        <v>0</v>
      </c>
      <c r="AK205" s="78">
        <v>285500.44793413248</v>
      </c>
      <c r="AL205" s="78">
        <v>0</v>
      </c>
      <c r="AM205" s="78">
        <v>0</v>
      </c>
      <c r="AN205" s="78">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2846</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4456357.9435179317</v>
      </c>
      <c r="AE206" s="78">
        <v>710663.63461340021</v>
      </c>
      <c r="AF206" s="78">
        <v>2020242.3930092354</v>
      </c>
      <c r="AG206" s="78">
        <v>8323676.1022929763</v>
      </c>
      <c r="AH206" s="78">
        <v>15560354.272379229</v>
      </c>
      <c r="AI206" s="78">
        <v>0</v>
      </c>
      <c r="AJ206" s="78">
        <v>0</v>
      </c>
      <c r="AK206" s="78">
        <v>691864.04343332525</v>
      </c>
      <c r="AL206" s="78">
        <v>0</v>
      </c>
      <c r="AM206" s="78">
        <v>0</v>
      </c>
      <c r="AN206" s="78">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2847</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13148468.929016355</v>
      </c>
      <c r="AE207" s="78">
        <v>662392.14245098049</v>
      </c>
      <c r="AF207" s="78">
        <v>1071807.9871308538</v>
      </c>
      <c r="AG207" s="78">
        <v>6642305.4121081708</v>
      </c>
      <c r="AH207" s="78">
        <v>12048389.188075669</v>
      </c>
      <c r="AI207" s="78">
        <v>0</v>
      </c>
      <c r="AJ207" s="78">
        <v>0</v>
      </c>
      <c r="AK207" s="78">
        <v>643828.68991387822</v>
      </c>
      <c r="AL207" s="78">
        <v>0</v>
      </c>
      <c r="AM207" s="78">
        <v>0</v>
      </c>
      <c r="AN207" s="78">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2848</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5375158.0071142251</v>
      </c>
      <c r="AE208" s="78">
        <v>3153737.4879447496</v>
      </c>
      <c r="AF208" s="78">
        <v>4063617.332503309</v>
      </c>
      <c r="AG208" s="78">
        <v>46383254.340186484</v>
      </c>
      <c r="AH208" s="78">
        <v>77372085.584860638</v>
      </c>
      <c r="AI208" s="78">
        <v>0</v>
      </c>
      <c r="AJ208" s="78">
        <v>0</v>
      </c>
      <c r="AK208" s="78">
        <v>3897707.3816787833</v>
      </c>
      <c r="AL208" s="78">
        <v>0</v>
      </c>
      <c r="AM208" s="78">
        <v>0</v>
      </c>
      <c r="AN208" s="78">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2849</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10365105.916928455</v>
      </c>
      <c r="AE209" s="78">
        <v>1053927.5788794954</v>
      </c>
      <c r="AF209" s="78">
        <v>933012.70822182251</v>
      </c>
      <c r="AG209" s="78">
        <v>14122325.549714779</v>
      </c>
      <c r="AH209" s="78">
        <v>30736855.917273402</v>
      </c>
      <c r="AI209" s="78">
        <v>0</v>
      </c>
      <c r="AJ209" s="78">
        <v>0</v>
      </c>
      <c r="AK209" s="78">
        <v>1547978.0053525013</v>
      </c>
      <c r="AL209" s="78">
        <v>0</v>
      </c>
      <c r="AM209" s="78">
        <v>0</v>
      </c>
      <c r="AN209" s="78">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2850</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8919870.9088086262</v>
      </c>
      <c r="AE210" s="78">
        <v>2298259.3768440904</v>
      </c>
      <c r="AF210" s="78">
        <v>3130604.624281487</v>
      </c>
      <c r="AG210" s="78">
        <v>25214619.11358415</v>
      </c>
      <c r="AH210" s="78">
        <v>41542020.923793003</v>
      </c>
      <c r="AI210" s="78">
        <v>0</v>
      </c>
      <c r="AJ210" s="78">
        <v>0</v>
      </c>
      <c r="AK210" s="78">
        <v>2146741.2695182962</v>
      </c>
      <c r="AL210" s="78">
        <v>0</v>
      </c>
      <c r="AM210" s="78">
        <v>0</v>
      </c>
      <c r="AN210" s="78">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2851</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67303667.648621529</v>
      </c>
      <c r="AE211" s="78">
        <v>8713004.3353167456</v>
      </c>
      <c r="AF211" s="78">
        <v>6762414.4224011432</v>
      </c>
      <c r="AG211" s="78">
        <v>126185979.11249146</v>
      </c>
      <c r="AH211" s="78">
        <v>160725397.18605554</v>
      </c>
      <c r="AI211" s="78">
        <v>0</v>
      </c>
      <c r="AJ211" s="78">
        <v>0</v>
      </c>
      <c r="AK211" s="78">
        <v>7621609.4250855893</v>
      </c>
      <c r="AL211" s="78">
        <v>0</v>
      </c>
      <c r="AM211" s="78">
        <v>0</v>
      </c>
      <c r="AN211" s="78">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2852</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1277742.0019053018</v>
      </c>
      <c r="AE212" s="78">
        <v>2140036.1525339372</v>
      </c>
      <c r="AF212" s="78">
        <v>2143615.9742617076</v>
      </c>
      <c r="AG212" s="78">
        <v>12470661.055469634</v>
      </c>
      <c r="AH212" s="78">
        <v>28456656.727138303</v>
      </c>
      <c r="AI212" s="78">
        <v>0</v>
      </c>
      <c r="AJ212" s="78">
        <v>0</v>
      </c>
      <c r="AK212" s="78">
        <v>1291272.9440711557</v>
      </c>
      <c r="AL212" s="78">
        <v>0</v>
      </c>
      <c r="AM212" s="78">
        <v>0</v>
      </c>
      <c r="AN212" s="78">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2853</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15526288.085673345</v>
      </c>
      <c r="AE213" s="78">
        <v>1378419.2761935384</v>
      </c>
      <c r="AF213" s="78">
        <v>1040964.5918177357</v>
      </c>
      <c r="AG213" s="78">
        <v>20711159.809131559</v>
      </c>
      <c r="AH213" s="78">
        <v>42911286.26661282</v>
      </c>
      <c r="AI213" s="78">
        <v>0</v>
      </c>
      <c r="AJ213" s="78">
        <v>0</v>
      </c>
      <c r="AK213" s="78">
        <v>2190644.5496167154</v>
      </c>
      <c r="AL213" s="78">
        <v>0</v>
      </c>
      <c r="AM213" s="78">
        <v>0</v>
      </c>
      <c r="AN213" s="78">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2854</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0</v>
      </c>
      <c r="AE214" s="78">
        <v>155541.47474557441</v>
      </c>
      <c r="AF214" s="78">
        <v>879036.76642386569</v>
      </c>
      <c r="AG214" s="78">
        <v>1913079.0185141601</v>
      </c>
      <c r="AH214" s="78">
        <v>3151029.0315937321</v>
      </c>
      <c r="AI214" s="78">
        <v>0</v>
      </c>
      <c r="AJ214" s="78">
        <v>0</v>
      </c>
      <c r="AK214" s="78">
        <v>164249.918485851</v>
      </c>
      <c r="AL214" s="78">
        <v>0</v>
      </c>
      <c r="AM214" s="78">
        <v>0</v>
      </c>
      <c r="AN214" s="78">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2855</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7524830.2143179635</v>
      </c>
      <c r="AE215" s="78">
        <v>1649275.982216004</v>
      </c>
      <c r="AF215" s="78">
        <v>408674.98789881478</v>
      </c>
      <c r="AG215" s="78">
        <v>22279646.954745654</v>
      </c>
      <c r="AH215" s="78">
        <v>36506103.616936833</v>
      </c>
      <c r="AI215" s="78">
        <v>0</v>
      </c>
      <c r="AJ215" s="78">
        <v>0</v>
      </c>
      <c r="AK215" s="78">
        <v>1593559.9402782132</v>
      </c>
      <c r="AL215" s="78">
        <v>0</v>
      </c>
      <c r="AM215" s="78">
        <v>0</v>
      </c>
      <c r="AN215" s="78">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2856</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13439651.521050164</v>
      </c>
      <c r="AE216" s="78">
        <v>1831634.9526073672</v>
      </c>
      <c r="AF216" s="78">
        <v>2166748.5207465463</v>
      </c>
      <c r="AG216" s="78">
        <v>13730203.763311256</v>
      </c>
      <c r="AH216" s="78">
        <v>34500903.324104466</v>
      </c>
      <c r="AI216" s="78">
        <v>0</v>
      </c>
      <c r="AJ216" s="78">
        <v>0</v>
      </c>
      <c r="AK216" s="78">
        <v>1666904.2435014548</v>
      </c>
      <c r="AL216" s="78">
        <v>0</v>
      </c>
      <c r="AM216" s="78">
        <v>0</v>
      </c>
      <c r="AN216" s="78">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2857</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606561284.47870588</v>
      </c>
      <c r="AE217" s="78">
        <v>25852065.802540295</v>
      </c>
      <c r="AF217" s="78">
        <v>9306994.5357333869</v>
      </c>
      <c r="AG217" s="78">
        <v>535115531.17867506</v>
      </c>
      <c r="AH217" s="78">
        <v>631322989.33903873</v>
      </c>
      <c r="AI217" s="78">
        <v>0</v>
      </c>
      <c r="AJ217" s="78">
        <v>0</v>
      </c>
      <c r="AK217" s="78">
        <v>28566702.214391768</v>
      </c>
      <c r="AL217" s="78">
        <v>0</v>
      </c>
      <c r="AM217" s="78">
        <v>0</v>
      </c>
      <c r="AN217" s="78">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2858</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3910135.0469626519</v>
      </c>
      <c r="AE218" s="78">
        <v>1499098.0065995876</v>
      </c>
      <c r="AF218" s="78">
        <v>1372531.0914337554</v>
      </c>
      <c r="AG218" s="78">
        <v>10682348.05990205</v>
      </c>
      <c r="AH218" s="78">
        <v>16202018.366085589</v>
      </c>
      <c r="AI218" s="78">
        <v>0</v>
      </c>
      <c r="AJ218" s="78">
        <v>0</v>
      </c>
      <c r="AK218" s="78">
        <v>764820.96477334551</v>
      </c>
      <c r="AL218" s="78">
        <v>0</v>
      </c>
      <c r="AM218" s="78">
        <v>0</v>
      </c>
      <c r="AN218" s="78">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2859</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82804580.712557063</v>
      </c>
      <c r="AE219" s="78">
        <v>2558389.084608241</v>
      </c>
      <c r="AF219" s="78">
        <v>2382652.2879383727</v>
      </c>
      <c r="AG219" s="78">
        <v>38154638.064900428</v>
      </c>
      <c r="AH219" s="78">
        <v>70210655.967602149</v>
      </c>
      <c r="AI219" s="78">
        <v>0</v>
      </c>
      <c r="AJ219" s="78">
        <v>0</v>
      </c>
      <c r="AK219" s="78">
        <v>3890088.8713087635</v>
      </c>
      <c r="AL219" s="78">
        <v>0</v>
      </c>
      <c r="AM219" s="78">
        <v>0</v>
      </c>
      <c r="AN219" s="78">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2860</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9049008.6318723559</v>
      </c>
      <c r="AE220" s="78">
        <v>724072.38243629457</v>
      </c>
      <c r="AF220" s="78">
        <v>439518.38321193284</v>
      </c>
      <c r="AG220" s="78">
        <v>13284610.824216342</v>
      </c>
      <c r="AH220" s="78">
        <v>27517077.161353987</v>
      </c>
      <c r="AI220" s="78">
        <v>0</v>
      </c>
      <c r="AJ220" s="78">
        <v>0</v>
      </c>
      <c r="AK220" s="78">
        <v>1315419.7481252863</v>
      </c>
      <c r="AL220" s="78">
        <v>0</v>
      </c>
      <c r="AM220" s="78">
        <v>0</v>
      </c>
      <c r="AN220" s="78">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2861</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220442906.28720805</v>
      </c>
      <c r="AE221" s="78">
        <v>12647130.946553946</v>
      </c>
      <c r="AF221" s="78">
        <v>7140246.0149868401</v>
      </c>
      <c r="AG221" s="78">
        <v>409036494.37156641</v>
      </c>
      <c r="AH221" s="78">
        <v>461952314.31902874</v>
      </c>
      <c r="AI221" s="78">
        <v>0</v>
      </c>
      <c r="AJ221" s="78">
        <v>0</v>
      </c>
      <c r="AK221" s="78">
        <v>21208254.21530788</v>
      </c>
      <c r="AL221" s="78">
        <v>0</v>
      </c>
      <c r="AM221" s="78">
        <v>0</v>
      </c>
      <c r="AN221" s="78">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2862</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796499.8023930795</v>
      </c>
      <c r="AE222" s="78">
        <v>1179969.8084147021</v>
      </c>
      <c r="AF222" s="78">
        <v>2043374.9394940741</v>
      </c>
      <c r="AG222" s="78">
        <v>10622935.668022728</v>
      </c>
      <c r="AH222" s="78">
        <v>20349918.4004017</v>
      </c>
      <c r="AI222" s="78">
        <v>0</v>
      </c>
      <c r="AJ222" s="78">
        <v>0</v>
      </c>
      <c r="AK222" s="78">
        <v>940046.70328380121</v>
      </c>
      <c r="AL222" s="78">
        <v>0</v>
      </c>
      <c r="AM222" s="78">
        <v>0</v>
      </c>
      <c r="AN222" s="78">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2863</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6236757.591517454</v>
      </c>
      <c r="AE223" s="78">
        <v>1324784.284901961</v>
      </c>
      <c r="AF223" s="78">
        <v>871325.91759558616</v>
      </c>
      <c r="AG223" s="78">
        <v>20592335.025372915</v>
      </c>
      <c r="AH223" s="78">
        <v>35291525.153849795</v>
      </c>
      <c r="AI223" s="78">
        <v>0</v>
      </c>
      <c r="AJ223" s="78">
        <v>0</v>
      </c>
      <c r="AK223" s="78">
        <v>1882417.6978669306</v>
      </c>
      <c r="AL223" s="78">
        <v>0</v>
      </c>
      <c r="AM223" s="78">
        <v>0</v>
      </c>
      <c r="AN223" s="78">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2864</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90900353.877849117</v>
      </c>
      <c r="AE224" s="78">
        <v>4725242.7327879667</v>
      </c>
      <c r="AF224" s="78">
        <v>3770605.0770286871</v>
      </c>
      <c r="AG224" s="78">
        <v>91893146.519746929</v>
      </c>
      <c r="AH224" s="78">
        <v>111815697.47202702</v>
      </c>
      <c r="AI224" s="78">
        <v>0</v>
      </c>
      <c r="AJ224" s="78">
        <v>0</v>
      </c>
      <c r="AK224" s="78">
        <v>4942218.0661379406</v>
      </c>
      <c r="AL224" s="78">
        <v>0</v>
      </c>
      <c r="AM224" s="78">
        <v>0</v>
      </c>
      <c r="AN224" s="78">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2865</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10188621.9956985</v>
      </c>
      <c r="AE225" s="78">
        <v>6862597.1357573243</v>
      </c>
      <c r="AF225" s="78">
        <v>3469881.9727257858</v>
      </c>
      <c r="AG225" s="78">
        <v>110530813.85229017</v>
      </c>
      <c r="AH225" s="78">
        <v>163750385.05638555</v>
      </c>
      <c r="AI225" s="78">
        <v>0</v>
      </c>
      <c r="AJ225" s="78">
        <v>0</v>
      </c>
      <c r="AK225" s="78">
        <v>6957895.1318330141</v>
      </c>
      <c r="AL225" s="78">
        <v>0</v>
      </c>
      <c r="AM225" s="78">
        <v>0</v>
      </c>
      <c r="AN225" s="78">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2866</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19340391.030423768</v>
      </c>
      <c r="AE226" s="78">
        <v>525622.9146574582</v>
      </c>
      <c r="AF226" s="78">
        <v>1148916.4754136491</v>
      </c>
      <c r="AG226" s="78">
        <v>5347115.2691389574</v>
      </c>
      <c r="AH226" s="78">
        <v>12289013.223215556</v>
      </c>
      <c r="AI226" s="78">
        <v>0</v>
      </c>
      <c r="AJ226" s="78">
        <v>0</v>
      </c>
      <c r="AK226" s="78">
        <v>553439.58382889722</v>
      </c>
      <c r="AL226" s="78">
        <v>0</v>
      </c>
      <c r="AM226" s="78">
        <v>0</v>
      </c>
      <c r="AN226" s="78">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2867</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0</v>
      </c>
      <c r="AE227" s="78">
        <v>152859.72518099553</v>
      </c>
      <c r="AF227" s="78">
        <v>385542.44141397619</v>
      </c>
      <c r="AG227" s="78">
        <v>2744852.5048246644</v>
      </c>
      <c r="AH227" s="78">
        <v>6479661.5176954744</v>
      </c>
      <c r="AI227" s="78">
        <v>0</v>
      </c>
      <c r="AJ227" s="78">
        <v>0</v>
      </c>
      <c r="AK227" s="78">
        <v>333277.54686476523</v>
      </c>
      <c r="AL227" s="78">
        <v>0</v>
      </c>
      <c r="AM227" s="78">
        <v>0</v>
      </c>
      <c r="AN227" s="78">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2868</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17670402.994412802</v>
      </c>
      <c r="AE228" s="78">
        <v>1378419.2761935384</v>
      </c>
      <c r="AF228" s="78">
        <v>1665543.346908377</v>
      </c>
      <c r="AG228" s="78">
        <v>12244893.966328211</v>
      </c>
      <c r="AH228" s="78">
        <v>26606143.314038713</v>
      </c>
      <c r="AI228" s="78">
        <v>0</v>
      </c>
      <c r="AJ228" s="78">
        <v>0</v>
      </c>
      <c r="AK228" s="78">
        <v>1399223.3621955041</v>
      </c>
      <c r="AL228" s="78">
        <v>0</v>
      </c>
      <c r="AM228" s="78">
        <v>0</v>
      </c>
      <c r="AN228" s="78">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2869</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192112900.25224891</v>
      </c>
      <c r="AE229" s="78">
        <v>5540494.6004199432</v>
      </c>
      <c r="AF229" s="78">
        <v>1973977.3000395582</v>
      </c>
      <c r="AG229" s="78">
        <v>38499229.937800489</v>
      </c>
      <c r="AH229" s="78">
        <v>28622801.8942587</v>
      </c>
      <c r="AI229" s="78">
        <v>0</v>
      </c>
      <c r="AJ229" s="78">
        <v>0</v>
      </c>
      <c r="AK229" s="78">
        <v>1276552.4325087445</v>
      </c>
      <c r="AL229" s="78">
        <v>0</v>
      </c>
      <c r="AM229" s="78">
        <v>0</v>
      </c>
      <c r="AN229" s="78">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796</v>
      </c>
      <c r="H6" s="84" t="s">
        <v>797</v>
      </c>
      <c r="I6" s="84" t="s">
        <v>796</v>
      </c>
      <c r="J6" s="84" t="s">
        <v>797</v>
      </c>
      <c r="K6" s="1005" t="s">
        <v>2576</v>
      </c>
      <c r="L6" s="1006">
        <v>2</v>
      </c>
      <c r="M6" s="1002"/>
      <c r="N6" s="998">
        <v>1</v>
      </c>
      <c r="O6" s="84" t="s">
        <v>1559</v>
      </c>
      <c r="P6" s="84" t="s">
        <v>1560</v>
      </c>
      <c r="Q6" s="84" t="s">
        <v>1528</v>
      </c>
      <c r="R6" s="17"/>
      <c r="S6" s="84">
        <v>1</v>
      </c>
      <c r="T6" s="84" t="s">
        <v>796</v>
      </c>
      <c r="U6" s="84" t="s">
        <v>797</v>
      </c>
      <c r="V6" s="84" t="s">
        <v>1528</v>
      </c>
      <c r="W6" s="17"/>
      <c r="X6" s="84">
        <v>1</v>
      </c>
      <c r="Y6" s="704" t="s">
        <v>1559</v>
      </c>
      <c r="Z6" s="84" t="s">
        <v>1560</v>
      </c>
      <c r="AA6" s="84" t="s">
        <v>1528</v>
      </c>
      <c r="AB6" s="17"/>
      <c r="AC6" s="84">
        <v>1</v>
      </c>
      <c r="AD6" s="84" t="s">
        <v>796</v>
      </c>
      <c r="AE6" s="84" t="s">
        <v>797</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796</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796</v>
      </c>
      <c r="H12" s="84" t="s">
        <v>797</v>
      </c>
      <c r="I12" s="84" t="s">
        <v>796</v>
      </c>
      <c r="J12" s="84" t="s">
        <v>797</v>
      </c>
      <c r="K12" s="1003" t="s">
        <v>2576</v>
      </c>
      <c r="L12" s="1004">
        <v>2</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02</v>
      </c>
      <c r="I4" s="77" t="str">
        <f>HLOOKUP(I3,比較地域マスタ!$E$5:$L$6,2,0)</f>
        <v>青森県</v>
      </c>
      <c r="J4" s="77" t="str">
        <f>HLOOKUP(J3,比較地域マスタ!$E$5:$L$6,2,0)</f>
        <v>青森県</v>
      </c>
      <c r="K4" s="77" t="str">
        <f>HLOOKUP(K3,比較地域マスタ!$E$5:$L$6,2,0)</f>
        <v>02</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青森県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5588.7265530672485</v>
      </c>
      <c r="BB5" s="31"/>
      <c r="BC5" s="18"/>
      <c r="BD5" s="1058">
        <f>SUM(BC6:BC8)</f>
        <v>5154.3903521268112</v>
      </c>
      <c r="BE5" s="31"/>
      <c r="BF5" s="18"/>
      <c r="BG5" s="1058">
        <f>AK35</f>
        <v>3585.4116592013106</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4824.3972846725292</v>
      </c>
      <c r="BA6" s="18"/>
      <c r="BB6" s="31"/>
      <c r="BC6" s="1058">
        <f>O32</f>
        <v>4564.0627271746635</v>
      </c>
      <c r="BD6" s="18"/>
      <c r="BE6" s="31"/>
      <c r="BF6" s="1058">
        <f>AK36</f>
        <v>3010.1391491730287</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190.53649261033269</v>
      </c>
      <c r="BA7" s="18"/>
      <c r="BB7" s="31"/>
      <c r="BC7" s="1058">
        <f>O33</f>
        <v>174.95667689052689</v>
      </c>
      <c r="BD7" s="18"/>
      <c r="BE7" s="31"/>
      <c r="BF7" s="1058">
        <f t="shared" ref="BF7:BF8" si="0">AK37</f>
        <v>166.21162804260572</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573.79277578438666</v>
      </c>
      <c r="BA8" s="18"/>
      <c r="BB8" s="31"/>
      <c r="BC8" s="1058">
        <f>O34</f>
        <v>415.37094806162048</v>
      </c>
      <c r="BD8" s="18"/>
      <c r="BE8" s="31"/>
      <c r="BF8" s="1058">
        <f t="shared" si="0"/>
        <v>409.06088198567608</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14896.089874650135</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2214.9949230962188</v>
      </c>
      <c r="BA9" s="1058">
        <f>AZ9</f>
        <v>2214.9949230962188</v>
      </c>
      <c r="BB9" s="31"/>
      <c r="BC9" s="1058">
        <f>O35</f>
        <v>2556.9473873331549</v>
      </c>
      <c r="BD9" s="1058">
        <f>BC9</f>
        <v>2556.9473873331549</v>
      </c>
      <c r="BE9" s="31"/>
      <c r="BF9" s="1058">
        <f>AK39</f>
        <v>1767.0601891839572</v>
      </c>
      <c r="BG9" s="1058">
        <f>AK39</f>
        <v>1767.0601891839572</v>
      </c>
      <c r="BH9" s="31"/>
    </row>
    <row r="10" spans="1:62" ht="17.100000000000001" customHeight="1" thickBot="1">
      <c r="B10" s="336"/>
      <c r="C10" s="337"/>
      <c r="D10" s="339"/>
      <c r="E10" s="339"/>
      <c r="F10" s="339"/>
      <c r="G10" s="338"/>
      <c r="H10" s="338"/>
      <c r="I10" s="339"/>
      <c r="J10" s="340"/>
      <c r="K10" s="347"/>
      <c r="L10" s="259" t="s">
        <v>115</v>
      </c>
      <c r="M10" s="259"/>
      <c r="N10" s="575"/>
      <c r="O10" s="916">
        <f>SUM(O11:O13)</f>
        <v>5588.7265530672485</v>
      </c>
      <c r="P10" s="465">
        <f t="shared" ref="P10:P22" si="1">O10/$O$9</f>
        <v>0.37518077563280755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3670.319371918295</v>
      </c>
      <c r="BA10" s="1058">
        <f>AZ10</f>
        <v>3670.319371918295</v>
      </c>
      <c r="BB10" s="31"/>
      <c r="BC10" s="1058">
        <f>O36</f>
        <v>3666.0012806421441</v>
      </c>
      <c r="BD10" s="1058">
        <f>BC10</f>
        <v>3666.0012806421441</v>
      </c>
      <c r="BE10" s="31"/>
      <c r="BF10" s="1058">
        <f>AK40</f>
        <v>2897.053421979374</v>
      </c>
      <c r="BG10" s="1058">
        <f>AK40</f>
        <v>2897.053421979374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4824.3972846725292</v>
      </c>
      <c r="P11" s="466">
        <f t="shared" si="1"/>
        <v>0.32387004410349263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3276.9013074343729</v>
      </c>
      <c r="BB11" s="31"/>
      <c r="BC11" s="1058"/>
      <c r="BD11" s="1058">
        <f>SUM(BC12:BC14)</f>
        <v>2959.8733355157319</v>
      </c>
      <c r="BE11" s="31"/>
      <c r="BF11" s="18"/>
      <c r="BG11" s="1058">
        <f>AK41</f>
        <v>2579.3019426010555</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190.53649261033269</v>
      </c>
      <c r="P12" s="466">
        <f t="shared" si="1"/>
        <v>1.2791040750538425E-2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2851.9887494230989</v>
      </c>
      <c r="BA12" s="18"/>
      <c r="BB12" s="31"/>
      <c r="BC12" s="1058">
        <f>O38</f>
        <v>2552.290611437918</v>
      </c>
      <c r="BD12" s="18"/>
      <c r="BE12" s="31"/>
      <c r="BF12" s="1058">
        <f>AK42</f>
        <v>2136.25244812646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573.79277578438666</v>
      </c>
      <c r="P13" s="466">
        <f t="shared" si="1"/>
        <v>3.851969077877649E-2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86.023386394735695</v>
      </c>
      <c r="BA13" s="18"/>
      <c r="BB13" s="31"/>
      <c r="BC13" s="1058">
        <f>O41</f>
        <v>105.810510320746</v>
      </c>
      <c r="BD13" s="18"/>
      <c r="BE13" s="31"/>
      <c r="BF13" s="1058">
        <f>AK45</f>
        <v>72.144815382904241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2214.9949230962188</v>
      </c>
      <c r="P14" s="465">
        <f t="shared" si="1"/>
        <v>0.14869639897015205</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338.88917161653831</v>
      </c>
      <c r="BA14" s="18"/>
      <c r="BB14" s="31"/>
      <c r="BC14" s="1058">
        <f>O42</f>
        <v>301.77221375706819</v>
      </c>
      <c r="BD14" s="18"/>
      <c r="BE14" s="31"/>
      <c r="BF14" s="1058">
        <f t="shared" ref="BF14" si="2">AK46</f>
        <v>370.90467909169121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3670.319371918295</v>
      </c>
      <c r="P15" s="465">
        <f t="shared" si="1"/>
        <v>0.24639481923134543</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145.147719134</v>
      </c>
      <c r="BA15" s="1058">
        <f>AZ15</f>
        <v>145.147719134</v>
      </c>
      <c r="BB15" s="31"/>
      <c r="BC15" s="1058">
        <f>O43</f>
        <v>162.30473406263201</v>
      </c>
      <c r="BD15" s="1058">
        <f>BC15</f>
        <v>162.30473406263201</v>
      </c>
      <c r="BE15" s="31"/>
      <c r="BF15" s="1058">
        <f>AK47</f>
        <v>157.52974329700606</v>
      </c>
      <c r="BG15" s="1058">
        <f>AK47</f>
        <v>157.52974329700606</v>
      </c>
      <c r="BH15" s="31"/>
    </row>
    <row r="16" spans="1:62" ht="17.100000000000001" customHeight="1" thickBot="1">
      <c r="B16" s="336"/>
      <c r="C16" s="337"/>
      <c r="D16" s="339"/>
      <c r="E16" s="339"/>
      <c r="F16" s="339"/>
      <c r="G16" s="338"/>
      <c r="H16" s="338"/>
      <c r="I16" s="339"/>
      <c r="J16" s="340"/>
      <c r="K16" s="348"/>
      <c r="L16" s="259" t="s">
        <v>129</v>
      </c>
      <c r="M16" s="357"/>
      <c r="N16" s="358"/>
      <c r="O16" s="916">
        <f>SUM(O18:O21)</f>
        <v>3276.9013074343729</v>
      </c>
      <c r="P16" s="465">
        <f t="shared" si="1"/>
        <v>0.21998399143730579</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2851.9887494230989</v>
      </c>
      <c r="P17" s="466">
        <f t="shared" si="1"/>
        <v>0.19145888440674325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1460.8793912145441</v>
      </c>
      <c r="P18" s="466">
        <f t="shared" si="1"/>
        <v>9.8071333048321566E-2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1391.109358208555</v>
      </c>
      <c r="P19" s="466">
        <f t="shared" si="1"/>
        <v>9.3387551358421708E-2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86.023386394735695</v>
      </c>
      <c r="P20" s="466">
        <f t="shared" si="1"/>
        <v>5.7748971118339286E-3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338.88917161653831</v>
      </c>
      <c r="P21" s="466">
        <f t="shared" si="1"/>
        <v>2.2750209918728607E-2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145.147719134</v>
      </c>
      <c r="P22" s="624">
        <f t="shared" si="1"/>
        <v>9.7440147283891897E-3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4342.9236589924913</v>
      </c>
      <c r="AZ22" s="1058">
        <f t="shared" si="3"/>
        <v>4504.4791019689364</v>
      </c>
      <c r="BA22" s="1058">
        <f t="shared" si="3"/>
        <v>4401.2079200834778</v>
      </c>
      <c r="BB22" s="1058">
        <f t="shared" si="3"/>
        <v>5158.3054719658157</v>
      </c>
      <c r="BC22" s="1058">
        <f t="shared" si="3"/>
        <v>5154.3903521268112</v>
      </c>
      <c r="BD22" s="1058">
        <f t="shared" si="3"/>
        <v>4688.4812947635255</v>
      </c>
      <c r="BE22" s="1058">
        <f t="shared" si="3"/>
        <v>4909.4697733481453</v>
      </c>
      <c r="BF22" s="1058">
        <f t="shared" si="3"/>
        <v>4680.6319321582914</v>
      </c>
      <c r="BG22" s="1058">
        <f t="shared" si="3"/>
        <v>4831.7046378786481</v>
      </c>
      <c r="BH22" s="1058">
        <f t="shared" si="3"/>
        <v>4789.7077635051182</v>
      </c>
      <c r="BI22" s="1058">
        <f t="shared" si="3"/>
        <v>4635.4463809172075</v>
      </c>
      <c r="BJ22" s="1058">
        <f t="shared" si="3"/>
        <v>3990.3121058282036</v>
      </c>
      <c r="BK22" s="1058">
        <f t="shared" si="3"/>
        <v>4232.8420307885217</v>
      </c>
      <c r="BL22" s="1058">
        <f t="shared" si="3"/>
        <v>3585.4116592013106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2260.0718639641618</v>
      </c>
      <c r="AZ23" s="1058">
        <f t="shared" ref="AZ23:BL23" si="4">Y39</f>
        <v>2147.6379684429171</v>
      </c>
      <c r="BA23" s="1058">
        <f t="shared" si="4"/>
        <v>2529.860792851448</v>
      </c>
      <c r="BB23" s="1058">
        <f t="shared" si="4"/>
        <v>2743.2833900842388</v>
      </c>
      <c r="BC23" s="1058">
        <f t="shared" si="4"/>
        <v>2556.9473873331549</v>
      </c>
      <c r="BD23" s="1058">
        <f t="shared" si="4"/>
        <v>2494.900783228079</v>
      </c>
      <c r="BE23" s="1058">
        <f t="shared" si="4"/>
        <v>2159.695048444984</v>
      </c>
      <c r="BF23" s="1058">
        <f t="shared" si="4"/>
        <v>2032.1810358155226</v>
      </c>
      <c r="BG23" s="1058">
        <f t="shared" si="4"/>
        <v>1812.1075968687708</v>
      </c>
      <c r="BH23" s="1058">
        <f t="shared" si="4"/>
        <v>1964.4858720013744</v>
      </c>
      <c r="BI23" s="1058">
        <f t="shared" si="4"/>
        <v>1819.1841944503115</v>
      </c>
      <c r="BJ23" s="1058">
        <f t="shared" si="4"/>
        <v>1627.473761151585</v>
      </c>
      <c r="BK23" s="1058">
        <f t="shared" si="4"/>
        <v>1852.4600408512761</v>
      </c>
      <c r="BL23" s="1058">
        <f t="shared" si="4"/>
        <v>1767.0601891839572</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3129.6916529626142</v>
      </c>
      <c r="AZ24" s="1058">
        <f t="shared" ref="AZ24:BL24" si="5">Y40</f>
        <v>3213.5348133523212</v>
      </c>
      <c r="BA24" s="1058">
        <f t="shared" si="5"/>
        <v>3676.4023637822738</v>
      </c>
      <c r="BB24" s="1058">
        <f t="shared" si="5"/>
        <v>3708.6215260044169</v>
      </c>
      <c r="BC24" s="1058">
        <f t="shared" si="5"/>
        <v>3666.0012806421441</v>
      </c>
      <c r="BD24" s="1058">
        <f t="shared" si="5"/>
        <v>3528.0119077603608</v>
      </c>
      <c r="BE24" s="1058">
        <f t="shared" si="5"/>
        <v>3277.3149647499358</v>
      </c>
      <c r="BF24" s="1058">
        <f t="shared" si="5"/>
        <v>3563.4954672526733</v>
      </c>
      <c r="BG24" s="1058">
        <f t="shared" si="5"/>
        <v>3233.4175810350262</v>
      </c>
      <c r="BH24" s="1058">
        <f t="shared" si="5"/>
        <v>3135.6056744316738</v>
      </c>
      <c r="BI24" s="1058">
        <f t="shared" si="5"/>
        <v>3082.2288818334077</v>
      </c>
      <c r="BJ24" s="1058">
        <f t="shared" si="5"/>
        <v>2704.4804261361874</v>
      </c>
      <c r="BK24" s="1058">
        <f t="shared" si="5"/>
        <v>2733.9749418757128</v>
      </c>
      <c r="BL24" s="1058">
        <f t="shared" si="5"/>
        <v>2897.053421979374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2975.7214445961527</v>
      </c>
      <c r="AZ25" s="1058">
        <f t="shared" ref="AZ25:BL25" si="6">Y41</f>
        <v>3005.1374002775415</v>
      </c>
      <c r="BA25" s="1058">
        <f t="shared" si="6"/>
        <v>2965.5506339480075</v>
      </c>
      <c r="BB25" s="1058">
        <f t="shared" si="6"/>
        <v>2998.4639744553715</v>
      </c>
      <c r="BC25" s="1058">
        <f t="shared" si="6"/>
        <v>2959.8733355157319</v>
      </c>
      <c r="BD25" s="1058">
        <f t="shared" si="6"/>
        <v>2896.2412915332743</v>
      </c>
      <c r="BE25" s="1058">
        <f t="shared" si="6"/>
        <v>2874.0882407972822</v>
      </c>
      <c r="BF25" s="1058">
        <f t="shared" si="6"/>
        <v>2857.1673350724109</v>
      </c>
      <c r="BG25" s="1058">
        <f t="shared" si="6"/>
        <v>2877.8501550729225</v>
      </c>
      <c r="BH25" s="1058">
        <f t="shared" si="6"/>
        <v>2848.1373758449372</v>
      </c>
      <c r="BI25" s="1058">
        <f t="shared" si="6"/>
        <v>2768.8631836480222</v>
      </c>
      <c r="BJ25" s="1058">
        <f t="shared" si="6"/>
        <v>2537.8657633650014</v>
      </c>
      <c r="BK25" s="1058">
        <f t="shared" si="6"/>
        <v>2555.8180683190221</v>
      </c>
      <c r="BL25" s="1058">
        <f t="shared" si="6"/>
        <v>2579.3019426010555</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145.61016335779499</v>
      </c>
      <c r="AZ26" s="1058">
        <f t="shared" si="7"/>
        <v>142.6177107551579</v>
      </c>
      <c r="BA26" s="1058">
        <f t="shared" si="7"/>
        <v>126.6401115824705</v>
      </c>
      <c r="BB26" s="1058">
        <f t="shared" si="7"/>
        <v>149.87759897258519</v>
      </c>
      <c r="BC26" s="1058">
        <f t="shared" si="7"/>
        <v>162.30473406263201</v>
      </c>
      <c r="BD26" s="1058">
        <f t="shared" si="7"/>
        <v>153.68836675028641</v>
      </c>
      <c r="BE26" s="1058">
        <f t="shared" si="7"/>
        <v>151.70988087978051</v>
      </c>
      <c r="BF26" s="1058">
        <f t="shared" si="7"/>
        <v>165.68312881622438</v>
      </c>
      <c r="BG26" s="1058">
        <f t="shared" si="7"/>
        <v>140.15010618622986</v>
      </c>
      <c r="BH26" s="1058">
        <f t="shared" si="7"/>
        <v>153.83693691908101</v>
      </c>
      <c r="BI26" s="1058">
        <f t="shared" si="7"/>
        <v>137.4332174602267</v>
      </c>
      <c r="BJ26" s="1058">
        <f t="shared" si="7"/>
        <v>138.50183765916663</v>
      </c>
      <c r="BK26" s="1058">
        <f t="shared" si="7"/>
        <v>157.68499002656196</v>
      </c>
      <c r="BL26" s="1058">
        <f t="shared" si="7"/>
        <v>157.52974329700606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12854.018783873214</v>
      </c>
      <c r="AZ27" s="1058">
        <f t="shared" si="8"/>
        <v>13013.406994796873</v>
      </c>
      <c r="BA27" s="1058">
        <f t="shared" si="8"/>
        <v>13699.661822247677</v>
      </c>
      <c r="BB27" s="1058">
        <f t="shared" si="8"/>
        <v>14758.551961482428</v>
      </c>
      <c r="BC27" s="1058">
        <f t="shared" si="8"/>
        <v>14499.517089680474</v>
      </c>
      <c r="BD27" s="1058">
        <f t="shared" si="8"/>
        <v>13761.323644035527</v>
      </c>
      <c r="BE27" s="1058">
        <f t="shared" si="8"/>
        <v>13372.277908220127</v>
      </c>
      <c r="BF27" s="1058">
        <f t="shared" si="8"/>
        <v>13299.158899115122</v>
      </c>
      <c r="BG27" s="1058">
        <f t="shared" si="8"/>
        <v>12895.230077041597</v>
      </c>
      <c r="BH27" s="1058">
        <f t="shared" si="8"/>
        <v>12891.773622702185</v>
      </c>
      <c r="BI27" s="1058">
        <f t="shared" si="8"/>
        <v>12443.155858309174</v>
      </c>
      <c r="BJ27" s="1058">
        <f t="shared" si="8"/>
        <v>10998.633894140145</v>
      </c>
      <c r="BK27" s="1058">
        <f t="shared" si="8"/>
        <v>11532.780071861096</v>
      </c>
      <c r="BL27" s="1058">
        <f t="shared" si="8"/>
        <v>10986.356956262704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14499.517089680474</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5154.3903521268112</v>
      </c>
      <c r="P31" s="465">
        <f t="shared" ref="P31:P43" si="9">O31/$O$30</f>
        <v>0.35548703589551056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4564.0627271746635</v>
      </c>
      <c r="P32" s="466">
        <f t="shared" si="9"/>
        <v>0.31477342996636598</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174.95667689052689</v>
      </c>
      <c r="P33" s="466">
        <f t="shared" si="9"/>
        <v>1.2066379577223727E-2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415.37094806162048</v>
      </c>
      <c r="P34" s="466">
        <f t="shared" si="9"/>
        <v>2.8647226351920803E-2</v>
      </c>
      <c r="Q34" s="341"/>
      <c r="R34" s="14"/>
      <c r="S34" s="336"/>
      <c r="T34" s="575" t="s">
        <v>113</v>
      </c>
      <c r="U34" s="345"/>
      <c r="V34" s="345"/>
      <c r="W34" s="345"/>
      <c r="X34" s="903">
        <f>X35+X39+X40+X41+X47</f>
        <v>12854.018783873214</v>
      </c>
      <c r="Y34" s="904">
        <f t="shared" ref="Y34:AK34" si="10">Y35+Y39+Y40+Y41+Y47</f>
        <v>13013.406994796873</v>
      </c>
      <c r="Z34" s="904">
        <f t="shared" si="10"/>
        <v>13699.661822247677</v>
      </c>
      <c r="AA34" s="904">
        <f t="shared" si="10"/>
        <v>14758.551961482428</v>
      </c>
      <c r="AB34" s="904">
        <f t="shared" si="10"/>
        <v>14499.517089680474</v>
      </c>
      <c r="AC34" s="904">
        <f t="shared" si="10"/>
        <v>13761.323644035527</v>
      </c>
      <c r="AD34" s="904">
        <f t="shared" si="10"/>
        <v>13372.277908220127</v>
      </c>
      <c r="AE34" s="904">
        <f t="shared" si="10"/>
        <v>13299.158899115122</v>
      </c>
      <c r="AF34" s="904">
        <f t="shared" si="10"/>
        <v>12895.230077041597</v>
      </c>
      <c r="AG34" s="904">
        <f t="shared" si="10"/>
        <v>12891.773622702185</v>
      </c>
      <c r="AH34" s="904">
        <f t="shared" si="10"/>
        <v>12443.155858309174</v>
      </c>
      <c r="AI34" s="904">
        <f t="shared" si="10"/>
        <v>10998.633894140145</v>
      </c>
      <c r="AJ34" s="904">
        <f t="shared" si="10"/>
        <v>11532.780071861096</v>
      </c>
      <c r="AK34" s="905">
        <f t="shared" si="10"/>
        <v>10986.356956262704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2556.9473873331549</v>
      </c>
      <c r="P35" s="465">
        <f t="shared" si="9"/>
        <v>0.17634707221752738</v>
      </c>
      <c r="Q35" s="341"/>
      <c r="R35" s="14"/>
      <c r="S35" s="336"/>
      <c r="T35" s="347"/>
      <c r="U35" s="259" t="s">
        <v>115</v>
      </c>
      <c r="V35" s="357"/>
      <c r="W35" s="357"/>
      <c r="X35" s="906">
        <f>SUM(X36:X38)</f>
        <v>4342.9236589924913</v>
      </c>
      <c r="Y35" s="907">
        <f t="shared" ref="Y35:AK35" si="11">SUM(Y36:Y38)</f>
        <v>4504.4791019689364</v>
      </c>
      <c r="Z35" s="907">
        <f t="shared" si="11"/>
        <v>4401.2079200834778</v>
      </c>
      <c r="AA35" s="907">
        <f t="shared" si="11"/>
        <v>5158.3054719658157</v>
      </c>
      <c r="AB35" s="907">
        <f t="shared" si="11"/>
        <v>5154.3903521268112</v>
      </c>
      <c r="AC35" s="907">
        <f t="shared" si="11"/>
        <v>4688.4812947635255</v>
      </c>
      <c r="AD35" s="907">
        <f t="shared" si="11"/>
        <v>4909.4697733481453</v>
      </c>
      <c r="AE35" s="907">
        <f t="shared" si="11"/>
        <v>4680.6319321582914</v>
      </c>
      <c r="AF35" s="907">
        <f t="shared" si="11"/>
        <v>4831.7046378786481</v>
      </c>
      <c r="AG35" s="907">
        <f t="shared" si="11"/>
        <v>4789.7077635051182</v>
      </c>
      <c r="AH35" s="907">
        <f t="shared" si="11"/>
        <v>4635.4463809172075</v>
      </c>
      <c r="AI35" s="907">
        <f t="shared" si="11"/>
        <v>3990.3121058282036</v>
      </c>
      <c r="AJ35" s="907">
        <f t="shared" si="11"/>
        <v>4232.8420307885217</v>
      </c>
      <c r="AK35" s="908">
        <f t="shared" si="11"/>
        <v>3585.4116592013106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3666.0012806421441</v>
      </c>
      <c r="P36" s="465">
        <f t="shared" si="9"/>
        <v>0.25283609502079851</v>
      </c>
      <c r="Q36" s="341"/>
      <c r="R36" s="14"/>
      <c r="S36" s="369" t="s">
        <v>185</v>
      </c>
      <c r="T36" s="348"/>
      <c r="U36" s="359"/>
      <c r="V36" s="349" t="s">
        <v>185</v>
      </c>
      <c r="W36" s="370"/>
      <c r="X36" s="909">
        <f>VLOOKUP(年度マスタ!$K$4&amp;"_"&amp;X$33,データシート1!$A:$BT,MATCH("aa_"&amp;$S36,データシート1!$A$1:$BT$1,0),0)</f>
        <v>3624.617078172475</v>
      </c>
      <c r="Y36" s="910">
        <f>VLOOKUP(年度マスタ!$K$4&amp;"_"&amp;Y$33,データシート1!$A:$BT,MATCH("aa_"&amp;$S36,データシート1!$A$1:$BT$1,0),0)</f>
        <v>3810.9891708491891</v>
      </c>
      <c r="Z36" s="910">
        <f>VLOOKUP(年度マスタ!$K$4&amp;"_"&amp;Z$33,データシート1!$A:$BT,MATCH("aa_"&amp;$S36,データシート1!$A$1:$BT$1,0),0)</f>
        <v>3735.1973604005029</v>
      </c>
      <c r="AA36" s="910">
        <f>VLOOKUP(年度マスタ!$K$4&amp;"_"&amp;AA$33,データシート1!$A:$BT,MATCH("aa_"&amp;$S36,データシート1!$A$1:$BT$1,0),0)</f>
        <v>4487.7350125647481</v>
      </c>
      <c r="AB36" s="910">
        <f>VLOOKUP(年度マスタ!$K$4&amp;"_"&amp;AB$33,データシート1!$A:$BT,MATCH("aa_"&amp;$S36,データシート1!$A$1:$BT$1,0),0)</f>
        <v>4564.0627271746635</v>
      </c>
      <c r="AC36" s="910">
        <f>VLOOKUP(年度マスタ!$K$4&amp;"_"&amp;AC$33,データシート1!$A:$BT,MATCH("aa_"&amp;$S36,データシート1!$A$1:$BT$1,0),0)</f>
        <v>4063.1221243512982</v>
      </c>
      <c r="AD36" s="910">
        <f>VLOOKUP(年度マスタ!$K$4&amp;"_"&amp;AD$33,データシート1!$A:$BT,MATCH("aa_"&amp;$S36,データシート1!$A$1:$BT$1,0),0)</f>
        <v>4342.9509779606506</v>
      </c>
      <c r="AE36" s="910">
        <f>VLOOKUP(年度マスタ!$K$4&amp;"_"&amp;AE$33,データシート1!$A:$BT,MATCH("aa_"&amp;$S36,データシート1!$A$1:$BT$1,0),0)</f>
        <v>4030.3984486555632</v>
      </c>
      <c r="AF36" s="910">
        <f>VLOOKUP(年度マスタ!$K$4&amp;"_"&amp;AF$33,データシート1!$A:$BT,MATCH("aa_"&amp;$S36,データシート1!$A$1:$BT$1,0),0)</f>
        <v>4178.9140450516434</v>
      </c>
      <c r="AG36" s="910">
        <f>VLOOKUP(年度マスタ!$K$4&amp;"_"&amp;AG$33,データシート1!$A:$BT,MATCH("aa_"&amp;$S36,データシート1!$A$1:$BT$1,0),0)</f>
        <v>4185.5514886552037</v>
      </c>
      <c r="AH36" s="910">
        <f>VLOOKUP(年度マスタ!$K$4&amp;"_"&amp;AH$33,データシート1!$A:$BT,MATCH("aa_"&amp;$S36,データシート1!$A$1:$BT$1,0),0)</f>
        <v>4044.2643560011002</v>
      </c>
      <c r="AI36" s="910">
        <f>VLOOKUP(年度マスタ!$K$4&amp;"_"&amp;AI$33,データシート1!$A:$BT,MATCH("aa_"&amp;$S36,データシート1!$A$1:$BT$1,0),0)</f>
        <v>3329.2927085487895</v>
      </c>
      <c r="AJ36" s="910">
        <f>VLOOKUP(年度マスタ!$K$4&amp;"_"&amp;AJ$33,データシート1!$A:$BT,MATCH("aa_"&amp;$S36,データシート1!$A$1:$BT$1,0),0)</f>
        <v>3646.1542048031274</v>
      </c>
      <c r="AK36" s="911">
        <f>VLOOKUP(年度マスタ!$K$4&amp;"_"&amp;AK$33,データシート1!$A:$BT,MATCH("aa_"&amp;$S36,データシート1!$A$1:$BT$1,0),0)</f>
        <v>3010.1391491730287</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2959.8733355157319</v>
      </c>
      <c r="P37" s="465">
        <f t="shared" si="9"/>
        <v>0.2041359941306127</v>
      </c>
      <c r="Q37" s="341"/>
      <c r="R37" s="14"/>
      <c r="S37" s="369" t="s">
        <v>188</v>
      </c>
      <c r="T37" s="348"/>
      <c r="U37" s="359"/>
      <c r="V37" s="349" t="s">
        <v>195</v>
      </c>
      <c r="W37" s="370"/>
      <c r="X37" s="909">
        <f>VLOOKUP(年度マスタ!$K$4&amp;"_"&amp;X$33,データシート1!$A:$BT,MATCH("aa_"&amp;$S37,データシート1!$A$1:$BT$1,0),0)</f>
        <v>127.42512076032</v>
      </c>
      <c r="Y37" s="910">
        <f>VLOOKUP(年度マスタ!$K$4&amp;"_"&amp;Y$33,データシート1!$A:$BT,MATCH("aa_"&amp;$S37,データシート1!$A$1:$BT$1,0),0)</f>
        <v>148.03767048819489</v>
      </c>
      <c r="Z37" s="910">
        <f>VLOOKUP(年度マスタ!$K$4&amp;"_"&amp;Z$33,データシート1!$A:$BT,MATCH("aa_"&amp;$S37,データシート1!$A$1:$BT$1,0),0)</f>
        <v>172.14070814484219</v>
      </c>
      <c r="AA37" s="910">
        <f>VLOOKUP(年度マスタ!$K$4&amp;"_"&amp;AA$33,データシート1!$A:$BT,MATCH("aa_"&amp;$S37,データシート1!$A$1:$BT$1,0),0)</f>
        <v>189.31652546763129</v>
      </c>
      <c r="AB37" s="910">
        <f>VLOOKUP(年度マスタ!$K$4&amp;"_"&amp;AB$33,データシート1!$A:$BT,MATCH("aa_"&amp;$S37,データシート1!$A$1:$BT$1,0),0)</f>
        <v>174.95667689052689</v>
      </c>
      <c r="AC37" s="910">
        <f>VLOOKUP(年度マスタ!$K$4&amp;"_"&amp;AC$33,データシート1!$A:$BT,MATCH("aa_"&amp;$S37,データシート1!$A$1:$BT$1,0),0)</f>
        <v>173.03834463788479</v>
      </c>
      <c r="AD37" s="910">
        <f>VLOOKUP(年度マスタ!$K$4&amp;"_"&amp;AD$33,データシート1!$A:$BT,MATCH("aa_"&amp;$S37,データシート1!$A$1:$BT$1,0),0)</f>
        <v>166.71972085499209</v>
      </c>
      <c r="AE37" s="910">
        <f>VLOOKUP(年度マスタ!$K$4&amp;"_"&amp;AE$33,データシート1!$A:$BT,MATCH("aa_"&amp;$S37,データシート1!$A$1:$BT$1,0),0)</f>
        <v>153.45762930115887</v>
      </c>
      <c r="AF37" s="910">
        <f>VLOOKUP(年度マスタ!$K$4&amp;"_"&amp;AF$33,データシート1!$A:$BT,MATCH("aa_"&amp;$S37,データシート1!$A$1:$BT$1,0),0)</f>
        <v>167.93128826566951</v>
      </c>
      <c r="AG37" s="910">
        <f>VLOOKUP(年度マスタ!$K$4&amp;"_"&amp;AG$33,データシート1!$A:$BT,MATCH("aa_"&amp;$S37,データシート1!$A$1:$BT$1,0),0)</f>
        <v>156.70835276866256</v>
      </c>
      <c r="AH37" s="910">
        <f>VLOOKUP(年度マスタ!$K$4&amp;"_"&amp;AH$33,データシート1!$A:$BT,MATCH("aa_"&amp;$S37,データシート1!$A$1:$BT$1,0),0)</f>
        <v>139.06050700385617</v>
      </c>
      <c r="AI37" s="910">
        <f>VLOOKUP(年度マスタ!$K$4&amp;"_"&amp;AI$33,データシート1!$A:$BT,MATCH("aa_"&amp;$S37,データシート1!$A$1:$BT$1,0),0)</f>
        <v>153.30187561269372</v>
      </c>
      <c r="AJ37" s="910">
        <f>VLOOKUP(年度マスタ!$K$4&amp;"_"&amp;AJ$33,データシート1!$A:$BT,MATCH("aa_"&amp;$S37,データシート1!$A$1:$BT$1,0),0)</f>
        <v>181.70602827350569</v>
      </c>
      <c r="AK37" s="911">
        <f>VLOOKUP(年度マスタ!$K$4&amp;"_"&amp;AK$33,データシート1!$A:$BT,MATCH("aa_"&amp;$S37,データシート1!$A$1:$BT$1,0),0)</f>
        <v>166.21162804260572</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2552.290611437918</v>
      </c>
      <c r="P38" s="466">
        <f t="shared" si="9"/>
        <v>0.17602590456301623</v>
      </c>
      <c r="Q38" s="341"/>
      <c r="R38" s="14"/>
      <c r="S38" s="369" t="s">
        <v>189</v>
      </c>
      <c r="T38" s="348"/>
      <c r="U38" s="361"/>
      <c r="V38" s="371" t="s">
        <v>198</v>
      </c>
      <c r="W38" s="371"/>
      <c r="X38" s="909">
        <f>VLOOKUP(年度マスタ!$K$4&amp;"_"&amp;X$33,データシート1!$A:$BT,MATCH("aa_"&amp;$S38,データシート1!$A$1:$BT$1,0),0)</f>
        <v>590.88146005969588</v>
      </c>
      <c r="Y38" s="910">
        <f>VLOOKUP(年度マスタ!$K$4&amp;"_"&amp;Y$33,データシート1!$A:$BT,MATCH("aa_"&amp;$S38,データシート1!$A$1:$BT$1,0),0)</f>
        <v>545.45226063155189</v>
      </c>
      <c r="Z38" s="910">
        <f>VLOOKUP(年度マスタ!$K$4&amp;"_"&amp;Z$33,データシート1!$A:$BT,MATCH("aa_"&amp;$S38,データシート1!$A$1:$BT$1,0),0)</f>
        <v>493.86985153813271</v>
      </c>
      <c r="AA38" s="910">
        <f>VLOOKUP(年度マスタ!$K$4&amp;"_"&amp;AA$33,データシート1!$A:$BT,MATCH("aa_"&amp;$S38,データシート1!$A$1:$BT$1,0),0)</f>
        <v>481.25393393343609</v>
      </c>
      <c r="AB38" s="910">
        <f>VLOOKUP(年度マスタ!$K$4&amp;"_"&amp;AB$33,データシート1!$A:$BT,MATCH("aa_"&amp;$S38,データシート1!$A$1:$BT$1,0),0)</f>
        <v>415.37094806162048</v>
      </c>
      <c r="AC38" s="910">
        <f>VLOOKUP(年度マスタ!$K$4&amp;"_"&amp;AC$33,データシート1!$A:$BT,MATCH("aa_"&amp;$S38,データシート1!$A$1:$BT$1,0),0)</f>
        <v>452.32082577434312</v>
      </c>
      <c r="AD38" s="910">
        <f>VLOOKUP(年度マスタ!$K$4&amp;"_"&amp;AD$33,データシート1!$A:$BT,MATCH("aa_"&amp;$S38,データシート1!$A$1:$BT$1,0),0)</f>
        <v>399.79907453250217</v>
      </c>
      <c r="AE38" s="910">
        <f>VLOOKUP(年度マスタ!$K$4&amp;"_"&amp;AE$33,データシート1!$A:$BT,MATCH("aa_"&amp;$S38,データシート1!$A$1:$BT$1,0),0)</f>
        <v>496.77585420156908</v>
      </c>
      <c r="AF38" s="910">
        <f>VLOOKUP(年度マスタ!$K$4&amp;"_"&amp;AF$33,データシート1!$A:$BT,MATCH("aa_"&amp;$S38,データシート1!$A$1:$BT$1,0),0)</f>
        <v>484.85930456133502</v>
      </c>
      <c r="AG38" s="910">
        <f>VLOOKUP(年度マスタ!$K$4&amp;"_"&amp;AG$33,データシート1!$A:$BT,MATCH("aa_"&amp;$S38,データシート1!$A$1:$BT$1,0),0)</f>
        <v>447.44792208125165</v>
      </c>
      <c r="AH38" s="910">
        <f>VLOOKUP(年度マスタ!$K$4&amp;"_"&amp;AH$33,データシート1!$A:$BT,MATCH("aa_"&amp;$S38,データシート1!$A$1:$BT$1,0),0)</f>
        <v>452.12151791225097</v>
      </c>
      <c r="AI38" s="910">
        <f>VLOOKUP(年度マスタ!$K$4&amp;"_"&amp;AI$33,データシート1!$A:$BT,MATCH("aa_"&amp;$S38,データシート1!$A$1:$BT$1,0),0)</f>
        <v>507.71752166672053</v>
      </c>
      <c r="AJ38" s="910">
        <f>VLOOKUP(年度マスタ!$K$4&amp;"_"&amp;AJ$33,データシート1!$A:$BT,MATCH("aa_"&amp;$S38,データシート1!$A$1:$BT$1,0),0)</f>
        <v>404.98179771188848</v>
      </c>
      <c r="AK38" s="911">
        <f>VLOOKUP(年度マスタ!$K$4&amp;"_"&amp;AK$33,データシート1!$A:$BT,MATCH("aa_"&amp;$S38,データシート1!$A$1:$BT$1,0),0)</f>
        <v>409.06088198567608</v>
      </c>
      <c r="AL38" s="343"/>
      <c r="AW38" s="18" t="str">
        <f>年度マスタ!H4</f>
        <v>02</v>
      </c>
      <c r="AX38" s="18" t="s">
        <v>199</v>
      </c>
      <c r="AY38" s="18">
        <f>VLOOKUP($AW38&amp;"_"&amp;$AY$34,データシート1!$A:$BT,MATCH($AY$31&amp;"_"&amp;AY$36,データシート1!$A$1:$BT$1,0),0)</f>
        <v>3010.1391491730287</v>
      </c>
      <c r="AZ38" s="18">
        <f>VLOOKUP($AW38&amp;"_"&amp;$AY$34,データシート1!$A:$BT,MATCH($AY$31&amp;"_"&amp;AZ$36,データシート1!$A$1:$BT$1,0),0)</f>
        <v>166.21162804260572</v>
      </c>
      <c r="BA38" s="18">
        <f>VLOOKUP($AW38&amp;"_"&amp;$AY$34,データシート1!$A:$BT,MATCH($AY$31&amp;"_"&amp;BA$36,データシート1!$A$1:$BT$1,0),0)</f>
        <v>409.06088198567608</v>
      </c>
      <c r="BB38" s="18">
        <f>VLOOKUP($AW38&amp;"_"&amp;$AY$34,データシート1!$A:$BT,MATCH($AY$31&amp;"_"&amp;BB$36,データシート1!$A$1:$BT$1,0),0)</f>
        <v>1767.0601891839572</v>
      </c>
      <c r="BC38" s="18">
        <f>VLOOKUP($AW38&amp;"_"&amp;$AY$34,データシート1!$A:$BT,MATCH($AY$31&amp;"_"&amp;BC$36,データシート1!$A$1:$BT$1,0),0)</f>
        <v>2897.053421979374</v>
      </c>
      <c r="BD38" s="18">
        <f>VLOOKUP($AW38&amp;"_"&amp;$AY$34,データシート1!$A:$BT,MATCH($AY$31&amp;"_"&amp;BD$36,データシート1!$A$1:$BT$1,0),0)</f>
        <v>1054.6310552553859</v>
      </c>
      <c r="BE38" s="18">
        <f>VLOOKUP($AW38&amp;"_"&amp;$AY$34,データシート1!$A:$BT,MATCH($AY$31&amp;"_"&amp;BE$36,データシート1!$A$1:$BT$1,0),0)</f>
        <v>1081.6213928710738</v>
      </c>
      <c r="BF38" s="18">
        <f>VLOOKUP($AW38&amp;"_"&amp;$AY$34,データシート1!$A:$BT,MATCH($AY$31&amp;"_"&amp;BF$36,データシート1!$A$1:$BT$1,0),0)</f>
        <v>72.144815382904241</v>
      </c>
      <c r="BG38" s="18">
        <f>VLOOKUP($AW38&amp;"_"&amp;$AY$34,データシート1!$A:$BT,MATCH($AY$31&amp;"_"&amp;BG$36,データシート1!$A$1:$BT$1,0),0)</f>
        <v>370.90467909169121</v>
      </c>
      <c r="BH38" s="18">
        <f>VLOOKUP($AW38&amp;"_"&amp;$AY$34,データシート1!$A:$BT,MATCH($AY$31&amp;"_"&amp;BH$36,データシート1!$A$1:$BT$1,0),0)</f>
        <v>157.52974329700606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1334.345957310589</v>
      </c>
      <c r="P39" s="466">
        <f t="shared" si="9"/>
        <v>9.2026924004266542E-2</v>
      </c>
      <c r="Q39" s="341"/>
      <c r="R39" s="14"/>
      <c r="S39" s="369" t="s">
        <v>190</v>
      </c>
      <c r="T39" s="348"/>
      <c r="U39" s="356" t="s">
        <v>200</v>
      </c>
      <c r="V39" s="357"/>
      <c r="W39" s="357"/>
      <c r="X39" s="906">
        <f>VLOOKUP(年度マスタ!$K$4&amp;"_"&amp;X$33,データシート1!$A:$BT,MATCH("aa_"&amp;$S39,データシート1!$A$1:$BT$1,0),0)</f>
        <v>2260.0718639641618</v>
      </c>
      <c r="Y39" s="907">
        <f>VLOOKUP(年度マスタ!$K$4&amp;"_"&amp;Y$33,データシート1!$A:$BT,MATCH("aa_"&amp;$S39,データシート1!$A$1:$BT$1,0),0)</f>
        <v>2147.6379684429171</v>
      </c>
      <c r="Z39" s="907">
        <f>VLOOKUP(年度マスタ!$K$4&amp;"_"&amp;Z$33,データシート1!$A:$BT,MATCH("aa_"&amp;$S39,データシート1!$A$1:$BT$1,0),0)</f>
        <v>2529.860792851448</v>
      </c>
      <c r="AA39" s="907">
        <f>VLOOKUP(年度マスタ!$K$4&amp;"_"&amp;AA$33,データシート1!$A:$BT,MATCH("aa_"&amp;$S39,データシート1!$A$1:$BT$1,0),0)</f>
        <v>2743.2833900842388</v>
      </c>
      <c r="AB39" s="907">
        <f>VLOOKUP(年度マスタ!$K$4&amp;"_"&amp;AB$33,データシート1!$A:$BT,MATCH("aa_"&amp;$S39,データシート1!$A$1:$BT$1,0),0)</f>
        <v>2556.9473873331549</v>
      </c>
      <c r="AC39" s="907">
        <f>VLOOKUP(年度マスタ!$K$4&amp;"_"&amp;AC$33,データシート1!$A:$BT,MATCH("aa_"&amp;$S39,データシート1!$A$1:$BT$1,0),0)</f>
        <v>2494.900783228079</v>
      </c>
      <c r="AD39" s="907">
        <f>VLOOKUP(年度マスタ!$K$4&amp;"_"&amp;AD$33,データシート1!$A:$BT,MATCH("aa_"&amp;$S39,データシート1!$A$1:$BT$1,0),0)</f>
        <v>2159.695048444984</v>
      </c>
      <c r="AE39" s="907">
        <f>VLOOKUP(年度マスタ!$K$4&amp;"_"&amp;AE$33,データシート1!$A:$BT,MATCH("aa_"&amp;$S39,データシート1!$A$1:$BT$1,0),0)</f>
        <v>2032.1810358155226</v>
      </c>
      <c r="AF39" s="907">
        <f>VLOOKUP(年度マスタ!$K$4&amp;"_"&amp;AF$33,データシート1!$A:$BT,MATCH("aa_"&amp;$S39,データシート1!$A$1:$BT$1,0),0)</f>
        <v>1812.1075968687708</v>
      </c>
      <c r="AG39" s="907">
        <f>VLOOKUP(年度マスタ!$K$4&amp;"_"&amp;AG$33,データシート1!$A:$BT,MATCH("aa_"&amp;$S39,データシート1!$A$1:$BT$1,0),0)</f>
        <v>1964.4858720013744</v>
      </c>
      <c r="AH39" s="907">
        <f>VLOOKUP(年度マスタ!$K$4&amp;"_"&amp;AH$33,データシート1!$A:$BT,MATCH("aa_"&amp;$S39,データシート1!$A$1:$BT$1,0),0)</f>
        <v>1819.1841944503115</v>
      </c>
      <c r="AI39" s="907">
        <f>VLOOKUP(年度マスタ!$K$4&amp;"_"&amp;AI$33,データシート1!$A:$BT,MATCH("aa_"&amp;$S39,データシート1!$A$1:$BT$1,0),0)</f>
        <v>1627.473761151585</v>
      </c>
      <c r="AJ39" s="907">
        <f>VLOOKUP(年度マスタ!$K$4&amp;"_"&amp;AJ$33,データシート1!$A:$BT,MATCH("aa_"&amp;$S39,データシート1!$A$1:$BT$1,0),0)</f>
        <v>1852.4600408512761</v>
      </c>
      <c r="AK39" s="908">
        <f>VLOOKUP(年度マスタ!$K$4&amp;"_"&amp;AK$33,データシート1!$A:$BT,MATCH("aa_"&amp;$S39,データシート1!$A$1:$BT$1,0),0)</f>
        <v>1767.0601891839572</v>
      </c>
      <c r="AL39" s="343"/>
      <c r="AW39" s="18" t="str">
        <f>年度マスタ!K4</f>
        <v>02</v>
      </c>
      <c r="AX39" s="18" t="s">
        <v>201</v>
      </c>
      <c r="AY39" s="18">
        <f>VLOOKUP($AW39&amp;"_"&amp;$AY$34,データシート1!$A:$BT,MATCH($AY$31&amp;"_"&amp;AY$36,データシート1!$A$1:$BT$1,0),0)</f>
        <v>3010.1391491730287</v>
      </c>
      <c r="AZ39" s="18">
        <f>VLOOKUP($AW39&amp;"_"&amp;$AY$34,データシート1!$A:$BT,MATCH($AY$31&amp;"_"&amp;AZ$36,データシート1!$A$1:$BT$1,0),0)</f>
        <v>166.21162804260572</v>
      </c>
      <c r="BA39" s="18">
        <f>VLOOKUP($AW39&amp;"_"&amp;$AY$34,データシート1!$A:$BT,MATCH($AY$31&amp;"_"&amp;BA$36,データシート1!$A$1:$BT$1,0),0)</f>
        <v>409.06088198567608</v>
      </c>
      <c r="BB39" s="18">
        <f>VLOOKUP($AW39&amp;"_"&amp;$AY$34,データシート1!$A:$BT,MATCH($AY$31&amp;"_"&amp;BB$36,データシート1!$A$1:$BT$1,0),0)</f>
        <v>1767.0601891839572</v>
      </c>
      <c r="BC39" s="18">
        <f>VLOOKUP($AW39&amp;"_"&amp;$AY$34,データシート1!$A:$BT,MATCH($AY$31&amp;"_"&amp;BC$36,データシート1!$A$1:$BT$1,0),0)</f>
        <v>2897.053421979374</v>
      </c>
      <c r="BD39" s="18">
        <f>VLOOKUP($AW39&amp;"_"&amp;$AY$34,データシート1!$A:$BT,MATCH($AY$31&amp;"_"&amp;BD$36,データシート1!$A$1:$BT$1,0),0)</f>
        <v>1054.6310552553859</v>
      </c>
      <c r="BE39" s="18">
        <f>VLOOKUP($AW39&amp;"_"&amp;$AY$34,データシート1!$A:$BT,MATCH($AY$31&amp;"_"&amp;BE$36,データシート1!$A$1:$BT$1,0),0)</f>
        <v>1081.6213928710738</v>
      </c>
      <c r="BF39" s="18">
        <f>VLOOKUP($AW39&amp;"_"&amp;$AY$34,データシート1!$A:$BT,MATCH($AY$31&amp;"_"&amp;BF$36,データシート1!$A$1:$BT$1,0),0)</f>
        <v>72.144815382904241</v>
      </c>
      <c r="BG39" s="18">
        <f>VLOOKUP($AW39&amp;"_"&amp;$AY$34,データシート1!$A:$BT,MATCH($AY$31&amp;"_"&amp;BG$36,データシート1!$A$1:$BT$1,0),0)</f>
        <v>370.90467909169121</v>
      </c>
      <c r="BH39" s="18">
        <f>VLOOKUP($AW39&amp;"_"&amp;$AY$34,データシート1!$A:$BT,MATCH($AY$31&amp;"_"&amp;BH$36,データシート1!$A$1:$BT$1,0),0)</f>
        <v>157.52974329700606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1217.9446541273289</v>
      </c>
      <c r="P40" s="466">
        <f t="shared" si="9"/>
        <v>8.3998980558749686E-2</v>
      </c>
      <c r="Q40" s="341"/>
      <c r="R40" s="14"/>
      <c r="S40" s="369" t="s">
        <v>166</v>
      </c>
      <c r="T40" s="348"/>
      <c r="U40" s="356" t="s">
        <v>166</v>
      </c>
      <c r="V40" s="357"/>
      <c r="W40" s="357"/>
      <c r="X40" s="906">
        <f>VLOOKUP(年度マスタ!$K$4&amp;"_"&amp;X$33,データシート1!$A:$BT,MATCH("aa_"&amp;$S40,データシート1!$A$1:$BT$1,0),0)</f>
        <v>3129.6916529626142</v>
      </c>
      <c r="Y40" s="907">
        <f>VLOOKUP(年度マスタ!$K$4&amp;"_"&amp;Y$33,データシート1!$A:$BT,MATCH("aa_"&amp;$S40,データシート1!$A$1:$BT$1,0),0)</f>
        <v>3213.5348133523212</v>
      </c>
      <c r="Z40" s="907">
        <f>VLOOKUP(年度マスタ!$K$4&amp;"_"&amp;Z$33,データシート1!$A:$BT,MATCH("aa_"&amp;$S40,データシート1!$A$1:$BT$1,0),0)</f>
        <v>3676.4023637822738</v>
      </c>
      <c r="AA40" s="907">
        <f>VLOOKUP(年度マスタ!$K$4&amp;"_"&amp;AA$33,データシート1!$A:$BT,MATCH("aa_"&amp;$S40,データシート1!$A$1:$BT$1,0),0)</f>
        <v>3708.6215260044169</v>
      </c>
      <c r="AB40" s="907">
        <f>VLOOKUP(年度マスタ!$K$4&amp;"_"&amp;AB$33,データシート1!$A:$BT,MATCH("aa_"&amp;$S40,データシート1!$A$1:$BT$1,0),0)</f>
        <v>3666.0012806421441</v>
      </c>
      <c r="AC40" s="907">
        <f>VLOOKUP(年度マスタ!$K$4&amp;"_"&amp;AC$33,データシート1!$A:$BT,MATCH("aa_"&amp;$S40,データシート1!$A$1:$BT$1,0),0)</f>
        <v>3528.0119077603608</v>
      </c>
      <c r="AD40" s="907">
        <f>VLOOKUP(年度マスタ!$K$4&amp;"_"&amp;AD$33,データシート1!$A:$BT,MATCH("aa_"&amp;$S40,データシート1!$A$1:$BT$1,0),0)</f>
        <v>3277.3149647499358</v>
      </c>
      <c r="AE40" s="907">
        <f>VLOOKUP(年度マスタ!$K$4&amp;"_"&amp;AE$33,データシート1!$A:$BT,MATCH("aa_"&amp;$S40,データシート1!$A$1:$BT$1,0),0)</f>
        <v>3563.4954672526733</v>
      </c>
      <c r="AF40" s="907">
        <f>VLOOKUP(年度マスタ!$K$4&amp;"_"&amp;AF$33,データシート1!$A:$BT,MATCH("aa_"&amp;$S40,データシート1!$A$1:$BT$1,0),0)</f>
        <v>3233.4175810350262</v>
      </c>
      <c r="AG40" s="907">
        <f>VLOOKUP(年度マスタ!$K$4&amp;"_"&amp;AG$33,データシート1!$A:$BT,MATCH("aa_"&amp;$S40,データシート1!$A$1:$BT$1,0),0)</f>
        <v>3135.6056744316738</v>
      </c>
      <c r="AH40" s="907">
        <f>VLOOKUP(年度マスタ!$K$4&amp;"_"&amp;AH$33,データシート1!$A:$BT,MATCH("aa_"&amp;$S40,データシート1!$A$1:$BT$1,0),0)</f>
        <v>3082.2288818334077</v>
      </c>
      <c r="AI40" s="907">
        <f>VLOOKUP(年度マスタ!$K$4&amp;"_"&amp;AI$33,データシート1!$A:$BT,MATCH("aa_"&amp;$S40,データシート1!$A$1:$BT$1,0),0)</f>
        <v>2704.4804261361874</v>
      </c>
      <c r="AJ40" s="907">
        <f>VLOOKUP(年度マスタ!$K$4&amp;"_"&amp;AJ$33,データシート1!$A:$BT,MATCH("aa_"&amp;$S40,データシート1!$A$1:$BT$1,0),0)</f>
        <v>2733.9749418757128</v>
      </c>
      <c r="AK40" s="908">
        <f>VLOOKUP(年度マスタ!$K$4&amp;"_"&amp;AK$33,データシート1!$A:$BT,MATCH("aa_"&amp;$S40,データシート1!$A$1:$BT$1,0),0)</f>
        <v>2897.053421979374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105.810510320746</v>
      </c>
      <c r="P41" s="466">
        <f t="shared" si="9"/>
        <v>7.2975196116050614E-3</v>
      </c>
      <c r="Q41" s="341"/>
      <c r="R41" s="14"/>
      <c r="S41" s="369" t="s">
        <v>202</v>
      </c>
      <c r="T41" s="348"/>
      <c r="U41" s="259" t="s">
        <v>129</v>
      </c>
      <c r="V41" s="357"/>
      <c r="W41" s="357"/>
      <c r="X41" s="906">
        <f>X42+X45+X46</f>
        <v>2975.7214445961527</v>
      </c>
      <c r="Y41" s="907">
        <f t="shared" ref="Y41:AH41" si="12">Y42+Y45+Y46</f>
        <v>3005.1374002775415</v>
      </c>
      <c r="Z41" s="907">
        <f t="shared" si="12"/>
        <v>2965.5506339480075</v>
      </c>
      <c r="AA41" s="907">
        <f t="shared" si="12"/>
        <v>2998.4639744553715</v>
      </c>
      <c r="AB41" s="907">
        <f t="shared" si="12"/>
        <v>2959.8733355157319</v>
      </c>
      <c r="AC41" s="907">
        <f t="shared" si="12"/>
        <v>2896.2412915332743</v>
      </c>
      <c r="AD41" s="907">
        <f t="shared" si="12"/>
        <v>2874.0882407972822</v>
      </c>
      <c r="AE41" s="907">
        <f t="shared" si="12"/>
        <v>2857.1673350724109</v>
      </c>
      <c r="AF41" s="907">
        <f t="shared" si="12"/>
        <v>2877.8501550729225</v>
      </c>
      <c r="AG41" s="907">
        <f t="shared" si="12"/>
        <v>2848.1373758449372</v>
      </c>
      <c r="AH41" s="907">
        <f t="shared" si="12"/>
        <v>2768.8631836480222</v>
      </c>
      <c r="AI41" s="907">
        <f>AI42+AI45+AI46</f>
        <v>2537.8657633650014</v>
      </c>
      <c r="AJ41" s="907">
        <f>AJ42+AJ45+AJ46</f>
        <v>2555.8180683190221</v>
      </c>
      <c r="AK41" s="908">
        <f>AK42+AK45+AK46</f>
        <v>2579.3019426010555</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301.77221375706819</v>
      </c>
      <c r="P42" s="466">
        <f t="shared" si="9"/>
        <v>2.0812569955991435E-2</v>
      </c>
      <c r="Q42" s="341"/>
      <c r="R42" s="14"/>
      <c r="S42" s="369"/>
      <c r="T42" s="348"/>
      <c r="U42" s="359"/>
      <c r="V42" s="576" t="s">
        <v>130</v>
      </c>
      <c r="W42" s="349"/>
      <c r="X42" s="909">
        <f>SUM(X43:X44)</f>
        <v>2644.2862723221933</v>
      </c>
      <c r="Y42" s="910">
        <f t="shared" ref="Y42:AK42" si="13">SUM(Y43:Y44)</f>
        <v>2651.6868544119261</v>
      </c>
      <c r="Z42" s="910">
        <f t="shared" si="13"/>
        <v>2595.8065529727578</v>
      </c>
      <c r="AA42" s="910">
        <f t="shared" si="13"/>
        <v>2598.5381554120422</v>
      </c>
      <c r="AB42" s="910">
        <f t="shared" si="13"/>
        <v>2552.290611437918</v>
      </c>
      <c r="AC42" s="910">
        <f t="shared" si="13"/>
        <v>2486.818734485606</v>
      </c>
      <c r="AD42" s="910">
        <f t="shared" si="13"/>
        <v>2468.7396142817743</v>
      </c>
      <c r="AE42" s="910">
        <f t="shared" si="13"/>
        <v>2458.8679868031918</v>
      </c>
      <c r="AF42" s="910">
        <f t="shared" si="13"/>
        <v>2430.7241876692692</v>
      </c>
      <c r="AG42" s="910">
        <f t="shared" si="13"/>
        <v>2394.3297009008284</v>
      </c>
      <c r="AH42" s="910">
        <f t="shared" si="13"/>
        <v>2314.7833252062946</v>
      </c>
      <c r="AI42" s="910">
        <f t="shared" si="13"/>
        <v>2100.2025994919604</v>
      </c>
      <c r="AJ42" s="910">
        <f t="shared" si="13"/>
        <v>2093.3343327648499</v>
      </c>
      <c r="AK42" s="911">
        <f t="shared" si="13"/>
        <v>2136.25244812646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162.30473406263201</v>
      </c>
      <c r="P43" s="624">
        <f t="shared" si="9"/>
        <v>1.1193802735550878E-2</v>
      </c>
      <c r="Q43" s="341"/>
      <c r="R43" s="14"/>
      <c r="S43" s="369" t="s">
        <v>191</v>
      </c>
      <c r="T43" s="372"/>
      <c r="U43" s="359"/>
      <c r="V43" s="373"/>
      <c r="W43" s="360" t="s">
        <v>191</v>
      </c>
      <c r="X43" s="909">
        <f>VLOOKUP(年度マスタ!$K$4&amp;"_"&amp;X$33,データシート1!$A:$BT,MATCH("aa_"&amp;$S43,データシート1!$A$1:$BT$1,0),0)</f>
        <v>1384.4197563010021</v>
      </c>
      <c r="Y43" s="910">
        <f>VLOOKUP(年度マスタ!$K$4&amp;"_"&amp;Y$33,データシート1!$A:$BT,MATCH("aa_"&amp;$S43,データシート1!$A$1:$BT$1,0),0)</f>
        <v>1384.1734354576649</v>
      </c>
      <c r="Z43" s="910">
        <f>VLOOKUP(年度マスタ!$K$4&amp;"_"&amp;Z$33,データシート1!$A:$BT,MATCH("aa_"&amp;$S43,データシート1!$A$1:$BT$1,0),0)</f>
        <v>1375.0863589110947</v>
      </c>
      <c r="AA43" s="910">
        <f>VLOOKUP(年度マスタ!$K$4&amp;"_"&amp;AA$33,データシート1!$A:$BT,MATCH("aa_"&amp;$S43,データシート1!$A$1:$BT$1,0),0)</f>
        <v>1379.7658742256697</v>
      </c>
      <c r="AB43" s="910">
        <f>VLOOKUP(年度マスタ!$K$4&amp;"_"&amp;AB$33,データシート1!$A:$BT,MATCH("aa_"&amp;$S43,データシート1!$A$1:$BT$1,0),0)</f>
        <v>1334.345957310589</v>
      </c>
      <c r="AC43" s="910">
        <f>VLOOKUP(年度マスタ!$K$4&amp;"_"&amp;AC$33,データシート1!$A:$BT,MATCH("aa_"&amp;$S43,データシート1!$A$1:$BT$1,0),0)</f>
        <v>1273.8614657597516</v>
      </c>
      <c r="AD43" s="910">
        <f>VLOOKUP(年度マスタ!$K$4&amp;"_"&amp;AD$33,データシート1!$A:$BT,MATCH("aa_"&amp;$S43,データシート1!$A$1:$BT$1,0),0)</f>
        <v>1264.2816458851826</v>
      </c>
      <c r="AE43" s="910">
        <f>VLOOKUP(年度マスタ!$K$4&amp;"_"&amp;AE$33,データシート1!$A:$BT,MATCH("aa_"&amp;$S43,データシート1!$A$1:$BT$1,0),0)</f>
        <v>1255.1196276396488</v>
      </c>
      <c r="AF43" s="910">
        <f>VLOOKUP(年度マスタ!$K$4&amp;"_"&amp;AF$33,データシート1!$A:$BT,MATCH("aa_"&amp;$S43,データシート1!$A$1:$BT$1,0),0)</f>
        <v>1239.9360222685048</v>
      </c>
      <c r="AG43" s="910">
        <f>VLOOKUP(年度マスタ!$K$4&amp;"_"&amp;AG$33,データシート1!$A:$BT,MATCH("aa_"&amp;$S43,データシート1!$A$1:$BT$1,0),0)</f>
        <v>1217.971281646016</v>
      </c>
      <c r="AH43" s="910">
        <f>VLOOKUP(年度マスタ!$K$4&amp;"_"&amp;AH$33,データシート1!$A:$BT,MATCH("aa_"&amp;$S43,データシート1!$A$1:$BT$1,0),0)</f>
        <v>1183.1113649754948</v>
      </c>
      <c r="AI43" s="910">
        <f>VLOOKUP(年度マスタ!$K$4&amp;"_"&amp;AI$33,データシート1!$A:$BT,MATCH("aa_"&amp;$S43,データシート1!$A$1:$BT$1,0),0)</f>
        <v>1036.6413999523943</v>
      </c>
      <c r="AJ43" s="910">
        <f>VLOOKUP(年度マスタ!$K$4&amp;"_"&amp;AJ$33,データシート1!$A:$BT,MATCH("aa_"&amp;$S43,データシート1!$A$1:$BT$1,0),0)</f>
        <v>1003.0584320567709</v>
      </c>
      <c r="AK43" s="911">
        <f>VLOOKUP(年度マスタ!$K$4&amp;"_"&amp;AK$33,データシート1!$A:$BT,MATCH("aa_"&amp;$S43,データシート1!$A$1:$BT$1,0),0)</f>
        <v>1054.6310552553859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1259.866516021191</v>
      </c>
      <c r="Y44" s="910">
        <f>VLOOKUP(年度マスタ!$K$4&amp;"_"&amp;Y$33,データシート1!$A:$BT,MATCH("aa_"&amp;$S44,データシート1!$A$1:$BT$1,0),0)</f>
        <v>1267.5134189542609</v>
      </c>
      <c r="Z44" s="910">
        <f>VLOOKUP(年度マスタ!$K$4&amp;"_"&amp;Z$33,データシート1!$A:$BT,MATCH("aa_"&amp;$S44,データシート1!$A$1:$BT$1,0),0)</f>
        <v>1220.7201940616631</v>
      </c>
      <c r="AA44" s="910">
        <f>VLOOKUP(年度マスタ!$K$4&amp;"_"&amp;AA$33,データシート1!$A:$BT,MATCH("aa_"&amp;$S44,データシート1!$A$1:$BT$1,0),0)</f>
        <v>1218.7722811863728</v>
      </c>
      <c r="AB44" s="910">
        <f>VLOOKUP(年度マスタ!$K$4&amp;"_"&amp;AB$33,データシート1!$A:$BT,MATCH("aa_"&amp;$S44,データシート1!$A$1:$BT$1,0),0)</f>
        <v>1217.9446541273289</v>
      </c>
      <c r="AC44" s="910">
        <f>VLOOKUP(年度マスタ!$K$4&amp;"_"&amp;AC$33,データシート1!$A:$BT,MATCH("aa_"&amp;$S44,データシート1!$A$1:$BT$1,0),0)</f>
        <v>1212.9572687258544</v>
      </c>
      <c r="AD44" s="910">
        <f>VLOOKUP(年度マスタ!$K$4&amp;"_"&amp;AD$33,データシート1!$A:$BT,MATCH("aa_"&amp;$S44,データシート1!$A$1:$BT$1,0),0)</f>
        <v>1204.4579683965917</v>
      </c>
      <c r="AE44" s="910">
        <f>VLOOKUP(年度マスタ!$K$4&amp;"_"&amp;AE$33,データシート1!$A:$BT,MATCH("aa_"&amp;$S44,データシート1!$A$1:$BT$1,0),0)</f>
        <v>1203.748359163543</v>
      </c>
      <c r="AF44" s="910">
        <f>VLOOKUP(年度マスタ!$K$4&amp;"_"&amp;AF$33,データシート1!$A:$BT,MATCH("aa_"&amp;$S44,データシート1!$A$1:$BT$1,0),0)</f>
        <v>1190.7881654007645</v>
      </c>
      <c r="AG44" s="910">
        <f>VLOOKUP(年度マスタ!$K$4&amp;"_"&amp;AG$33,データシート1!$A:$BT,MATCH("aa_"&amp;$S44,データシート1!$A$1:$BT$1,0),0)</f>
        <v>1176.3584192548121</v>
      </c>
      <c r="AH44" s="910">
        <f>VLOOKUP(年度マスタ!$K$4&amp;"_"&amp;AH$33,データシート1!$A:$BT,MATCH("aa_"&amp;$S44,データシート1!$A$1:$BT$1,0),0)</f>
        <v>1131.6719602308001</v>
      </c>
      <c r="AI44" s="910">
        <f>VLOOKUP(年度マスタ!$K$4&amp;"_"&amp;AI$33,データシート1!$A:$BT,MATCH("aa_"&amp;$S44,データシート1!$A$1:$BT$1,0),0)</f>
        <v>1063.5611995395661</v>
      </c>
      <c r="AJ44" s="910">
        <f>VLOOKUP(年度マスタ!$K$4&amp;"_"&amp;AJ$33,データシート1!$A:$BT,MATCH("aa_"&amp;$S44,データシート1!$A$1:$BT$1,0),0)</f>
        <v>1090.2759007080792</v>
      </c>
      <c r="AK44" s="911">
        <f>VLOOKUP(年度マスタ!$K$4&amp;"_"&amp;AK$33,データシート1!$A:$BT,MATCH("aa_"&amp;$S44,データシート1!$A$1:$BT$1,0),0)</f>
        <v>1081.6213928710738</v>
      </c>
      <c r="AL44" s="343"/>
      <c r="AW44" s="18" t="str">
        <f>AW47</f>
        <v>青森県</v>
      </c>
      <c r="AX44" s="1065">
        <f t="shared" si="14"/>
        <v>0.32635128036300232</v>
      </c>
      <c r="AY44" s="1065">
        <f t="shared" si="14"/>
        <v>0.16084132312637589</v>
      </c>
      <c r="AZ44" s="1065">
        <f t="shared" si="14"/>
        <v>0.26369554835262538</v>
      </c>
      <c r="BA44" s="1065">
        <f t="shared" si="14"/>
        <v>0.23477317848577101</v>
      </c>
      <c r="BB44" s="1065">
        <f t="shared" si="14"/>
        <v>1.4338669672225354E-2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81.938977577735997</v>
      </c>
      <c r="Y45" s="910">
        <f>VLOOKUP(年度マスタ!$K$4&amp;"_"&amp;Y$33,データシート1!$A:$BT,MATCH("aa_"&amp;$S45,データシート1!$A$1:$BT$1,0),0)</f>
        <v>84.9242611745033</v>
      </c>
      <c r="Z45" s="910">
        <f>VLOOKUP(年度マスタ!$K$4&amp;"_"&amp;Z$33,データシート1!$A:$BT,MATCH("aa_"&amp;$S45,データシート1!$A$1:$BT$1,0),0)</f>
        <v>97.057866427239006</v>
      </c>
      <c r="AA45" s="910">
        <f>VLOOKUP(年度マスタ!$K$4&amp;"_"&amp;AA$33,データシート1!$A:$BT,MATCH("aa_"&amp;$S45,データシート1!$A$1:$BT$1,0),0)</f>
        <v>104.610194681747</v>
      </c>
      <c r="AB45" s="910">
        <f>VLOOKUP(年度マスタ!$K$4&amp;"_"&amp;AB$33,データシート1!$A:$BT,MATCH("aa_"&amp;$S45,データシート1!$A$1:$BT$1,0),0)</f>
        <v>105.810510320746</v>
      </c>
      <c r="AC45" s="910">
        <f>VLOOKUP(年度マスタ!$K$4&amp;"_"&amp;AC$33,データシート1!$A:$BT,MATCH("aa_"&amp;$S45,データシート1!$A$1:$BT$1,0),0)</f>
        <v>100.441096956274</v>
      </c>
      <c r="AD45" s="910">
        <f>VLOOKUP(年度マスタ!$K$4&amp;"_"&amp;AD$33,データシート1!$A:$BT,MATCH("aa_"&amp;$S45,データシート1!$A$1:$BT$1,0),0)</f>
        <v>97.244922020963301</v>
      </c>
      <c r="AE45" s="910">
        <f>VLOOKUP(年度マスタ!$K$4&amp;"_"&amp;AE$33,データシート1!$A:$BT,MATCH("aa_"&amp;$S45,データシート1!$A$1:$BT$1,0),0)</f>
        <v>93.506987023257878</v>
      </c>
      <c r="AF45" s="910">
        <f>VLOOKUP(年度マスタ!$K$4&amp;"_"&amp;AF$33,データシート1!$A:$BT,MATCH("aa_"&amp;$S45,データシート1!$A$1:$BT$1,0),0)</f>
        <v>89.388278053725799</v>
      </c>
      <c r="AG45" s="910">
        <f>VLOOKUP(年度マスタ!$K$4&amp;"_"&amp;AG$33,データシート1!$A:$BT,MATCH("aa_"&amp;$S45,データシート1!$A$1:$BT$1,0),0)</f>
        <v>81.932973738083902</v>
      </c>
      <c r="AH45" s="910">
        <f>VLOOKUP(年度マスタ!$K$4&amp;"_"&amp;AH$33,データシート1!$A:$BT,MATCH("aa_"&amp;$S45,データシート1!$A$1:$BT$1,0),0)</f>
        <v>78.728849020470307</v>
      </c>
      <c r="AI45" s="910">
        <f>VLOOKUP(年度マスタ!$K$4&amp;"_"&amp;AI$33,データシート1!$A:$BT,MATCH("aa_"&amp;$S45,データシート1!$A$1:$BT$1,0),0)</f>
        <v>74.294461851106803</v>
      </c>
      <c r="AJ45" s="910">
        <f>VLOOKUP(年度マスタ!$K$4&amp;"_"&amp;AJ$33,データシート1!$A:$BT,MATCH("aa_"&amp;$S45,データシート1!$A$1:$BT$1,0),0)</f>
        <v>72.579903850712199</v>
      </c>
      <c r="AK45" s="911">
        <f>VLOOKUP(年度マスタ!$K$4&amp;"_"&amp;AK$33,データシート1!$A:$BT,MATCH("aa_"&amp;$S45,データシート1!$A$1:$BT$1,0),0)</f>
        <v>72.144815382904241</v>
      </c>
      <c r="AL45" s="343"/>
      <c r="AW45" s="18" t="str">
        <f>AW48</f>
        <v>青森県</v>
      </c>
      <c r="AX45" s="1065">
        <f t="shared" ref="AX45:BB45" si="15">AX48/$BC48</f>
        <v>0.32635128036300232</v>
      </c>
      <c r="AY45" s="1065">
        <f t="shared" si="15"/>
        <v>0.16084132312637589</v>
      </c>
      <c r="AZ45" s="1065">
        <f t="shared" si="15"/>
        <v>0.26369554835262538</v>
      </c>
      <c r="BA45" s="1065">
        <f t="shared" si="15"/>
        <v>0.23477317848577101</v>
      </c>
      <c r="BB45" s="1065">
        <f t="shared" si="15"/>
        <v>1.4338669672225354E-2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249.49619469622351</v>
      </c>
      <c r="Y46" s="910">
        <f>VLOOKUP(年度マスタ!$K$4&amp;"_"&amp;Y$33,データシート1!$A:$BT,MATCH("aa_"&amp;$S46,データシート1!$A$1:$BT$1,0),0)</f>
        <v>268.5262846911117</v>
      </c>
      <c r="Z46" s="910">
        <f>VLOOKUP(年度マスタ!$K$4&amp;"_"&amp;Z$33,データシート1!$A:$BT,MATCH("aa_"&amp;$S46,データシート1!$A$1:$BT$1,0),0)</f>
        <v>272.68621454801092</v>
      </c>
      <c r="AA46" s="910">
        <f>VLOOKUP(年度マスタ!$K$4&amp;"_"&amp;AA$33,データシート1!$A:$BT,MATCH("aa_"&amp;$S46,データシート1!$A$1:$BT$1,0),0)</f>
        <v>295.31562436158231</v>
      </c>
      <c r="AB46" s="910">
        <f>VLOOKUP(年度マスタ!$K$4&amp;"_"&amp;AB$33,データシート1!$A:$BT,MATCH("aa_"&amp;$S46,データシート1!$A$1:$BT$1,0),0)</f>
        <v>301.77221375706819</v>
      </c>
      <c r="AC46" s="910">
        <f>VLOOKUP(年度マスタ!$K$4&amp;"_"&amp;AC$33,データシート1!$A:$BT,MATCH("aa_"&amp;$S46,データシート1!$A$1:$BT$1,0),0)</f>
        <v>308.98146009139441</v>
      </c>
      <c r="AD46" s="910">
        <f>VLOOKUP(年度マスタ!$K$4&amp;"_"&amp;AD$33,データシート1!$A:$BT,MATCH("aa_"&amp;$S46,データシート1!$A$1:$BT$1,0),0)</f>
        <v>308.10370449454467</v>
      </c>
      <c r="AE46" s="910">
        <f>VLOOKUP(年度マスタ!$K$4&amp;"_"&amp;AE$33,データシート1!$A:$BT,MATCH("aa_"&amp;$S46,データシート1!$A$1:$BT$1,0),0)</f>
        <v>304.79236124596133</v>
      </c>
      <c r="AF46" s="910">
        <f>VLOOKUP(年度マスタ!$K$4&amp;"_"&amp;AF$33,データシート1!$A:$BT,MATCH("aa_"&amp;$S46,データシート1!$A$1:$BT$1,0),0)</f>
        <v>357.73768934992762</v>
      </c>
      <c r="AG46" s="910">
        <f>VLOOKUP(年度マスタ!$K$4&amp;"_"&amp;AG$33,データシート1!$A:$BT,MATCH("aa_"&amp;$S46,データシート1!$A$1:$BT$1,0),0)</f>
        <v>371.87470120602472</v>
      </c>
      <c r="AH46" s="910">
        <f>VLOOKUP(年度マスタ!$K$4&amp;"_"&amp;AH$33,データシート1!$A:$BT,MATCH("aa_"&amp;$S46,データシート1!$A$1:$BT$1,0),0)</f>
        <v>375.35100942125734</v>
      </c>
      <c r="AI46" s="910">
        <f>VLOOKUP(年度マスタ!$K$4&amp;"_"&amp;AI$33,データシート1!$A:$BT,MATCH("aa_"&amp;$S46,データシート1!$A$1:$BT$1,0),0)</f>
        <v>363.36870202193404</v>
      </c>
      <c r="AJ46" s="910">
        <f>VLOOKUP(年度マスタ!$K$4&amp;"_"&amp;AJ$33,データシート1!$A:$BT,MATCH("aa_"&amp;$S46,データシート1!$A$1:$BT$1,0),0)</f>
        <v>389.90383170346036</v>
      </c>
      <c r="AK46" s="911">
        <f>VLOOKUP(年度マスタ!$K$4&amp;"_"&amp;AK$33,データシート1!$A:$BT,MATCH("aa_"&amp;$S46,データシート1!$A$1:$BT$1,0),0)</f>
        <v>370.90467909169121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145.61016335779499</v>
      </c>
      <c r="Y47" s="913">
        <f>VLOOKUP(年度マスタ!$K$4&amp;"_"&amp;Y$33,データシート1!$A:$BT,MATCH("aa_"&amp;$S47,データシート1!$A$1:$BT$1,0),0)</f>
        <v>142.6177107551579</v>
      </c>
      <c r="Z47" s="913">
        <f>VLOOKUP(年度マスタ!$K$4&amp;"_"&amp;Z$33,データシート1!$A:$BT,MATCH("aa_"&amp;$S47,データシート1!$A$1:$BT$1,0),0)</f>
        <v>126.6401115824705</v>
      </c>
      <c r="AA47" s="913">
        <f>VLOOKUP(年度マスタ!$K$4&amp;"_"&amp;AA$33,データシート1!$A:$BT,MATCH("aa_"&amp;$S47,データシート1!$A$1:$BT$1,0),0)</f>
        <v>149.87759897258519</v>
      </c>
      <c r="AB47" s="913">
        <f>VLOOKUP(年度マスタ!$K$4&amp;"_"&amp;AB$33,データシート1!$A:$BT,MATCH("aa_"&amp;$S47,データシート1!$A$1:$BT$1,0),0)</f>
        <v>162.30473406263201</v>
      </c>
      <c r="AC47" s="913">
        <f>VLOOKUP(年度マスタ!$K$4&amp;"_"&amp;AC$33,データシート1!$A:$BT,MATCH("aa_"&amp;$S47,データシート1!$A$1:$BT$1,0),0)</f>
        <v>153.68836675028641</v>
      </c>
      <c r="AD47" s="913">
        <f>VLOOKUP(年度マスタ!$K$4&amp;"_"&amp;AD$33,データシート1!$A:$BT,MATCH("aa_"&amp;$S47,データシート1!$A$1:$BT$1,0),0)</f>
        <v>151.70988087978051</v>
      </c>
      <c r="AE47" s="913">
        <f>VLOOKUP(年度マスタ!$K$4&amp;"_"&amp;AE$33,データシート1!$A:$BT,MATCH("aa_"&amp;$S47,データシート1!$A$1:$BT$1,0),0)</f>
        <v>165.68312881622438</v>
      </c>
      <c r="AF47" s="913">
        <f>VLOOKUP(年度マスタ!$K$4&amp;"_"&amp;AF$33,データシート1!$A:$BT,MATCH("aa_"&amp;$S47,データシート1!$A$1:$BT$1,0),0)</f>
        <v>140.15010618622986</v>
      </c>
      <c r="AG47" s="913">
        <f>VLOOKUP(年度マスタ!$K$4&amp;"_"&amp;AG$33,データシート1!$A:$BT,MATCH("aa_"&amp;$S47,データシート1!$A$1:$BT$1,0),0)</f>
        <v>153.83693691908101</v>
      </c>
      <c r="AH47" s="913">
        <f>VLOOKUP(年度マスタ!$K$4&amp;"_"&amp;AH$33,データシート1!$A:$BT,MATCH("aa_"&amp;$S47,データシート1!$A$1:$BT$1,0),0)</f>
        <v>137.4332174602267</v>
      </c>
      <c r="AI47" s="913">
        <f>VLOOKUP(年度マスタ!$K$4&amp;"_"&amp;AI$33,データシート1!$A:$BT,MATCH("aa_"&amp;$S47,データシート1!$A$1:$BT$1,0),0)</f>
        <v>138.50183765916663</v>
      </c>
      <c r="AJ47" s="913">
        <f>VLOOKUP(年度マスタ!$K$4&amp;"_"&amp;AJ$33,データシート1!$A:$BT,MATCH("aa_"&amp;$S47,データシート1!$A$1:$BT$1,0),0)</f>
        <v>157.68499002656196</v>
      </c>
      <c r="AK47" s="914">
        <f>VLOOKUP(年度マスタ!$K$4&amp;"_"&amp;AK$33,データシート1!$A:$BT,MATCH("aa_"&amp;$S47,データシート1!$A$1:$BT$1,0),0)</f>
        <v>157.52974329700606</v>
      </c>
      <c r="AL47" s="343"/>
      <c r="AW47" s="18" t="str">
        <f>年度マスタ!I4</f>
        <v>青森県</v>
      </c>
      <c r="AX47" s="1066">
        <f>SUM(AY38:BA38)</f>
        <v>3585.4116592013106</v>
      </c>
      <c r="AY47" s="1066">
        <f t="shared" si="17"/>
        <v>1767.0601891839572</v>
      </c>
      <c r="AZ47" s="1066">
        <f t="shared" si="17"/>
        <v>2897.053421979374</v>
      </c>
      <c r="BA47" s="1066">
        <f>SUM(BD38:BG38)</f>
        <v>2579.3019426010555</v>
      </c>
      <c r="BB47" s="1066">
        <f>BH38</f>
        <v>157.52974329700606</v>
      </c>
      <c r="BC47" s="1066">
        <f>SUM(AX47:BB47)</f>
        <v>10986.356956262704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青森県</v>
      </c>
      <c r="AX48" s="1066">
        <f>SUM(AY39:BA39)</f>
        <v>3585.4116592013106</v>
      </c>
      <c r="AY48" s="1066">
        <f>BB39</f>
        <v>1767.0601891839572</v>
      </c>
      <c r="AZ48" s="1066">
        <f>BC39</f>
        <v>2897.053421979374</v>
      </c>
      <c r="BA48" s="1066">
        <f>SUM(BD39:BG39)</f>
        <v>2579.3019426010555</v>
      </c>
      <c r="BB48" s="1066">
        <f>BH39</f>
        <v>157.52974329700606</v>
      </c>
      <c r="BC48" s="1066">
        <f>SUM(AX48:BB48)</f>
        <v>10986.356956262704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10986.356956262704</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3585.4116592013106</v>
      </c>
      <c r="P52" s="465">
        <f t="shared" ref="P52:P64" si="18">O52/$O$51</f>
        <v>0.32635128036300232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3010.1391491730287</v>
      </c>
      <c r="P53" s="466">
        <f t="shared" si="18"/>
        <v>0.27398883553088249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166.21162804260572</v>
      </c>
      <c r="P54" s="466">
        <f t="shared" si="18"/>
        <v>1.5128912041025377E-2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409.06088198567608</v>
      </c>
      <c r="P55" s="466">
        <f t="shared" si="18"/>
        <v>3.7233532791094461E-2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1767.0601891839572</v>
      </c>
      <c r="P56" s="465">
        <f t="shared" si="18"/>
        <v>0.16084132312637589</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2897.053421979374</v>
      </c>
      <c r="P57" s="465">
        <f t="shared" si="18"/>
        <v>0.26369554835262538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2579.3019426010555</v>
      </c>
      <c r="P58" s="465">
        <f t="shared" si="18"/>
        <v>0.23477317848577101</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2136.25244812646</v>
      </c>
      <c r="P59" s="466">
        <f t="shared" si="18"/>
        <v>0.19444593477446614</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1054.6310552553859</v>
      </c>
      <c r="P60" s="466">
        <f t="shared" si="18"/>
        <v>9.5994610356638754E-2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1081.6213928710738</v>
      </c>
      <c r="P61" s="466">
        <f t="shared" si="18"/>
        <v>9.8451324417827363E-2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72.144815382904241</v>
      </c>
      <c r="P62" s="466">
        <f t="shared" si="18"/>
        <v>6.5667641848992124E-3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370.90467909169121</v>
      </c>
      <c r="P63" s="466">
        <f t="shared" si="18"/>
        <v>3.3760479526405644E-2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157.52974329700606</v>
      </c>
      <c r="P64" s="624">
        <f t="shared" si="18"/>
        <v>1.4338669672225354E-2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青森県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14568.8256</v>
      </c>
      <c r="AI7" s="85">
        <f>VLOOKUP(年度マスタ!$K$4&amp;"_"&amp;$AG7,データシート1!$A:$BT,MATCH("ab_"&amp;AI$2,データシート1!$A$1:$BT$1,0),0)</f>
        <v>57776</v>
      </c>
      <c r="AJ7" s="85">
        <f>VLOOKUP(年度マスタ!$K$4&amp;"_"&amp;$AG7,データシート1!$A:$BT,MATCH("ab_"&amp;AJ$2,データシート1!$A$1:$BT$1,0),0)</f>
        <v>9894</v>
      </c>
      <c r="AK7" s="85">
        <f>VLOOKUP(年度マスタ!$K$4&amp;"_"&amp;$AG7,データシート1!$A:$BT,MATCH("ab_"&amp;AK$2,データシート1!$A$1:$BT$1,0),0)</f>
        <v>474654</v>
      </c>
      <c r="AL7" s="85">
        <f>VLOOKUP(年度マスタ!$K$4&amp;"_"&amp;$AG7,データシート1!$A:$BT,MATCH("ab_"&amp;AL$2,データシート1!$A$1:$BT$1,0),0)</f>
        <v>571091</v>
      </c>
      <c r="AM7" s="85">
        <f>VLOOKUP(年度マスタ!$K$4&amp;"_"&amp;$AG7,データシート1!$A:$BT,MATCH("ab_"&amp;AM$2,データシート1!$A$1:$BT$1,0),0)</f>
        <v>699858</v>
      </c>
      <c r="AN7" s="85">
        <f>VLOOKUP(年度マスタ!$K$4&amp;"_"&amp;$AG7,データシート1!$A:$BT,MATCH("ab_"&amp;AN$2,データシート1!$A$1:$BT$1,0),0)</f>
        <v>253573</v>
      </c>
      <c r="AO7" s="85">
        <f>VLOOKUP(年度マスタ!$K$4&amp;"_"&amp;$AG7,データシート1!$A:$BT,MATCH("ab_"&amp;AO$2,データシート1!$A$1:$BT$1,0),0)</f>
        <v>1405535</v>
      </c>
      <c r="AP7" s="85">
        <f>VLOOKUP(年度マスタ!$K$4&amp;"_"&amp;$AG7,データシート1!$A:$BT,MATCH("ab_"&amp;AP$2,データシート1!$A$1:$BT$1,0),0)</f>
        <v>45975579</v>
      </c>
      <c r="AQ7" s="964">
        <f>VLOOKUP(年度マスタ!$K$4&amp;"_"&amp;$AG7,データシート1!$A:$BT,MATCH("ab_"&amp;AQ$2,データシート1!$A$1:$BT$1,0),0)</f>
        <v>145.61016335779499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15102.0074</v>
      </c>
      <c r="AI8" s="85">
        <f>VLOOKUP(年度マスタ!$K$4&amp;"_"&amp;$AG8,データシート1!$A:$BT,MATCH("ab_"&amp;AI$2,データシート1!$A$1:$BT$1,0),0)</f>
        <v>57776</v>
      </c>
      <c r="AJ8" s="85">
        <f>VLOOKUP(年度マスタ!$K$4&amp;"_"&amp;$AG8,データシート1!$A:$BT,MATCH("ab_"&amp;AJ$2,データシート1!$A$1:$BT$1,0),0)</f>
        <v>9894</v>
      </c>
      <c r="AK8" s="85">
        <f>VLOOKUP(年度マスタ!$K$4&amp;"_"&amp;$AG8,データシート1!$A:$BT,MATCH("ab_"&amp;AK$2,データシート1!$A$1:$BT$1,0),0)</f>
        <v>474654</v>
      </c>
      <c r="AL8" s="85">
        <f>VLOOKUP(年度マスタ!$K$4&amp;"_"&amp;$AG8,データシート1!$A:$BT,MATCH("ab_"&amp;AL$2,データシート1!$A$1:$BT$1,0),0)</f>
        <v>574712</v>
      </c>
      <c r="AM8" s="85">
        <f>VLOOKUP(年度マスタ!$K$4&amp;"_"&amp;$AG8,データシート1!$A:$BT,MATCH("ab_"&amp;AM$2,データシート1!$A$1:$BT$1,0),0)</f>
        <v>702985</v>
      </c>
      <c r="AN8" s="85">
        <f>VLOOKUP(年度マスタ!$K$4&amp;"_"&amp;$AG8,データシート1!$A:$BT,MATCH("ab_"&amp;AN$2,データシート1!$A$1:$BT$1,0),0)</f>
        <v>248741</v>
      </c>
      <c r="AO8" s="85">
        <f>VLOOKUP(年度マスタ!$K$4&amp;"_"&amp;$AG8,データシート1!$A:$BT,MATCH("ab_"&amp;AO$2,データシート1!$A$1:$BT$1,0),0)</f>
        <v>1395886</v>
      </c>
      <c r="AP8" s="85">
        <f>VLOOKUP(年度マスタ!$K$4&amp;"_"&amp;$AG8,データシート1!$A:$BT,MATCH("ab_"&amp;AP$2,データシート1!$A$1:$BT$1,0),0)</f>
        <v>46892360</v>
      </c>
      <c r="AQ8" s="964">
        <f>VLOOKUP(年度マスタ!$K$4&amp;"_"&amp;$AG8,データシート1!$A:$BT,MATCH("ab_"&amp;AQ$2,データシート1!$A$1:$BT$1,0),0)</f>
        <v>142.6177107551579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14019.088400000001</v>
      </c>
      <c r="AI9" s="85">
        <f>VLOOKUP(年度マスタ!$K$4&amp;"_"&amp;$AG9,データシート1!$A:$BT,MATCH("ab_"&amp;AI$2,データシート1!$A$1:$BT$1,0),0)</f>
        <v>57776</v>
      </c>
      <c r="AJ9" s="85">
        <f>VLOOKUP(年度マスタ!$K$4&amp;"_"&amp;$AG9,データシート1!$A:$BT,MATCH("ab_"&amp;AJ$2,データシート1!$A$1:$BT$1,0),0)</f>
        <v>9894</v>
      </c>
      <c r="AK9" s="85">
        <f>VLOOKUP(年度マスタ!$K$4&amp;"_"&amp;$AG9,データシート1!$A:$BT,MATCH("ab_"&amp;AK$2,データシート1!$A$1:$BT$1,0),0)</f>
        <v>474654</v>
      </c>
      <c r="AL9" s="85">
        <f>VLOOKUP(年度マスタ!$K$4&amp;"_"&amp;$AG9,データシート1!$A:$BT,MATCH("ab_"&amp;AL$2,データシート1!$A$1:$BT$1,0),0)</f>
        <v>577351</v>
      </c>
      <c r="AM9" s="85">
        <f>VLOOKUP(年度マスタ!$K$4&amp;"_"&amp;$AG9,データシート1!$A:$BT,MATCH("ab_"&amp;AM$2,データシート1!$A$1:$BT$1,0),0)</f>
        <v>713542</v>
      </c>
      <c r="AN9" s="85">
        <f>VLOOKUP(年度マスタ!$K$4&amp;"_"&amp;$AG9,データシート1!$A:$BT,MATCH("ab_"&amp;AN$2,データシート1!$A$1:$BT$1,0),0)</f>
        <v>246687</v>
      </c>
      <c r="AO9" s="85">
        <f>VLOOKUP(年度マスタ!$K$4&amp;"_"&amp;$AG9,データシート1!$A:$BT,MATCH("ab_"&amp;AO$2,データシート1!$A$1:$BT$1,0),0)</f>
        <v>1383043</v>
      </c>
      <c r="AP9" s="85">
        <f>VLOOKUP(年度マスタ!$K$4&amp;"_"&amp;$AG9,データシート1!$A:$BT,MATCH("ab_"&amp;AP$2,データシート1!$A$1:$BT$1,0),0)</f>
        <v>47540047</v>
      </c>
      <c r="AQ9" s="964">
        <f>VLOOKUP(年度マスタ!$K$4&amp;"_"&amp;$AG9,データシート1!$A:$BT,MATCH("ab_"&amp;AQ$2,データシート1!$A$1:$BT$1,0),0)</f>
        <v>126.6401115824705</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14912.031000000001</v>
      </c>
      <c r="AI10" s="85">
        <f>VLOOKUP(年度マスタ!$K$4&amp;"_"&amp;$AG10,データシート1!$A:$BT,MATCH("ab_"&amp;AI$2,データシート1!$A$1:$BT$1,0),0)</f>
        <v>57776</v>
      </c>
      <c r="AJ10" s="85">
        <f>VLOOKUP(年度マスタ!$K$4&amp;"_"&amp;$AG10,データシート1!$A:$BT,MATCH("ab_"&amp;AJ$2,データシート1!$A$1:$BT$1,0),0)</f>
        <v>9894</v>
      </c>
      <c r="AK10" s="85">
        <f>VLOOKUP(年度マスタ!$K$4&amp;"_"&amp;$AG10,データシート1!$A:$BT,MATCH("ab_"&amp;AK$2,データシート1!$A$1:$BT$1,0),0)</f>
        <v>474654</v>
      </c>
      <c r="AL10" s="85">
        <f>VLOOKUP(年度マスタ!$K$4&amp;"_"&amp;$AG10,データシート1!$A:$BT,MATCH("ab_"&amp;AL$2,データシート1!$A$1:$BT$1,0),0)</f>
        <v>581393</v>
      </c>
      <c r="AM10" s="85">
        <f>VLOOKUP(年度マスタ!$K$4&amp;"_"&amp;$AG10,データシート1!$A:$BT,MATCH("ab_"&amp;AM$2,データシート1!$A$1:$BT$1,0),0)</f>
        <v>721649</v>
      </c>
      <c r="AN10" s="85">
        <f>VLOOKUP(年度マスタ!$K$4&amp;"_"&amp;$AG10,データシート1!$A:$BT,MATCH("ab_"&amp;AN$2,データシート1!$A$1:$BT$1,0),0)</f>
        <v>244900</v>
      </c>
      <c r="AO10" s="85">
        <f>VLOOKUP(年度マスタ!$K$4&amp;"_"&amp;$AG10,データシート1!$A:$BT,MATCH("ab_"&amp;AO$2,データシート1!$A$1:$BT$1,0),0)</f>
        <v>1372010</v>
      </c>
      <c r="AP10" s="85">
        <f>VLOOKUP(年度マスタ!$K$4&amp;"_"&amp;$AG10,データシート1!$A:$BT,MATCH("ab_"&amp;AP$2,データシート1!$A$1:$BT$1,0),0)</f>
        <v>50151743</v>
      </c>
      <c r="AQ10" s="964">
        <f>VLOOKUP(年度マスタ!$K$4&amp;"_"&amp;$AG10,データシート1!$A:$BT,MATCH("ab_"&amp;AQ$2,データシート1!$A$1:$BT$1,0),0)</f>
        <v>149.87759897258519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15191.429599999999</v>
      </c>
      <c r="AI11" s="85">
        <f>VLOOKUP(年度マスタ!$K$4&amp;"_"&amp;$AG11,データシート1!$A:$BT,MATCH("ab_"&amp;AI$2,データシート1!$A$1:$BT$1,0),0)</f>
        <v>57776</v>
      </c>
      <c r="AJ11" s="85">
        <f>VLOOKUP(年度マスタ!$K$4&amp;"_"&amp;$AG11,データシート1!$A:$BT,MATCH("ab_"&amp;AJ$2,データシート1!$A$1:$BT$1,0),0)</f>
        <v>9894</v>
      </c>
      <c r="AK11" s="85">
        <f>VLOOKUP(年度マスタ!$K$4&amp;"_"&amp;$AG11,データシート1!$A:$BT,MATCH("ab_"&amp;AK$2,データシート1!$A$1:$BT$1,0),0)</f>
        <v>474654</v>
      </c>
      <c r="AL11" s="85">
        <f>VLOOKUP(年度マスタ!$K$4&amp;"_"&amp;$AG11,データシート1!$A:$BT,MATCH("ab_"&amp;AL$2,データシート1!$A$1:$BT$1,0),0)</f>
        <v>585217</v>
      </c>
      <c r="AM11" s="85">
        <f>VLOOKUP(年度マスタ!$K$4&amp;"_"&amp;$AG11,データシート1!$A:$BT,MATCH("ab_"&amp;AM$2,データシート1!$A$1:$BT$1,0),0)</f>
        <v>729053</v>
      </c>
      <c r="AN11" s="85">
        <f>VLOOKUP(年度マスタ!$K$4&amp;"_"&amp;$AG11,データシート1!$A:$BT,MATCH("ab_"&amp;AN$2,データシート1!$A$1:$BT$1,0),0)</f>
        <v>243815</v>
      </c>
      <c r="AO11" s="85">
        <f>VLOOKUP(年度マスタ!$K$4&amp;"_"&amp;$AG11,データシート1!$A:$BT,MATCH("ab_"&amp;AO$2,データシート1!$A$1:$BT$1,0),0)</f>
        <v>1367858</v>
      </c>
      <c r="AP11" s="85">
        <f>VLOOKUP(年度マスタ!$K$4&amp;"_"&amp;$AG11,データシート1!$A:$BT,MATCH("ab_"&amp;AP$2,データシート1!$A$1:$BT$1,0),0)</f>
        <v>50025326</v>
      </c>
      <c r="AQ11" s="964">
        <f>VLOOKUP(年度マスタ!$K$4&amp;"_"&amp;$AG11,データシート1!$A:$BT,MATCH("ab_"&amp;AQ$2,データシート1!$A$1:$BT$1,0),0)</f>
        <v>162.30473406263201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15939.0146</v>
      </c>
      <c r="AI12" s="85">
        <f>VLOOKUP(年度マスタ!$K$4&amp;"_"&amp;$AG12,データシート1!$A:$BT,MATCH("ab_"&amp;AI$2,データシート1!$A$1:$BT$1,0),0)</f>
        <v>51918</v>
      </c>
      <c r="AJ12" s="85">
        <f>VLOOKUP(年度マスタ!$K$4&amp;"_"&amp;$AG12,データシート1!$A:$BT,MATCH("ab_"&amp;AJ$2,データシート1!$A$1:$BT$1,0),0)</f>
        <v>8896</v>
      </c>
      <c r="AK12" s="85">
        <f>VLOOKUP(年度マスタ!$K$4&amp;"_"&amp;$AG12,データシート1!$A:$BT,MATCH("ab_"&amp;AK$2,データシート1!$A$1:$BT$1,0),0)</f>
        <v>452833</v>
      </c>
      <c r="AL12" s="85">
        <f>VLOOKUP(年度マスタ!$K$4&amp;"_"&amp;$AG12,データシート1!$A:$BT,MATCH("ab_"&amp;AL$2,データシート1!$A$1:$BT$1,0),0)</f>
        <v>586819</v>
      </c>
      <c r="AM12" s="85">
        <f>VLOOKUP(年度マスタ!$K$4&amp;"_"&amp;$AG12,データシート1!$A:$BT,MATCH("ab_"&amp;AM$2,データシート1!$A$1:$BT$1,0),0)</f>
        <v>733049</v>
      </c>
      <c r="AN12" s="85">
        <f>VLOOKUP(年度マスタ!$K$4&amp;"_"&amp;$AG12,データシート1!$A:$BT,MATCH("ab_"&amp;AN$2,データシート1!$A$1:$BT$1,0),0)</f>
        <v>241561</v>
      </c>
      <c r="AO12" s="85">
        <f>VLOOKUP(年度マスタ!$K$4&amp;"_"&amp;$AG12,データシート1!$A:$BT,MATCH("ab_"&amp;AO$2,データシート1!$A$1:$BT$1,0),0)</f>
        <v>1353336</v>
      </c>
      <c r="AP12" s="85">
        <f>VLOOKUP(年度マスタ!$K$4&amp;"_"&amp;$AG12,データシート1!$A:$BT,MATCH("ab_"&amp;AP$2,データシート1!$A$1:$BT$1,0),0)</f>
        <v>51381472</v>
      </c>
      <c r="AQ12" s="964">
        <f>VLOOKUP(年度マスタ!$K$4&amp;"_"&amp;$AG12,データシート1!$A:$BT,MATCH("ab_"&amp;AQ$2,データシート1!$A$1:$BT$1,0),0)</f>
        <v>153.68836675028641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17011.0497</v>
      </c>
      <c r="AI13" s="85">
        <f>VLOOKUP(年度マスタ!$K$4&amp;"_"&amp;$AG13,データシート1!$A:$BT,MATCH("ab_"&amp;AI$2,データシート1!$A$1:$BT$1,0),0)</f>
        <v>51918</v>
      </c>
      <c r="AJ13" s="85">
        <f>VLOOKUP(年度マスタ!$K$4&amp;"_"&amp;$AG13,データシート1!$A:$BT,MATCH("ab_"&amp;AJ$2,データシート1!$A$1:$BT$1,0),0)</f>
        <v>8896</v>
      </c>
      <c r="AK13" s="85">
        <f>VLOOKUP(年度マスタ!$K$4&amp;"_"&amp;$AG13,データシート1!$A:$BT,MATCH("ab_"&amp;AK$2,データシート1!$A$1:$BT$1,0),0)</f>
        <v>452833</v>
      </c>
      <c r="AL13" s="85">
        <f>VLOOKUP(年度マスタ!$K$4&amp;"_"&amp;$AG13,データシート1!$A:$BT,MATCH("ab_"&amp;AL$2,データシート1!$A$1:$BT$1,0),0)</f>
        <v>588464</v>
      </c>
      <c r="AM13" s="85">
        <f>VLOOKUP(年度マスタ!$K$4&amp;"_"&amp;$AG13,データシート1!$A:$BT,MATCH("ab_"&amp;AM$2,データシート1!$A$1:$BT$1,0),0)</f>
        <v>734538</v>
      </c>
      <c r="AN13" s="85">
        <f>VLOOKUP(年度マスタ!$K$4&amp;"_"&amp;$AG13,データシート1!$A:$BT,MATCH("ab_"&amp;AN$2,データシート1!$A$1:$BT$1,0),0)</f>
        <v>239679</v>
      </c>
      <c r="AO13" s="85">
        <f>VLOOKUP(年度マスタ!$K$4&amp;"_"&amp;$AG13,データシート1!$A:$BT,MATCH("ab_"&amp;AO$2,データシート1!$A$1:$BT$1,0),0)</f>
        <v>1338465</v>
      </c>
      <c r="AP13" s="85">
        <f>VLOOKUP(年度マスタ!$K$4&amp;"_"&amp;$AG13,データシート1!$A:$BT,MATCH("ab_"&amp;AP$2,データシート1!$A$1:$BT$1,0),0)</f>
        <v>52665301</v>
      </c>
      <c r="AQ13" s="964">
        <f>VLOOKUP(年度マスタ!$K$4&amp;"_"&amp;$AG13,データシート1!$A:$BT,MATCH("ab_"&amp;AQ$2,データシート1!$A$1:$BT$1,0),0)</f>
        <v>151.7098808797804</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18059.4316</v>
      </c>
      <c r="AI14" s="85">
        <f>VLOOKUP(年度マスタ!$K$4&amp;"_"&amp;$AG14,データシート1!$A:$BT,MATCH("ab_"&amp;AI$2,データシート1!$A$1:$BT$1,0),0)</f>
        <v>51918</v>
      </c>
      <c r="AJ14" s="85">
        <f>VLOOKUP(年度マスタ!$K$4&amp;"_"&amp;$AG14,データシート1!$A:$BT,MATCH("ab_"&amp;AJ$2,データシート1!$A$1:$BT$1,0),0)</f>
        <v>8896</v>
      </c>
      <c r="AK14" s="85">
        <f>VLOOKUP(年度マスタ!$K$4&amp;"_"&amp;$AG14,データシート1!$A:$BT,MATCH("ab_"&amp;AK$2,データシート1!$A$1:$BT$1,0),0)</f>
        <v>452833</v>
      </c>
      <c r="AL14" s="85">
        <f>VLOOKUP(年度マスタ!$K$4&amp;"_"&amp;$AG14,データシート1!$A:$BT,MATCH("ab_"&amp;AL$2,データシート1!$A$1:$BT$1,0),0)</f>
        <v>589887</v>
      </c>
      <c r="AM14" s="85">
        <f>VLOOKUP(年度マスタ!$K$4&amp;"_"&amp;$AG14,データシート1!$A:$BT,MATCH("ab_"&amp;AM$2,データシート1!$A$1:$BT$1,0),0)</f>
        <v>738179</v>
      </c>
      <c r="AN14" s="85">
        <f>VLOOKUP(年度マスタ!$K$4&amp;"_"&amp;$AG14,データシート1!$A:$BT,MATCH("ab_"&amp;AN$2,データシート1!$A$1:$BT$1,0),0)</f>
        <v>247750</v>
      </c>
      <c r="AO14" s="85">
        <f>VLOOKUP(年度マスタ!$K$4&amp;"_"&amp;$AG14,データシート1!$A:$BT,MATCH("ab_"&amp;AO$2,データシート1!$A$1:$BT$1,0),0)</f>
        <v>1323861</v>
      </c>
      <c r="AP14" s="85">
        <f>VLOOKUP(年度マスタ!$K$4&amp;"_"&amp;$AG14,データシート1!$A:$BT,MATCH("ab_"&amp;AP$2,データシート1!$A$1:$BT$1,0),0)</f>
        <v>52055535.08328367</v>
      </c>
      <c r="AQ14" s="964">
        <f>VLOOKUP(年度マスタ!$K$4&amp;"_"&amp;$AG14,データシート1!$A:$BT,MATCH("ab_"&amp;AQ$2,データシート1!$A$1:$BT$1,0),0)</f>
        <v>165.68312881622441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19109.288199999999</v>
      </c>
      <c r="AI15" s="85">
        <f>VLOOKUP(年度マスタ!$K$4&amp;"_"&amp;$AG15,データシート1!$A:$BT,MATCH("ab_"&amp;AI$2,データシート1!$A$1:$BT$1,0),0)</f>
        <v>51918</v>
      </c>
      <c r="AJ15" s="85">
        <f>VLOOKUP(年度マスタ!$K$4&amp;"_"&amp;$AG15,データシート1!$A:$BT,MATCH("ab_"&amp;AJ$2,データシート1!$A$1:$BT$1,0),0)</f>
        <v>8896</v>
      </c>
      <c r="AK15" s="85">
        <f>VLOOKUP(年度マスタ!$K$4&amp;"_"&amp;$AG15,データシート1!$A:$BT,MATCH("ab_"&amp;AK$2,データシート1!$A$1:$BT$1,0),0)</f>
        <v>452833</v>
      </c>
      <c r="AL15" s="85">
        <f>VLOOKUP(年度マスタ!$K$4&amp;"_"&amp;$AG15,データシート1!$A:$BT,MATCH("ab_"&amp;AL$2,データシート1!$A$1:$BT$1,0),0)</f>
        <v>591371</v>
      </c>
      <c r="AM15" s="85">
        <f>VLOOKUP(年度マスタ!$K$4&amp;"_"&amp;$AG15,データシート1!$A:$BT,MATCH("ab_"&amp;AM$2,データシート1!$A$1:$BT$1,0),0)</f>
        <v>741346</v>
      </c>
      <c r="AN15" s="85">
        <f>VLOOKUP(年度マスタ!$K$4&amp;"_"&amp;$AG15,データシート1!$A:$BT,MATCH("ab_"&amp;AN$2,データシート1!$A$1:$BT$1,0),0)</f>
        <v>246645</v>
      </c>
      <c r="AO15" s="85">
        <f>VLOOKUP(年度マスタ!$K$4&amp;"_"&amp;$AG15,データシート1!$A:$BT,MATCH("ab_"&amp;AO$2,データシート1!$A$1:$BT$1,0),0)</f>
        <v>1308707</v>
      </c>
      <c r="AP15" s="85">
        <f>VLOOKUP(年度マスタ!$K$4&amp;"_"&amp;$AG15,データシート1!$A:$BT,MATCH("ab_"&amp;AP$2,データシート1!$A$1:$BT$1,0),0)</f>
        <v>62310388.999999993</v>
      </c>
      <c r="AQ15" s="964">
        <f>VLOOKUP(年度マスタ!$K$4&amp;"_"&amp;$AG15,データシート1!$A:$BT,MATCH("ab_"&amp;AQ$2,データシート1!$A$1:$BT$1,0),0)</f>
        <v>140.15010618622989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17782.346799999999</v>
      </c>
      <c r="AI16" s="85">
        <f>VLOOKUP(年度マスタ!$K$4&amp;"_"&amp;$AG16,データシート1!$A:$BT,MATCH("ab_"&amp;AI$2,データシート1!$A$1:$BT$1,0),0)</f>
        <v>51918</v>
      </c>
      <c r="AJ16" s="85">
        <f>VLOOKUP(年度マスタ!$K$4&amp;"_"&amp;$AG16,データシート1!$A:$BT,MATCH("ab_"&amp;AJ$2,データシート1!$A$1:$BT$1,0),0)</f>
        <v>8896</v>
      </c>
      <c r="AK16" s="85">
        <f>VLOOKUP(年度マスタ!$K$4&amp;"_"&amp;$AG16,データシート1!$A:$BT,MATCH("ab_"&amp;AK$2,データシート1!$A$1:$BT$1,0),0)</f>
        <v>452833</v>
      </c>
      <c r="AL16" s="85">
        <f>VLOOKUP(年度マスタ!$K$4&amp;"_"&amp;$AG16,データシート1!$A:$BT,MATCH("ab_"&amp;AL$2,データシート1!$A$1:$BT$1,0),0)</f>
        <v>592453</v>
      </c>
      <c r="AM16" s="85">
        <f>VLOOKUP(年度マスタ!$K$4&amp;"_"&amp;$AG16,データシート1!$A:$BT,MATCH("ab_"&amp;AM$2,データシート1!$A$1:$BT$1,0),0)</f>
        <v>742157</v>
      </c>
      <c r="AN16" s="85">
        <f>VLOOKUP(年度マスタ!$K$4&amp;"_"&amp;$AG16,データシート1!$A:$BT,MATCH("ab_"&amp;AN$2,データシート1!$A$1:$BT$1,0),0)</f>
        <v>246106</v>
      </c>
      <c r="AO16" s="85">
        <f>VLOOKUP(年度マスタ!$K$4&amp;"_"&amp;$AG16,データシート1!$A:$BT,MATCH("ab_"&amp;AO$2,データシート1!$A$1:$BT$1,0),0)</f>
        <v>1292709</v>
      </c>
      <c r="AP16" s="85">
        <f>VLOOKUP(年度マスタ!$K$4&amp;"_"&amp;$AG16,データシート1!$A:$BT,MATCH("ab_"&amp;AP$2,データシート1!$A$1:$BT$1,0),0)</f>
        <v>64518906</v>
      </c>
      <c r="AQ16" s="964">
        <f>VLOOKUP(年度マスタ!$K$4&amp;"_"&amp;$AG16,データシート1!$A:$BT,MATCH("ab_"&amp;AQ$2,データシート1!$A$1:$BT$1,0),0)</f>
        <v>153.83693691908101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17259.927500000002</v>
      </c>
      <c r="AI17" s="161">
        <f>VLOOKUP(年度マスタ!$K$4&amp;"_"&amp;$AG17,データシート1!$A:$BT,MATCH("ab_"&amp;AI$2,データシート1!$A$1:$BT$1,0),0)</f>
        <v>51918</v>
      </c>
      <c r="AJ17" s="161">
        <f>VLOOKUP(年度マスタ!$K$4&amp;"_"&amp;$AG17,データシート1!$A:$BT,MATCH("ab_"&amp;AJ$2,データシート1!$A$1:$BT$1,0),0)</f>
        <v>8896</v>
      </c>
      <c r="AK17" s="161">
        <f>VLOOKUP(年度マスタ!$K$4&amp;"_"&amp;$AG17,データシート1!$A:$BT,MATCH("ab_"&amp;AK$2,データシート1!$A$1:$BT$1,0),0)</f>
        <v>452833</v>
      </c>
      <c r="AL17" s="161">
        <f>VLOOKUP(年度マスタ!$K$4&amp;"_"&amp;$AG17,データシート1!$A:$BT,MATCH("ab_"&amp;AL$2,データシート1!$A$1:$BT$1,0),0)</f>
        <v>592822</v>
      </c>
      <c r="AM17" s="161">
        <f>VLOOKUP(年度マスタ!$K$4&amp;"_"&amp;$AG17,データシート1!$A:$BT,MATCH("ab_"&amp;AM$2,データシート1!$A$1:$BT$1,0),0)</f>
        <v>740707</v>
      </c>
      <c r="AN17" s="161">
        <f>VLOOKUP(年度マスタ!$K$4&amp;"_"&amp;$AG17,データシート1!$A:$BT,MATCH("ab_"&amp;AN$2,データシート1!$A$1:$BT$1,0),0)</f>
        <v>234985</v>
      </c>
      <c r="AO17" s="161">
        <f>VLOOKUP(年度マスタ!$K$4&amp;"_"&amp;$AG17,データシート1!$A:$BT,MATCH("ab_"&amp;AO$2,データシート1!$A$1:$BT$1,0),0)</f>
        <v>1275783</v>
      </c>
      <c r="AP17" s="161">
        <f>VLOOKUP(年度マスタ!$K$4&amp;"_"&amp;$AG17,データシート1!$A:$BT,MATCH("ab_"&amp;AP$2,データシート1!$A$1:$BT$1,0),0)</f>
        <v>66188654</v>
      </c>
      <c r="AQ17" s="965">
        <f>VLOOKUP(年度マスタ!$K$4&amp;"_"&amp;$AG17,データシート1!$A:$BT,MATCH("ab_"&amp;AQ$2,データシート1!$A$1:$BT$1,0),0)</f>
        <v>137.4332174602267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16764.708299999998</v>
      </c>
      <c r="AI18" s="85">
        <f>VLOOKUP(年度マスタ!$K$4&amp;"_"&amp;$AG18,データシート1!$A:$BT,MATCH("ab_"&amp;AI$2,データシート1!$A$1:$BT$1,0),0)</f>
        <v>51109</v>
      </c>
      <c r="AJ18" s="85">
        <f>VLOOKUP(年度マスタ!$K$4&amp;"_"&amp;$AG18,データシート1!$A:$BT,MATCH("ab_"&amp;AJ$2,データシート1!$A$1:$BT$1,0),0)</f>
        <v>10793</v>
      </c>
      <c r="AK18" s="85">
        <f>VLOOKUP(年度マスタ!$K$4&amp;"_"&amp;$AG18,データシート1!$A:$BT,MATCH("ab_"&amp;AK$2,データシート1!$A$1:$BT$1,0),0)</f>
        <v>439704</v>
      </c>
      <c r="AL18" s="85">
        <f>VLOOKUP(年度マスタ!$K$4&amp;"_"&amp;$AG18,データシート1!$A:$BT,MATCH("ab_"&amp;AL$2,データシート1!$A$1:$BT$1,0),0)</f>
        <v>594459</v>
      </c>
      <c r="AM18" s="85">
        <f>VLOOKUP(年度マスタ!$K$4&amp;"_"&amp;$AG18,データシート1!$A:$BT,MATCH("ab_"&amp;AM$2,データシート1!$A$1:$BT$1,0),0)</f>
        <v>740756</v>
      </c>
      <c r="AN18" s="85">
        <f>VLOOKUP(年度マスタ!$K$4&amp;"_"&amp;$AG18,データシート1!$A:$BT,MATCH("ab_"&amp;AN$2,データシート1!$A$1:$BT$1,0),0)</f>
        <v>234732</v>
      </c>
      <c r="AO18" s="85">
        <f>VLOOKUP(年度マスタ!$K$4&amp;"_"&amp;$AG18,データシート1!$A:$BT,MATCH("ab_"&amp;AO$2,データシート1!$A$1:$BT$1,0),0)</f>
        <v>1260067</v>
      </c>
      <c r="AP18" s="85">
        <f>VLOOKUP(年度マスタ!$K$4&amp;"_"&amp;$AG18,データシート1!$A:$BT,MATCH("ab_"&amp;AP$2,データシート1!$A$1:$BT$1,0),0)</f>
        <v>64414285</v>
      </c>
      <c r="AQ18" s="964">
        <f>VLOOKUP(年度マスタ!$K$4&amp;"_"&amp;$AG18,データシート1!$A:$BT,MATCH("ab_"&amp;AQ$2,データシート1!$A$1:$BT$1,0),0)</f>
        <v>138.50183765916663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16946.927100000001</v>
      </c>
      <c r="AI19" s="85">
        <f>VLOOKUP(年度マスタ!$K$4&amp;"_"&amp;$AG19,データシート1!$A:$BT,MATCH("ab_"&amp;AI$2,データシート1!$A$1:$BT$1,0),0)</f>
        <v>51109</v>
      </c>
      <c r="AJ19" s="85">
        <f>VLOOKUP(年度マスタ!$K$4&amp;"_"&amp;$AG19,データシート1!$A:$BT,MATCH("ab_"&amp;AJ$2,データシート1!$A$1:$BT$1,0),0)</f>
        <v>10793</v>
      </c>
      <c r="AK19" s="85">
        <f>VLOOKUP(年度マスタ!$K$4&amp;"_"&amp;$AG19,データシート1!$A:$BT,MATCH("ab_"&amp;AK$2,データシート1!$A$1:$BT$1,0),0)</f>
        <v>439704</v>
      </c>
      <c r="AL19" s="85">
        <f>VLOOKUP(年度マスタ!$K$4&amp;"_"&amp;$AG19,データシート1!$A:$BT,MATCH("ab_"&amp;AL$2,データシート1!$A$1:$BT$1,0),0)</f>
        <v>594018</v>
      </c>
      <c r="AM19" s="85">
        <f>VLOOKUP(年度マスタ!$K$4&amp;"_"&amp;$AG19,データシート1!$A:$BT,MATCH("ab_"&amp;AM$2,データシート1!$A$1:$BT$1,0),0)</f>
        <v>738012</v>
      </c>
      <c r="AN19" s="85">
        <f>VLOOKUP(年度マスタ!$K$4&amp;"_"&amp;$AG19,データシート1!$A:$BT,MATCH("ab_"&amp;AN$2,データシート1!$A$1:$BT$1,0),0)</f>
        <v>234639</v>
      </c>
      <c r="AO19" s="85">
        <f>VLOOKUP(年度マスタ!$K$4&amp;"_"&amp;$AG19,データシート1!$A:$BT,MATCH("ab_"&amp;AO$2,データシート1!$A$1:$BT$1,0),0)</f>
        <v>1243081</v>
      </c>
      <c r="AP19" s="85">
        <f>VLOOKUP(年度マスタ!$K$4&amp;"_"&amp;$AG19,データシート1!$A:$BT,MATCH("ab_"&amp;AP$2,データシート1!$A$1:$BT$1,0),0)</f>
        <v>67052722.999999985</v>
      </c>
      <c r="AQ19" s="964">
        <f>VLOOKUP(年度マスタ!$K$4&amp;"_"&amp;$AG19,データシート1!$A:$BT,MATCH("ab_"&amp;AQ$2,データシート1!$A$1:$BT$1,0),0)</f>
        <v>157.68499002656196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17790.677899999999</v>
      </c>
      <c r="AI20" s="85">
        <f>VLOOKUP(年度マスタ!$K$4&amp;"_"&amp;$AG20,データシート1!$A:$BT,MATCH("ab_"&amp;AI$2,データシート1!$A$1:$BT$1,0),0)</f>
        <v>51109</v>
      </c>
      <c r="AJ20" s="85">
        <f>VLOOKUP(年度マスタ!$K$4&amp;"_"&amp;$AG20,データシート1!$A:$BT,MATCH("ab_"&amp;AJ$2,データシート1!$A$1:$BT$1,0),0)</f>
        <v>10793</v>
      </c>
      <c r="AK20" s="85">
        <f>VLOOKUP(年度マスタ!$K$4&amp;"_"&amp;$AG20,データシート1!$A:$BT,MATCH("ab_"&amp;AK$2,データシート1!$A$1:$BT$1,0),0)</f>
        <v>439704</v>
      </c>
      <c r="AL20" s="85">
        <f>VLOOKUP(年度マスタ!$K$4&amp;"_"&amp;$AG20,データシート1!$A:$BT,MATCH("ab_"&amp;AL$2,データシート1!$A$1:$BT$1,0),0)</f>
        <v>594597</v>
      </c>
      <c r="AM20" s="85">
        <f>VLOOKUP(年度マスタ!$K$4&amp;"_"&amp;$AG20,データシート1!$A:$BT,MATCH("ab_"&amp;AM$2,データシート1!$A$1:$BT$1,0),0)</f>
        <v>737243</v>
      </c>
      <c r="AN20" s="85">
        <f>VLOOKUP(年度マスタ!$K$4&amp;"_"&amp;$AG20,データシート1!$A:$BT,MATCH("ab_"&amp;AN$2,データシート1!$A$1:$BT$1,0),0)</f>
        <v>236325</v>
      </c>
      <c r="AO20" s="85">
        <f>VLOOKUP(年度マスタ!$K$4&amp;"_"&amp;$AG20,データシート1!$A:$BT,MATCH("ab_"&amp;AO$2,データシート1!$A$1:$BT$1,0),0)</f>
        <v>1225497</v>
      </c>
      <c r="AP20" s="85">
        <f>VLOOKUP(年度マスタ!$K$4&amp;"_"&amp;$AG20,データシート1!$A:$BT,MATCH("ab_"&amp;AP$2,データシート1!$A$1:$BT$1,0),0)</f>
        <v>64586500.999999985</v>
      </c>
      <c r="AQ20" s="964">
        <f>VLOOKUP(年度マスタ!$K$4&amp;"_"&amp;$AG20,データシート1!$A:$BT,MATCH("ab_"&amp;AQ$2,データシート1!$A$1:$BT$1,0),0)</f>
        <v>157.52974329700606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青森県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4289.116</v>
      </c>
      <c r="BE13" s="77" t="str">
        <f>年度マスタ!K4</f>
        <v>02</v>
      </c>
      <c r="BF13" s="77" t="str">
        <f>年度マスタ!K4</f>
        <v>02</v>
      </c>
      <c r="BG13" s="77" t="str">
        <f>年度マスタ!K4</f>
        <v>02</v>
      </c>
      <c r="BH13" s="291" t="s">
        <v>196</v>
      </c>
      <c r="BI13" s="291" t="s">
        <v>196</v>
      </c>
      <c r="BJ13" s="291" t="s">
        <v>196</v>
      </c>
      <c r="BK13" s="291" t="str">
        <f>年度マスタ!K4</f>
        <v>02</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4209.2449999999999</v>
      </c>
      <c r="AY14" s="77"/>
      <c r="BE14" s="77" t="str">
        <f>AP2</f>
        <v>青森県</v>
      </c>
      <c r="BF14" s="77" t="str">
        <f>AP2</f>
        <v>青森県</v>
      </c>
      <c r="BG14" s="77" t="str">
        <f>AP2</f>
        <v>青森県</v>
      </c>
      <c r="BH14" s="77" t="s">
        <v>206</v>
      </c>
      <c r="BI14" s="77" t="s">
        <v>206</v>
      </c>
      <c r="BJ14" s="77" t="s">
        <v>206</v>
      </c>
      <c r="BK14" s="77" t="str">
        <f>AP2</f>
        <v>青森県</v>
      </c>
    </row>
    <row r="15" spans="1:63" ht="15.95" customHeight="1">
      <c r="B15" s="285"/>
      <c r="C15" s="14"/>
      <c r="D15" s="14"/>
      <c r="E15" s="176"/>
      <c r="F15" s="176"/>
      <c r="G15" s="14"/>
      <c r="W15" s="14"/>
      <c r="X15" s="14"/>
      <c r="Y15" s="14"/>
      <c r="Z15" s="286"/>
      <c r="AB15" s="285"/>
      <c r="AQ15" s="286"/>
      <c r="AV15" s="77" t="s">
        <v>110</v>
      </c>
      <c r="AW15" s="77" t="s">
        <v>110</v>
      </c>
      <c r="AX15" s="175">
        <f t="shared" si="0"/>
        <v>41.531999999999996</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38.338999999999999</v>
      </c>
      <c r="AY16" s="77"/>
      <c r="BA16" s="77">
        <v>14</v>
      </c>
      <c r="BB16" s="77" t="s">
        <v>275</v>
      </c>
      <c r="BC16" s="77" t="s">
        <v>276</v>
      </c>
      <c r="BD16" s="77" t="str">
        <f>BC16&amp;"(N="&amp;BE16&amp;")"</f>
        <v>14：パルプ・紙・紙加工品製造業(N=5)</v>
      </c>
      <c r="BE16" s="856">
        <f>VLOOKUP(BE$13&amp;"_"&amp;$AV$8,データシート2!$A:$SI,MATCH($AV$5&amp;"_"&amp;$BA16&amp;$AV$6,データシート2!$A$1:$SI$1,0),0)</f>
        <v>5</v>
      </c>
      <c r="BF16" s="962">
        <f>VLOOKUP(BF$13&amp;"_"&amp;$AW$8,データシート2!$A:$SI,MATCH($AW$5&amp;"_"&amp;$BA16&amp;$AW$6,データシート2!$A$1:$SI$1,0),0)</f>
        <v>778.07600000000002</v>
      </c>
      <c r="BG16" s="962">
        <f>BF16/BE16</f>
        <v>155.61520000000002</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2.6240694951624151</v>
      </c>
    </row>
    <row r="17" spans="2:63" ht="15.95" customHeight="1">
      <c r="B17" s="285"/>
      <c r="D17" s="14"/>
      <c r="E17" s="176"/>
      <c r="F17" s="176"/>
      <c r="G17" s="14"/>
      <c r="O17" s="293"/>
      <c r="P17" s="293"/>
      <c r="Z17" s="286"/>
      <c r="AB17" s="285"/>
      <c r="AQ17" s="286"/>
      <c r="AV17" s="289"/>
      <c r="AW17" s="290" t="s">
        <v>114</v>
      </c>
      <c r="AX17" s="175">
        <f>P26</f>
        <v>717.16800000000001</v>
      </c>
      <c r="AY17" s="175">
        <f>AX17</f>
        <v>717.16800000000001</v>
      </c>
      <c r="BA17" s="77">
        <v>16</v>
      </c>
      <c r="BB17" s="77"/>
      <c r="BC17" s="77" t="s">
        <v>277</v>
      </c>
      <c r="BD17" s="77" t="str">
        <f t="shared" ref="BD17:BD51" si="1">BC17&amp;"(N="&amp;BE17&amp;")"</f>
        <v>16：化学工業(N=5)</v>
      </c>
      <c r="BE17" s="856">
        <f>VLOOKUP(BE$13&amp;"_"&amp;$AV$8,データシート2!$A:$SI,MATCH($AV$5&amp;"_"&amp;$BA17&amp;$AV$6,データシート2!$A$1:$SI$1,0),0)</f>
        <v>5</v>
      </c>
      <c r="BF17" s="962">
        <f>VLOOKUP(BF$13&amp;"_"&amp;$AW$8,データシート2!$A:$SI,MATCH($AW$5&amp;"_"&amp;$BA17&amp;$AW$6,データシート2!$A$1:$SI$1,0),0)</f>
        <v>53.072000000000003</v>
      </c>
      <c r="BG17" s="962">
        <f t="shared" ref="BG17:BG39" si="2">BF17/BE17</f>
        <v>10.6144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0.18347507965329754</v>
      </c>
    </row>
    <row r="18" spans="2:63" ht="15.95" customHeight="1">
      <c r="B18" s="285"/>
      <c r="C18" s="270"/>
      <c r="D18" s="14"/>
      <c r="E18" s="176"/>
      <c r="F18" s="176"/>
      <c r="G18" s="14"/>
      <c r="H18" s="14"/>
      <c r="I18" s="14"/>
      <c r="N18" s="22"/>
      <c r="Z18" s="286"/>
      <c r="AB18" s="285"/>
      <c r="AD18" s="14"/>
      <c r="AQ18" s="286"/>
      <c r="AV18" s="289"/>
      <c r="AW18" s="290" t="s">
        <v>278</v>
      </c>
      <c r="AX18" s="175">
        <f t="shared" si="0"/>
        <v>64.483000000000004</v>
      </c>
      <c r="AY18" s="175">
        <f>AX18</f>
        <v>64.483000000000004</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3.2709999999999999</v>
      </c>
      <c r="BG18" s="962">
        <f t="shared" si="2"/>
        <v>3.2709999999999999</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0.46828508654037188</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21：窯業・土石製品製造業(N=3)</v>
      </c>
      <c r="BE19" s="856">
        <f>VLOOKUP(BE$13&amp;"_"&amp;$AV$8,データシート2!$A:$SI,MATCH($AV$5&amp;"_"&amp;$BA19&amp;$AV$6,データシート2!$A$1:$SI$1,0),0)</f>
        <v>3</v>
      </c>
      <c r="BF19" s="962">
        <f>VLOOKUP(BF$13&amp;"_"&amp;$AW$8,データシート2!$A:$SI,MATCH($AW$5&amp;"_"&amp;$BA19&amp;$AW$6,データシート2!$A$1:$SI$1,0),0)</f>
        <v>1090.462</v>
      </c>
      <c r="BG19" s="962">
        <f t="shared" si="2"/>
        <v>363.48733333333331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3.1598384433477693</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22：鉄鋼業(N=5)</v>
      </c>
      <c r="BE20" s="856">
        <f>VLOOKUP(BE$13&amp;"_"&amp;$AV$8,データシート2!$A:$SI,MATCH($AV$5&amp;"_"&amp;$BA20&amp;$AV$6,データシート2!$A$1:$SI$1,0),0)</f>
        <v>5</v>
      </c>
      <c r="BF20" s="962">
        <f>VLOOKUP(BF$13&amp;"_"&amp;$AW$8,データシート2!$A:$SI,MATCH($AW$5&amp;"_"&amp;$BA20&amp;$AW$6,データシート2!$A$1:$SI$1,0),0)</f>
        <v>1350.1130000000001</v>
      </c>
      <c r="BG20" s="962">
        <f t="shared" si="2"/>
        <v>270.02260000000001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0.74585735919707141</v>
      </c>
    </row>
    <row r="21" spans="2:63" ht="15.95" customHeight="1" thickTop="1" thickBot="1">
      <c r="B21" s="296"/>
      <c r="C21" s="420" t="s">
        <v>205</v>
      </c>
      <c r="D21" s="534"/>
      <c r="E21" s="534"/>
      <c r="F21" s="887">
        <f>SUM(F22,F26,F27,F28)</f>
        <v>4703.6900000000005</v>
      </c>
      <c r="G21" s="887">
        <f t="shared" ref="G21:O21" si="5">SUM(G22,G26,G27,G28)</f>
        <v>5944.1160000000009</v>
      </c>
      <c r="H21" s="887">
        <f t="shared" si="5"/>
        <v>6131.204999999999</v>
      </c>
      <c r="I21" s="887">
        <f t="shared" si="5"/>
        <v>5680.5180000000009</v>
      </c>
      <c r="J21" s="887">
        <f t="shared" si="5"/>
        <v>5939.7129999999988</v>
      </c>
      <c r="K21" s="887">
        <f t="shared" si="5"/>
        <v>5794.2960000000003</v>
      </c>
      <c r="L21" s="887">
        <f t="shared" si="5"/>
        <v>5820.3290000000006</v>
      </c>
      <c r="M21" s="887">
        <f t="shared" si="5"/>
        <v>5893.9452379999993</v>
      </c>
      <c r="N21" s="887">
        <f t="shared" si="5"/>
        <v>5614.9339999999993</v>
      </c>
      <c r="O21" s="887">
        <f t="shared" si="5"/>
        <v>5039.5470000000005</v>
      </c>
      <c r="P21" s="888">
        <f>SUM(P22,P26,P27,P28)</f>
        <v>5070.7669999999998</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9：食料品製造業(N=17)</v>
      </c>
      <c r="BE21" s="856">
        <f>VLOOKUP(BE$13&amp;"_"&amp;$AV$8,データシート2!$A:$SI,MATCH($AV$5&amp;"_"&amp;$BA21&amp;$AV$6,データシート2!$A$1:$SI$1,0),0)</f>
        <v>17</v>
      </c>
      <c r="BF21" s="962">
        <f>VLOOKUP(BF$13&amp;"_"&amp;$AW$8,データシート2!$A:$SI,MATCH($AW$5&amp;"_"&amp;$BA21&amp;$AW$6,データシート2!$A$1:$SI$1,0),0)</f>
        <v>102.02500000000001</v>
      </c>
      <c r="BG21" s="962">
        <f t="shared" si="2"/>
        <v>6.0014705882352946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0.69419658523244998</v>
      </c>
    </row>
    <row r="22" spans="2:63" ht="15.95" customHeight="1" thickBot="1">
      <c r="B22" s="298"/>
      <c r="C22" s="534"/>
      <c r="D22" s="421" t="s">
        <v>115</v>
      </c>
      <c r="E22" s="422"/>
      <c r="F22" s="889">
        <f>SUM(F23:F25)</f>
        <v>3823.4459999999999</v>
      </c>
      <c r="G22" s="889">
        <f t="shared" ref="G22:P22" si="6">SUM(G23:G25)</f>
        <v>4901.3</v>
      </c>
      <c r="H22" s="889">
        <f t="shared" si="6"/>
        <v>5115.7839999999997</v>
      </c>
      <c r="I22" s="889">
        <f t="shared" si="6"/>
        <v>4797.9960000000001</v>
      </c>
      <c r="J22" s="889">
        <f t="shared" si="6"/>
        <v>5008.8939999999993</v>
      </c>
      <c r="K22" s="889">
        <f t="shared" si="6"/>
        <v>4858.357</v>
      </c>
      <c r="L22" s="889">
        <f t="shared" si="6"/>
        <v>4935.2610000000004</v>
      </c>
      <c r="M22" s="889">
        <f t="shared" si="6"/>
        <v>4994.0550000000003</v>
      </c>
      <c r="N22" s="889">
        <f t="shared" si="6"/>
        <v>4795.9979999999996</v>
      </c>
      <c r="O22" s="889">
        <f t="shared" si="6"/>
        <v>4125.08</v>
      </c>
      <c r="P22" s="890">
        <f t="shared" si="6"/>
        <v>4289.116</v>
      </c>
      <c r="Z22" s="286"/>
      <c r="AB22" s="285"/>
      <c r="AC22" s="533" t="s">
        <v>287</v>
      </c>
      <c r="AP22" s="17" t="s">
        <v>288</v>
      </c>
      <c r="AQ22" s="286"/>
      <c r="AV22" s="77" t="str">
        <f>AW22</f>
        <v>エネルギー起源CO2</v>
      </c>
      <c r="AW22" s="77" t="str">
        <f>D56</f>
        <v>エネルギー起源CO2</v>
      </c>
      <c r="AX22" s="175">
        <f>P56</f>
        <v>3727.518</v>
      </c>
      <c r="AY22" s="175">
        <f>AX22</f>
        <v>3727.518</v>
      </c>
      <c r="BA22" s="77">
        <v>10</v>
      </c>
      <c r="BB22" s="77"/>
      <c r="BC22" s="77" t="s">
        <v>289</v>
      </c>
      <c r="BD22" s="77" t="str">
        <f t="shared" si="1"/>
        <v>10：飲料・たばこ・飼料製造業(N=7)</v>
      </c>
      <c r="BE22" s="856">
        <f>VLOOKUP(BE$13&amp;"_"&amp;$AV$8,データシート2!$A:$SI,MATCH($AV$5&amp;"_"&amp;$BA22&amp;$AV$6,データシート2!$A$1:$SI$1,0),0)</f>
        <v>7</v>
      </c>
      <c r="BF22" s="962">
        <f>VLOOKUP(BF$13&amp;"_"&amp;$AW$8,データシート2!$A:$SI,MATCH($AW$5&amp;"_"&amp;$BA22&amp;$AW$6,データシート2!$A$1:$SI$1,0),0)</f>
        <v>39.344999999999999</v>
      </c>
      <c r="BG22" s="962">
        <f t="shared" si="2"/>
        <v>5.6207142857142856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0.53150135248911745</v>
      </c>
    </row>
    <row r="23" spans="2:63" ht="15.95" customHeight="1" thickBot="1">
      <c r="B23" s="298"/>
      <c r="C23" s="534"/>
      <c r="D23" s="423"/>
      <c r="E23" s="422" t="s">
        <v>185</v>
      </c>
      <c r="F23" s="891">
        <f>IFERROR(VLOOKUP(年度マスタ!$K$4&amp;"_"&amp;F$20,データシート1!$A:$BU,MATCH("ba_"&amp;$E23,データシート1!$A$1:$BU$1,0),0),0)</f>
        <v>3783.5729999999999</v>
      </c>
      <c r="G23" s="891">
        <f>IFERROR(VLOOKUP(年度マスタ!$K$4&amp;"_"&amp;G$20,データシート1!$A:$BU,MATCH("ba_"&amp;$E23,データシート1!$A$1:$BU$1,0),0),0)</f>
        <v>4852.7640000000001</v>
      </c>
      <c r="H23" s="891">
        <f>IFERROR(VLOOKUP(年度マスタ!$K$4&amp;"_"&amp;H$20,データシート1!$A:$BU,MATCH("ba_"&amp;$E23,データシート1!$A$1:$BU$1,0),0),0)</f>
        <v>5062.3410000000003</v>
      </c>
      <c r="I23" s="891">
        <f>IFERROR(VLOOKUP(年度マスタ!$K$4&amp;"_"&amp;I$20,データシート1!$A:$BU,MATCH("ba_"&amp;$E23,データシート1!$A$1:$BU$1,0),0),0)</f>
        <v>4746.317</v>
      </c>
      <c r="J23" s="891">
        <f>IFERROR(VLOOKUP(年度マスタ!$K$4&amp;"_"&amp;J$20,データシート1!$A:$BU,MATCH("ba_"&amp;$E23,データシート1!$A$1:$BU$1,0),0),0)</f>
        <v>4959.4309999999996</v>
      </c>
      <c r="K23" s="891">
        <f>IFERROR(VLOOKUP(年度マスタ!$K$4&amp;"_"&amp;K$20,データシート1!$A:$BU,MATCH("ba_"&amp;$E23,データシート1!$A$1:$BU$1,0),0),0)</f>
        <v>4789.21</v>
      </c>
      <c r="L23" s="891">
        <f>IFERROR(VLOOKUP(年度マスタ!$K$4&amp;"_"&amp;L$20,データシート1!$A:$BU,MATCH("ba_"&amp;$E23,データシート1!$A$1:$BU$1,0),0),0)</f>
        <v>4847.8940000000002</v>
      </c>
      <c r="M23" s="891">
        <f>IFERROR(VLOOKUP(年度マスタ!$K$4&amp;"_"&amp;M$20,データシート1!$A:$BU,MATCH("ba_"&amp;$E23,データシート1!$A$1:$BU$1,0),0),0)</f>
        <v>4902.68</v>
      </c>
      <c r="N23" s="891">
        <f>IFERROR(VLOOKUP(年度マスタ!$K$4&amp;"_"&amp;N$20,データシート1!$A:$BU,MATCH("ba_"&amp;$E23,データシート1!$A$1:$BU$1,0),0),0)</f>
        <v>4707.5879999999997</v>
      </c>
      <c r="O23" s="891">
        <f>IFERROR(VLOOKUP(年度マスタ!$K$4&amp;"_"&amp;O$20,データシート1!$A:$BU,MATCH("ba_"&amp;$E23,データシート1!$A$1:$BU$1,0),0),0)</f>
        <v>4046.4360000000001</v>
      </c>
      <c r="P23" s="892">
        <f>IFERROR(VLOOKUP(年度マスタ!$K$4&amp;"_"&amp;P$20,データシート1!$A:$BU,MATCH("ba_"&amp;$E23,データシート1!$A$1:$BU$1,0),0),0)</f>
        <v>4209.2449999999999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1263.442</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33.475000000000001</v>
      </c>
      <c r="G24" s="891">
        <f>IFERROR(VLOOKUP(年度マスタ!$K$4&amp;"_"&amp;G$20,データシート1!$A:$BU,MATCH("ba_"&amp;$E24,データシート1!$A$1:$BU$1,0),0),0)</f>
        <v>40.972000000000001</v>
      </c>
      <c r="H24" s="891">
        <f>IFERROR(VLOOKUP(年度マスタ!$K$4&amp;"_"&amp;H$20,データシート1!$A:$BU,MATCH("ba_"&amp;$E24,データシート1!$A$1:$BU$1,0),0),0)</f>
        <v>45.783999999999999</v>
      </c>
      <c r="I24" s="891">
        <f>IFERROR(VLOOKUP(年度マスタ!$K$4&amp;"_"&amp;I$20,データシート1!$A:$BU,MATCH("ba_"&amp;$E24,データシート1!$A$1:$BU$1,0),0),0)</f>
        <v>44.484999999999999</v>
      </c>
      <c r="J24" s="891">
        <f>IFERROR(VLOOKUP(年度マスタ!$K$4&amp;"_"&amp;J$20,データシート1!$A:$BU,MATCH("ba_"&amp;$E24,データシート1!$A$1:$BU$1,0),0),0)</f>
        <v>42.505000000000003</v>
      </c>
      <c r="K24" s="891">
        <f>IFERROR(VLOOKUP(年度マスタ!$K$4&amp;"_"&amp;K$20,データシート1!$A:$BU,MATCH("ba_"&amp;$E24,データシート1!$A$1:$BU$1,0),0),0)</f>
        <v>39.923999999999999</v>
      </c>
      <c r="L24" s="891">
        <f>IFERROR(VLOOKUP(年度マスタ!$K$4&amp;"_"&amp;L$20,データシート1!$A:$BU,MATCH("ba_"&amp;$E24,データシート1!$A$1:$BU$1,0),0),0)</f>
        <v>40.454999999999998</v>
      </c>
      <c r="M24" s="891">
        <f>IFERROR(VLOOKUP(年度マスタ!$K$4&amp;"_"&amp;M$20,データシート1!$A:$BU,MATCH("ba_"&amp;$E24,データシート1!$A$1:$BU$1,0),0),0)</f>
        <v>41.99</v>
      </c>
      <c r="N24" s="891">
        <f>IFERROR(VLOOKUP(年度マスタ!$K$4&amp;"_"&amp;N$20,データシート1!$A:$BU,MATCH("ba_"&amp;$E24,データシート1!$A$1:$BU$1,0),0),0)</f>
        <v>40.911000000000001</v>
      </c>
      <c r="O24" s="891">
        <f>IFERROR(VLOOKUP(年度マスタ!$K$4&amp;"_"&amp;O$20,データシート1!$A:$BU,MATCH("ba_"&amp;$E24,データシート1!$A$1:$BU$1,0),0),0)</f>
        <v>38.488999999999997</v>
      </c>
      <c r="P24" s="892">
        <f>IFERROR(VLOOKUP(年度マスタ!$K$4&amp;"_"&amp;P$20,データシート1!$A:$BU,MATCH("ba_"&amp;$E24,データシート1!$A$1:$BU$1,0),0),0)</f>
        <v>41.531999999999996</v>
      </c>
      <c r="Z24" s="286"/>
      <c r="AB24" s="285"/>
      <c r="AC24" s="1111" t="s">
        <v>291</v>
      </c>
      <c r="AD24" s="1111"/>
      <c r="AE24" s="1112"/>
      <c r="AF24" s="887">
        <f>AF25+AF29</f>
        <v>6931.0687129349262</v>
      </c>
      <c r="AG24" s="887">
        <f t="shared" ref="AG24:AP24" si="10">AG25+AG29</f>
        <v>7901.5888620500546</v>
      </c>
      <c r="AH24" s="887">
        <f t="shared" si="10"/>
        <v>7711.3377394599665</v>
      </c>
      <c r="AI24" s="887">
        <f t="shared" si="10"/>
        <v>7183.3820779916041</v>
      </c>
      <c r="AJ24" s="887">
        <f t="shared" si="10"/>
        <v>7069.1648217931288</v>
      </c>
      <c r="AK24" s="887">
        <f t="shared" si="10"/>
        <v>6712.812967973814</v>
      </c>
      <c r="AL24" s="887">
        <f t="shared" si="10"/>
        <v>6643.8122347474191</v>
      </c>
      <c r="AM24" s="887">
        <f t="shared" si="10"/>
        <v>6754.1936355064927</v>
      </c>
      <c r="AN24" s="887">
        <f t="shared" si="10"/>
        <v>6454.6305753675188</v>
      </c>
      <c r="AO24" s="887">
        <f>AO25+AO29</f>
        <v>5617.7858669797888</v>
      </c>
      <c r="AP24" s="888">
        <f t="shared" si="10"/>
        <v>6085.3020716397978</v>
      </c>
      <c r="AQ24" s="286"/>
      <c r="AV24" s="77" t="str">
        <f>AW24</f>
        <v>廃棄物原燃料</v>
      </c>
      <c r="AW24" s="77" t="str">
        <f>E58</f>
        <v>廃棄物原燃料</v>
      </c>
      <c r="AX24" s="300">
        <f t="shared" ref="AX24:AX31" si="11">P58</f>
        <v>143.47999999999999</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6.3979999999999997</v>
      </c>
      <c r="G25" s="891">
        <f>IFERROR(VLOOKUP(年度マスタ!$K$4&amp;"_"&amp;G$20,データシート1!$A:$BU,MATCH("ba_"&amp;$E25,データシート1!$A$1:$BU$1,0),0),0)</f>
        <v>7.5640000000000001</v>
      </c>
      <c r="H25" s="891">
        <f>IFERROR(VLOOKUP(年度マスタ!$K$4&amp;"_"&amp;H$20,データシート1!$A:$BU,MATCH("ba_"&amp;$E25,データシート1!$A$1:$BU$1,0),0),0)</f>
        <v>7.6589999999999998</v>
      </c>
      <c r="I25" s="891">
        <f>IFERROR(VLOOKUP(年度マスタ!$K$4&amp;"_"&amp;I$20,データシート1!$A:$BU,MATCH("ba_"&amp;$E25,データシート1!$A$1:$BU$1,0),0),0)</f>
        <v>7.194</v>
      </c>
      <c r="J25" s="891">
        <f>IFERROR(VLOOKUP(年度マスタ!$K$4&amp;"_"&amp;J$20,データシート1!$A:$BU,MATCH("ba_"&amp;$E25,データシート1!$A$1:$BU$1,0),0),0)</f>
        <v>6.9580000000000002</v>
      </c>
      <c r="K25" s="891">
        <f>IFERROR(VLOOKUP(年度マスタ!$K$4&amp;"_"&amp;K$20,データシート1!$A:$BU,MATCH("ba_"&amp;$E25,データシート1!$A$1:$BU$1,0),0),0)</f>
        <v>29.222999999999999</v>
      </c>
      <c r="L25" s="891">
        <f>IFERROR(VLOOKUP(年度マスタ!$K$4&amp;"_"&amp;L$20,データシート1!$A:$BU,MATCH("ba_"&amp;$E25,データシート1!$A$1:$BU$1,0),0),0)</f>
        <v>46.911999999999999</v>
      </c>
      <c r="M25" s="891">
        <f>IFERROR(VLOOKUP(年度マスタ!$K$4&amp;"_"&amp;M$20,データシート1!$A:$BU,MATCH("ba_"&amp;$E25,データシート1!$A$1:$BU$1,0),0),0)</f>
        <v>49.384999999999998</v>
      </c>
      <c r="N25" s="891">
        <f>IFERROR(VLOOKUP(年度マスタ!$K$4&amp;"_"&amp;N$20,データシート1!$A:$BU,MATCH("ba_"&amp;$E25,データシート1!$A$1:$BU$1,0),0),0)</f>
        <v>47.499000000000002</v>
      </c>
      <c r="O25" s="891">
        <f>IFERROR(VLOOKUP(年度マスタ!$K$4&amp;"_"&amp;O$20,データシート1!$A:$BU,MATCH("ba_"&amp;$E25,データシート1!$A$1:$BU$1,0),0),0)</f>
        <v>40.155000000000001</v>
      </c>
      <c r="P25" s="892">
        <f>IFERROR(VLOOKUP(年度マスタ!$K$4&amp;"_"&amp;P$20,データシート1!$A:$BU,MATCH("ba_"&amp;$E25,データシート1!$A$1:$BU$1,0),0),0)</f>
        <v>38.338999999999999</v>
      </c>
      <c r="Z25" s="286"/>
      <c r="AB25" s="285"/>
      <c r="AC25" s="534"/>
      <c r="AD25" s="421" t="s">
        <v>115</v>
      </c>
      <c r="AE25" s="422"/>
      <c r="AF25" s="889">
        <f>①CO2排出量の現状把握!Z35</f>
        <v>4401.2079200834778</v>
      </c>
      <c r="AG25" s="889">
        <f>①CO2排出量の現状把握!AA35</f>
        <v>5158.3054719658157</v>
      </c>
      <c r="AH25" s="889">
        <f>①CO2排出量の現状把握!AB35</f>
        <v>5154.3903521268112</v>
      </c>
      <c r="AI25" s="889">
        <f>①CO2排出量の現状把握!AC35</f>
        <v>4688.4812947635255</v>
      </c>
      <c r="AJ25" s="889">
        <f>①CO2排出量の現状把握!AD35</f>
        <v>4909.4697733481453</v>
      </c>
      <c r="AK25" s="889">
        <f>①CO2排出量の現状把握!AE35</f>
        <v>4680.6319321582914</v>
      </c>
      <c r="AL25" s="889">
        <f>①CO2排出量の現状把握!AF35</f>
        <v>4831.7046378786481</v>
      </c>
      <c r="AM25" s="889">
        <f>①CO2排出量の現状把握!AG35</f>
        <v>4789.7077635051182</v>
      </c>
      <c r="AN25" s="889">
        <f>①CO2排出量の現状把握!AH35</f>
        <v>4635.4463809172075</v>
      </c>
      <c r="AO25" s="889">
        <f>①CO2排出量の現状把握!AI35</f>
        <v>3990.3121058282036</v>
      </c>
      <c r="AP25" s="890">
        <f>①CO2排出量の現状把握!AJ35</f>
        <v>4232.8420307885217</v>
      </c>
      <c r="AQ25" s="286"/>
      <c r="AV25" s="77" t="str">
        <f>AW25</f>
        <v>廃棄物原燃料以外</v>
      </c>
      <c r="AW25" s="77" t="str">
        <f>E59</f>
        <v>廃棄物原燃料以外</v>
      </c>
      <c r="AX25" s="300">
        <f t="shared" si="11"/>
        <v>1119.962</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756.73400000000004</v>
      </c>
      <c r="G26" s="889">
        <f>IFERROR(VLOOKUP(年度マスタ!$K$4&amp;"_"&amp;G$20,データシート1!$A:$BU,MATCH("ba_"&amp;$D26,データシート1!$A$1:$BU$1,0),0),0)</f>
        <v>912.37900000000002</v>
      </c>
      <c r="H26" s="889">
        <f>IFERROR(VLOOKUP(年度マスタ!$K$4&amp;"_"&amp;H$20,データシート1!$A:$BU,MATCH("ba_"&amp;$D26,データシート1!$A$1:$BU$1,0),0),0)</f>
        <v>934.45400000000006</v>
      </c>
      <c r="I26" s="889">
        <f>IFERROR(VLOOKUP(年度マスタ!$K$4&amp;"_"&amp;I$20,データシート1!$A:$BU,MATCH("ba_"&amp;$D26,データシート1!$A$1:$BU$1,0),0),0)</f>
        <v>796.36400000000003</v>
      </c>
      <c r="J26" s="889">
        <f>IFERROR(VLOOKUP(年度マスタ!$K$4&amp;"_"&amp;J$20,データシート1!$A:$BU,MATCH("ba_"&amp;$D26,データシート1!$A$1:$BU$1,0),0),0)</f>
        <v>831.27499999999998</v>
      </c>
      <c r="K26" s="889">
        <f>IFERROR(VLOOKUP(年度マスタ!$K$4&amp;"_"&amp;K$20,データシート1!$A:$BU,MATCH("ba_"&amp;$D26,データシート1!$A$1:$BU$1,0),0),0)</f>
        <v>844.83199999999999</v>
      </c>
      <c r="L26" s="889">
        <f>IFERROR(VLOOKUP(年度マスタ!$K$4&amp;"_"&amp;L$20,データシート1!$A:$BU,MATCH("ba_"&amp;$D26,データシート1!$A$1:$BU$1,0),0),0)</f>
        <v>804.15099999999995</v>
      </c>
      <c r="M26" s="889">
        <f>IFERROR(VLOOKUP(年度マスタ!$K$4&amp;"_"&amp;M$20,データシート1!$A:$BU,MATCH("ba_"&amp;$D26,データシート1!$A$1:$BU$1,0),0),0)</f>
        <v>825.00523799999996</v>
      </c>
      <c r="N26" s="889">
        <f>IFERROR(VLOOKUP(年度マスタ!$K$4&amp;"_"&amp;N$20,データシート1!$A:$BU,MATCH("ba_"&amp;$D26,データシート1!$A$1:$BU$1,0),0),0)</f>
        <v>739.48599999999999</v>
      </c>
      <c r="O26" s="889">
        <f>IFERROR(VLOOKUP(年度マスタ!$K$4&amp;"_"&amp;O$20,データシート1!$A:$BU,MATCH("ba_"&amp;$D26,データシート1!$A$1:$BU$1,0),0),0)</f>
        <v>837.36300000000006</v>
      </c>
      <c r="P26" s="890">
        <f>IFERROR(VLOOKUP(年度マスタ!$K$4&amp;"_"&amp;P$20,データシート1!$A:$BU,MATCH("ba_"&amp;$D26,データシート1!$A$1:$BU$1,0),0),0)</f>
        <v>717.16800000000001</v>
      </c>
      <c r="Z26" s="286"/>
      <c r="AB26" s="285"/>
      <c r="AC26" s="534"/>
      <c r="AD26" s="423"/>
      <c r="AE26" s="422" t="s">
        <v>185</v>
      </c>
      <c r="AF26" s="891">
        <f>①CO2排出量の現状把握!Z36</f>
        <v>3735.1973604005029</v>
      </c>
      <c r="AG26" s="891">
        <f>①CO2排出量の現状把握!AA36</f>
        <v>4487.7350125647481</v>
      </c>
      <c r="AH26" s="891">
        <f>①CO2排出量の現状把握!AB36</f>
        <v>4564.0627271746635</v>
      </c>
      <c r="AI26" s="891">
        <f>①CO2排出量の現状把握!AC36</f>
        <v>4063.1221243512982</v>
      </c>
      <c r="AJ26" s="891">
        <f>①CO2排出量の現状把握!AD36</f>
        <v>4342.9509779606506</v>
      </c>
      <c r="AK26" s="891">
        <f>①CO2排出量の現状把握!AE36</f>
        <v>4030.3984486555632</v>
      </c>
      <c r="AL26" s="891">
        <f>①CO2排出量の現状把握!AF36</f>
        <v>4178.9140450516434</v>
      </c>
      <c r="AM26" s="891">
        <f>①CO2排出量の現状把握!AG36</f>
        <v>4185.5514886552037</v>
      </c>
      <c r="AN26" s="891">
        <f>①CO2排出量の現状把握!AH36</f>
        <v>4044.2643560011002</v>
      </c>
      <c r="AO26" s="891">
        <f>①CO2排出量の現状把握!AI36</f>
        <v>3329.2927085487895</v>
      </c>
      <c r="AP26" s="892">
        <f>①CO2排出量の現状把握!AJ36</f>
        <v>3646.1542048031274</v>
      </c>
      <c r="AQ26" s="286"/>
      <c r="AV26" s="77" t="str">
        <f>AW26</f>
        <v>CH4</v>
      </c>
      <c r="AW26" s="77" t="str">
        <f t="shared" ref="AW26:AW31" si="12">D60</f>
        <v>CH4</v>
      </c>
      <c r="AX26" s="300">
        <f t="shared" si="11"/>
        <v>0</v>
      </c>
      <c r="AY26" s="300">
        <f>AX26</f>
        <v>0</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117.70699999999999</v>
      </c>
      <c r="G27" s="889">
        <f>IFERROR(VLOOKUP(年度マスタ!$K$4&amp;"_"&amp;G$20,データシート1!$A:$BU,MATCH("ba_"&amp;$D27,データシート1!$A$1:$BU$1,0),0),0)</f>
        <v>124.587</v>
      </c>
      <c r="H27" s="889">
        <f>IFERROR(VLOOKUP(年度マスタ!$K$4&amp;"_"&amp;H$20,データシート1!$A:$BU,MATCH("ba_"&amp;$D27,データシート1!$A$1:$BU$1,0),0),0)</f>
        <v>75.195999999999998</v>
      </c>
      <c r="I27" s="889">
        <f>IFERROR(VLOOKUP(年度マスタ!$K$4&amp;"_"&amp;I$20,データシート1!$A:$BU,MATCH("ba_"&amp;$D27,データシート1!$A$1:$BU$1,0),0),0)</f>
        <v>80.688000000000002</v>
      </c>
      <c r="J27" s="889">
        <f>IFERROR(VLOOKUP(年度マスタ!$K$4&amp;"_"&amp;J$20,データシート1!$A:$BU,MATCH("ba_"&amp;$D27,データシート1!$A$1:$BU$1,0),0),0)</f>
        <v>94.384</v>
      </c>
      <c r="K27" s="889">
        <f>IFERROR(VLOOKUP(年度マスタ!$K$4&amp;"_"&amp;K$20,データシート1!$A:$BU,MATCH("ba_"&amp;$D27,データシート1!$A$1:$BU$1,0),0),0)</f>
        <v>85.828999999999994</v>
      </c>
      <c r="L27" s="889">
        <f>IFERROR(VLOOKUP(年度マスタ!$K$4&amp;"_"&amp;L$20,データシート1!$A:$BU,MATCH("ba_"&amp;$D27,データシート1!$A$1:$BU$1,0),0),0)</f>
        <v>74.25</v>
      </c>
      <c r="M27" s="889">
        <f>IFERROR(VLOOKUP(年度マスタ!$K$4&amp;"_"&amp;M$20,データシート1!$A:$BU,MATCH("ba_"&amp;$D27,データシート1!$A$1:$BU$1,0),0),0)</f>
        <v>68.94</v>
      </c>
      <c r="N27" s="889">
        <f>IFERROR(VLOOKUP(年度マスタ!$K$4&amp;"_"&amp;N$20,データシート1!$A:$BU,MATCH("ba_"&amp;$D27,データシート1!$A$1:$BU$1,0),0),0)</f>
        <v>74.275999999999996</v>
      </c>
      <c r="O27" s="889">
        <f>IFERROR(VLOOKUP(年度マスタ!$K$4&amp;"_"&amp;O$20,データシート1!$A:$BU,MATCH("ba_"&amp;$D27,データシート1!$A$1:$BU$1,0),0),0)</f>
        <v>70.741</v>
      </c>
      <c r="P27" s="890">
        <f>IFERROR(VLOOKUP(年度マスタ!$K$4&amp;"_"&amp;P$20,データシート1!$A:$BU,MATCH("ba_"&amp;$D27,データシート1!$A$1:$BU$1,0),0),0)</f>
        <v>64.483000000000004</v>
      </c>
      <c r="Z27" s="286"/>
      <c r="AB27" s="285"/>
      <c r="AC27" s="534"/>
      <c r="AD27" s="423"/>
      <c r="AE27" s="422" t="s">
        <v>195</v>
      </c>
      <c r="AF27" s="891">
        <f>①CO2排出量の現状把握!Z37</f>
        <v>172.14070814484219</v>
      </c>
      <c r="AG27" s="891">
        <f>①CO2排出量の現状把握!AA37</f>
        <v>189.31652546763129</v>
      </c>
      <c r="AH27" s="891">
        <f>①CO2排出量の現状把握!AB37</f>
        <v>174.95667689052689</v>
      </c>
      <c r="AI27" s="891">
        <f>①CO2排出量の現状把握!AC37</f>
        <v>173.03834463788479</v>
      </c>
      <c r="AJ27" s="891">
        <f>①CO2排出量の現状把握!AD37</f>
        <v>166.71972085499209</v>
      </c>
      <c r="AK27" s="891">
        <f>①CO2排出量の現状把握!AE37</f>
        <v>153.45762930115887</v>
      </c>
      <c r="AL27" s="891">
        <f>①CO2排出量の現状把握!AF37</f>
        <v>167.93128826566951</v>
      </c>
      <c r="AM27" s="891">
        <f>①CO2排出量の現状把握!AG37</f>
        <v>156.70835276866256</v>
      </c>
      <c r="AN27" s="891">
        <f>①CO2排出量の現状把握!AH37</f>
        <v>139.06050700385617</v>
      </c>
      <c r="AO27" s="891">
        <f>①CO2排出量の現状把握!AI37</f>
        <v>153.30187561269372</v>
      </c>
      <c r="AP27" s="892">
        <f>①CO2排出量の現状把握!AJ37</f>
        <v>181.70602827350569</v>
      </c>
      <c r="AQ27" s="286"/>
      <c r="AV27" s="77" t="str">
        <f t="shared" ref="AV27:AV31" si="13">AW27</f>
        <v>N2O</v>
      </c>
      <c r="AW27" s="77" t="str">
        <f t="shared" si="12"/>
        <v>N2O</v>
      </c>
      <c r="AX27" s="300">
        <f t="shared" si="11"/>
        <v>68.194999999999993</v>
      </c>
      <c r="AY27" s="300">
        <f t="shared" ref="AY27:AY31" si="14">AX27</f>
        <v>68.194999999999993</v>
      </c>
      <c r="BA27" s="77">
        <v>18</v>
      </c>
      <c r="BB27" s="77"/>
      <c r="BC27" s="77" t="s">
        <v>294</v>
      </c>
      <c r="BD27" s="77" t="str">
        <f t="shared" si="1"/>
        <v>18：プラスチック製品製造業(N=1)</v>
      </c>
      <c r="BE27" s="856">
        <f>VLOOKUP(BE$13&amp;"_"&amp;$AV$8,データシート2!$A:$SI,MATCH($AV$5&amp;"_"&amp;$BA27&amp;$AV$6,データシート2!$A$1:$SI$1,0),0)</f>
        <v>1</v>
      </c>
      <c r="BF27" s="962">
        <f>VLOOKUP(BF$13&amp;"_"&amp;$AW$8,データシート2!$A:$SI,MATCH($AW$5&amp;"_"&amp;$BA27&amp;$AW$6,データシート2!$A$1:$SI$1,0),0)</f>
        <v>3.8170000000000002</v>
      </c>
      <c r="BG27" s="962">
        <f t="shared" si="2"/>
        <v>3.8170000000000002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0.44009664873215909</v>
      </c>
    </row>
    <row r="28" spans="2:63" ht="15.95" customHeight="1" thickBot="1">
      <c r="B28" s="298"/>
      <c r="C28" s="534"/>
      <c r="D28" s="421" t="s">
        <v>297</v>
      </c>
      <c r="E28" s="426"/>
      <c r="F28" s="893">
        <f>IFERROR(VLOOKUP(年度マスタ!$K$4&amp;"_"&amp;F$20,データシート1!$A:$BU,MATCH("ba_"&amp;$D28,データシート1!$A$1:$BU$1,0),0),0)</f>
        <v>5.8029999999999999</v>
      </c>
      <c r="G28" s="893">
        <f>IFERROR(VLOOKUP(年度マスタ!$K$4&amp;"_"&amp;G$20,データシート1!$A:$BU,MATCH("ba_"&amp;$D28,データシート1!$A$1:$BU$1,0),0),0)</f>
        <v>5.85</v>
      </c>
      <c r="H28" s="893">
        <f>IFERROR(VLOOKUP(年度マスタ!$K$4&amp;"_"&amp;H$20,データシート1!$A:$BU,MATCH("ba_"&amp;$D28,データシート1!$A$1:$BU$1,0),0),0)</f>
        <v>5.7709999999999999</v>
      </c>
      <c r="I28" s="893">
        <f>IFERROR(VLOOKUP(年度マスタ!$K$4&amp;"_"&amp;I$20,データシート1!$A:$BU,MATCH("ba_"&amp;$D28,データシート1!$A$1:$BU$1,0),0),0)</f>
        <v>5.47</v>
      </c>
      <c r="J28" s="893">
        <f>IFERROR(VLOOKUP(年度マスタ!$K$4&amp;"_"&amp;J$20,データシート1!$A:$BU,MATCH("ba_"&amp;$D28,データシート1!$A$1:$BU$1,0),0),0)</f>
        <v>5.16</v>
      </c>
      <c r="K28" s="893">
        <f>IFERROR(VLOOKUP(年度マスタ!$K$4&amp;"_"&amp;K$20,データシート1!$A:$BU,MATCH("ba_"&amp;$D28,データシート1!$A$1:$BU$1,0),0),0)</f>
        <v>5.2779999999999996</v>
      </c>
      <c r="L28" s="893">
        <f>IFERROR(VLOOKUP(年度マスタ!$K$4&amp;"_"&amp;L$20,データシート1!$A:$BU,MATCH("ba_"&amp;$D28,データシート1!$A$1:$BU$1,0),0),0)</f>
        <v>6.6669999999999998</v>
      </c>
      <c r="M28" s="893">
        <f>IFERROR(VLOOKUP(年度マスタ!$K$4&amp;"_"&amp;M$20,データシート1!$A:$BU,MATCH("ba_"&amp;$D28,データシート1!$A$1:$BU$1,0),0),0)</f>
        <v>5.9450000000000003</v>
      </c>
      <c r="N28" s="893">
        <f>IFERROR(VLOOKUP(年度マスタ!$K$4&amp;"_"&amp;N$20,データシート1!$A:$BU,MATCH("ba_"&amp;$D28,データシート1!$A$1:$BU$1,0),0),0)</f>
        <v>5.1740000000000004</v>
      </c>
      <c r="O28" s="893">
        <f>IFERROR(VLOOKUP(年度マスタ!$K$4&amp;"_"&amp;O$20,データシート1!$A:$BU,MATCH("ba_"&amp;$D28,データシート1!$A$1:$BU$1,0),0),0)</f>
        <v>6.3630000000000004</v>
      </c>
      <c r="P28" s="894">
        <f>IFERROR(VLOOKUP(年度マスタ!$K$4&amp;"_"&amp;P$20,データシート1!$A:$BU,MATCH("ba_"&amp;$D28,データシート1!$A$1:$BU$1,0),0),0)</f>
        <v>0</v>
      </c>
      <c r="Z28" s="286"/>
      <c r="AB28" s="285"/>
      <c r="AC28" s="534"/>
      <c r="AD28" s="424"/>
      <c r="AE28" s="422" t="s">
        <v>198</v>
      </c>
      <c r="AF28" s="891">
        <f>①CO2排出量の現状把握!Z38</f>
        <v>493.86985153813271</v>
      </c>
      <c r="AG28" s="891">
        <f>①CO2排出量の現状把握!AA38</f>
        <v>481.25393393343609</v>
      </c>
      <c r="AH28" s="891">
        <f>①CO2排出量の現状把握!AB38</f>
        <v>415.37094806162048</v>
      </c>
      <c r="AI28" s="891">
        <f>①CO2排出量の現状把握!AC38</f>
        <v>452.32082577434312</v>
      </c>
      <c r="AJ28" s="891">
        <f>①CO2排出量の現状把握!AD38</f>
        <v>399.79907453250217</v>
      </c>
      <c r="AK28" s="891">
        <f>①CO2排出量の現状把握!AE38</f>
        <v>496.77585420156908</v>
      </c>
      <c r="AL28" s="891">
        <f>①CO2排出量の現状把握!AF38</f>
        <v>484.85930456133502</v>
      </c>
      <c r="AM28" s="891">
        <f>①CO2排出量の現状把握!AG38</f>
        <v>447.44792208125165</v>
      </c>
      <c r="AN28" s="891">
        <f>①CO2排出量の現状把握!AH38</f>
        <v>452.12151791225097</v>
      </c>
      <c r="AO28" s="891">
        <f>①CO2排出量の現状把握!AI38</f>
        <v>507.71752166672053</v>
      </c>
      <c r="AP28" s="892">
        <f>①CO2排出量の現状把握!AJ38</f>
        <v>404.98179771188848</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2529.860792851448</v>
      </c>
      <c r="AG29" s="893">
        <f>①CO2排出量の現状把握!AA39</f>
        <v>2743.2833900842388</v>
      </c>
      <c r="AH29" s="893">
        <f>①CO2排出量の現状把握!AB39</f>
        <v>2556.9473873331549</v>
      </c>
      <c r="AI29" s="893">
        <f>①CO2排出量の現状把握!AC39</f>
        <v>2494.900783228079</v>
      </c>
      <c r="AJ29" s="893">
        <f>①CO2排出量の現状把握!AD39</f>
        <v>2159.695048444984</v>
      </c>
      <c r="AK29" s="893">
        <f>①CO2排出量の現状把握!AE39</f>
        <v>2032.1810358155226</v>
      </c>
      <c r="AL29" s="893">
        <f>①CO2排出量の現状把握!AF39</f>
        <v>1812.1075968687708</v>
      </c>
      <c r="AM29" s="893">
        <f>①CO2排出量の現状把握!AG39</f>
        <v>1964.4858720013744</v>
      </c>
      <c r="AN29" s="893">
        <f>①CO2排出量の現状把握!AH39</f>
        <v>1819.1841944503115</v>
      </c>
      <c r="AO29" s="893">
        <f>①CO2排出量の現状把握!AI39</f>
        <v>1627.473761151585</v>
      </c>
      <c r="AP29" s="894">
        <f>①CO2排出量の現状把握!AJ39</f>
        <v>1852.4600408512761</v>
      </c>
      <c r="AQ29" s="286"/>
      <c r="AV29" s="77" t="str">
        <f t="shared" si="13"/>
        <v>PFC</v>
      </c>
      <c r="AW29" s="77" t="str">
        <f t="shared" si="12"/>
        <v>PFC</v>
      </c>
      <c r="AX29" s="300">
        <f t="shared" si="11"/>
        <v>11.612</v>
      </c>
      <c r="AY29" s="300">
        <f t="shared" si="14"/>
        <v>11.612</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23：非鉄金属製造業(N=3)</v>
      </c>
      <c r="BE30" s="856">
        <f>VLOOKUP(BE$13&amp;"_"&amp;$AV$8,データシート2!$A:$SI,MATCH($AV$5&amp;"_"&amp;$BA30&amp;$AV$6,データシート2!$A$1:$SI$1,0),0)</f>
        <v>3</v>
      </c>
      <c r="BF30" s="962">
        <f>VLOOKUP(BF$13&amp;"_"&amp;$AW$8,データシート2!$A:$SI,MATCH($AW$5&amp;"_"&amp;$BA30&amp;$AW$6,データシート2!$A$1:$SI$1,0),0)</f>
        <v>622.12400000000002</v>
      </c>
      <c r="BG30" s="962">
        <f t="shared" si="2"/>
        <v>207.37466666666668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7.5964481482224562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0.66081872647610007</v>
      </c>
      <c r="AG32" s="473">
        <f t="shared" si="15"/>
        <v>0.73576075666529306</v>
      </c>
      <c r="AH32" s="473">
        <f t="shared" si="15"/>
        <v>0.78458993814265277</v>
      </c>
      <c r="AI32" s="473">
        <f t="shared" si="15"/>
        <v>0.77879193105152544</v>
      </c>
      <c r="AJ32" s="473">
        <f t="shared" si="15"/>
        <v>0.8261469561433441</v>
      </c>
      <c r="AK32" s="473">
        <f t="shared" si="15"/>
        <v>0.84959748278543845</v>
      </c>
      <c r="AL32" s="473">
        <f t="shared" si="15"/>
        <v>0.86387330002835305</v>
      </c>
      <c r="AM32" s="473">
        <f t="shared" si="15"/>
        <v>0.8615477364180768</v>
      </c>
      <c r="AN32" s="473">
        <f t="shared" si="15"/>
        <v>0.85759888739795398</v>
      </c>
      <c r="AO32" s="473">
        <f t="shared" si="15"/>
        <v>0.88334498991288335</v>
      </c>
      <c r="AP32" s="473">
        <f t="shared" si="15"/>
        <v>0.82268455058812939</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0.86872651086374497</v>
      </c>
      <c r="AG33" s="470">
        <f t="shared" ref="AG33:AP33" si="16">IFERROR(IF(G22/AG25&gt;1,1,G22/AG25),0)</f>
        <v>0.9501763760671833</v>
      </c>
      <c r="AH33" s="470">
        <f t="shared" si="16"/>
        <v>0.99251000613275597</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40.255000000000003</v>
      </c>
      <c r="BG34" s="962">
        <f t="shared" si="2"/>
        <v>10.063750000000001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0.96988355657152137</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0.19446300855131579</v>
      </c>
      <c r="AG35" s="471">
        <f t="shared" si="17"/>
        <v>0.21642062096161413</v>
      </c>
      <c r="AH35" s="471">
        <f>IFERROR(IF(H24/AH27&gt;1,1,H24/AH27),0)</f>
        <v>0.26168764069889006</v>
      </c>
      <c r="AI35" s="471">
        <f t="shared" si="17"/>
        <v>0.25708174736121758</v>
      </c>
      <c r="AJ35" s="471">
        <f t="shared" si="17"/>
        <v>0.25494884337630103</v>
      </c>
      <c r="AK35" s="471">
        <f t="shared" si="17"/>
        <v>0.26016301816868026</v>
      </c>
      <c r="AL35" s="471">
        <f t="shared" si="17"/>
        <v>0.24090210000651965</v>
      </c>
      <c r="AM35" s="471">
        <f t="shared" si="17"/>
        <v>0.2679499800625616</v>
      </c>
      <c r="AN35" s="471">
        <f t="shared" si="17"/>
        <v>0.29419567698588595</v>
      </c>
      <c r="AO35" s="471">
        <f t="shared" si="17"/>
        <v>0.25106672600170737</v>
      </c>
      <c r="AP35" s="471">
        <f t="shared" si="17"/>
        <v>0.22856699028986327</v>
      </c>
      <c r="AQ35" s="286"/>
      <c r="BA35" s="77">
        <v>28</v>
      </c>
      <c r="BB35" s="77"/>
      <c r="BC35" s="77" t="s">
        <v>305</v>
      </c>
      <c r="BD35" s="77" t="str">
        <f t="shared" si="1"/>
        <v>28：電子部品等製造業(N=7)</v>
      </c>
      <c r="BE35" s="856">
        <f>VLOOKUP(BE$13&amp;"_"&amp;$AV$8,データシート2!$A:$SI,MATCH($AV$5&amp;"_"&amp;$BA35&amp;$AV$6,データシート2!$A$1:$SI$1,0),0)</f>
        <v>7</v>
      </c>
      <c r="BF35" s="962">
        <f>VLOOKUP(BF$13&amp;"_"&amp;$AW$8,データシート2!$A:$SI,MATCH($AW$5&amp;"_"&amp;$BA35&amp;$AW$6,データシート2!$A$1:$SI$1,0),0)</f>
        <v>119.551</v>
      </c>
      <c r="BG35" s="962">
        <f t="shared" si="2"/>
        <v>17.078714285714288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0.50276081605921163</v>
      </c>
    </row>
    <row r="36" spans="2:63" ht="15.95" customHeight="1" thickBot="1">
      <c r="B36" s="298">
        <f t="shared" si="18"/>
        <v>0</v>
      </c>
      <c r="Z36" s="286"/>
      <c r="AB36" s="285"/>
      <c r="AC36" s="534"/>
      <c r="AD36" s="423"/>
      <c r="AE36" s="422" t="s">
        <v>198</v>
      </c>
      <c r="AF36" s="471">
        <f t="shared" si="19"/>
        <v>1.2954830063170998E-2</v>
      </c>
      <c r="AG36" s="471">
        <f t="shared" si="17"/>
        <v>1.5717274118004828E-2</v>
      </c>
      <c r="AH36" s="471">
        <f t="shared" si="17"/>
        <v>1.843894002635876E-2</v>
      </c>
      <c r="AI36" s="471">
        <f t="shared" si="17"/>
        <v>1.5904640224522829E-2</v>
      </c>
      <c r="AJ36" s="471">
        <f t="shared" si="17"/>
        <v>1.7403742137563002E-2</v>
      </c>
      <c r="AK36" s="471">
        <f t="shared" si="17"/>
        <v>5.8825322834919092E-2</v>
      </c>
      <c r="AL36" s="471">
        <f t="shared" si="17"/>
        <v>9.6753840874400712E-2</v>
      </c>
      <c r="AM36" s="471">
        <f t="shared" si="17"/>
        <v>0.11037038627934945</v>
      </c>
      <c r="AN36" s="471">
        <f t="shared" si="17"/>
        <v>0.10505803886383205</v>
      </c>
      <c r="AO36" s="471">
        <f t="shared" si="17"/>
        <v>7.9089253938253529E-2</v>
      </c>
      <c r="AP36" s="471">
        <f t="shared" si="17"/>
        <v>9.4668452302330564E-2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7.1340000000000003</v>
      </c>
      <c r="BG36" s="962">
        <f t="shared" si="2"/>
        <v>7.1340000000000003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0.58936789872994133</v>
      </c>
    </row>
    <row r="37" spans="2:63" ht="15.95" customHeight="1">
      <c r="B37" s="303"/>
      <c r="C37" s="31"/>
      <c r="Z37" s="286"/>
      <c r="AB37" s="285"/>
      <c r="AC37" s="534"/>
      <c r="AD37" s="421" t="s">
        <v>200</v>
      </c>
      <c r="AE37" s="426"/>
      <c r="AF37" s="472">
        <f>IFERROR(IF(F26/AF29&gt;1,1,F26/AF29),0)</f>
        <v>0.29912080622707804</v>
      </c>
      <c r="AG37" s="472">
        <f t="shared" ref="AG37:AP37" si="20">IFERROR(IF(G26/AG29&gt;1,1,G26/AG29),0)</f>
        <v>0.33258649226611009</v>
      </c>
      <c r="AH37" s="472">
        <f t="shared" si="20"/>
        <v>0.36545687432959539</v>
      </c>
      <c r="AI37" s="472">
        <f t="shared" si="20"/>
        <v>0.319196661187307</v>
      </c>
      <c r="AJ37" s="472">
        <f t="shared" si="20"/>
        <v>0.38490387825750294</v>
      </c>
      <c r="AK37" s="472">
        <f t="shared" si="20"/>
        <v>0.41572674142240751</v>
      </c>
      <c r="AL37" s="472">
        <f t="shared" si="20"/>
        <v>0.44376559172840052</v>
      </c>
      <c r="AM37" s="472">
        <f t="shared" si="20"/>
        <v>0.41995987334818702</v>
      </c>
      <c r="AN37" s="472">
        <f t="shared" si="20"/>
        <v>0.40649319747605034</v>
      </c>
      <c r="AO37" s="472">
        <f t="shared" si="20"/>
        <v>0.51451705089702338</v>
      </c>
      <c r="AP37" s="472">
        <f t="shared" si="20"/>
        <v>0.38714357351019241</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31：輸送用機械器具製造業(N=0)</v>
      </c>
      <c r="BE38" s="856">
        <f>VLOOKUP(BE$13&amp;"_"&amp;$AV$8,データシート2!$A:$SI,MATCH($AV$5&amp;"_"&amp;$BA38&amp;$AV$6,データシート2!$A$1:$SI$1,0),0)</f>
        <v>0</v>
      </c>
      <c r="BF38" s="962">
        <f>VLOOKUP(BF$13&amp;"_"&amp;$AW$8,データシート2!$A:$SI,MATCH($AW$5&amp;"_"&amp;$BA38&amp;$AW$6,データシート2!$A$1:$SI$1,0),0)</f>
        <v>0</v>
      </c>
      <c r="BG38" s="962" t="e">
        <f t="shared" si="2"/>
        <v>#DIV/0!</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t="e">
        <f t="shared" si="4"/>
        <v>#DIV/0!</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F：電気・ガス・熱供給・水道業(N=3)</v>
      </c>
      <c r="BE40" s="856">
        <f>VLOOKUP(BE$13&amp;"_"&amp;$AV$8,データシート2!$A:$SI,MATCH($AV$5&amp;"_"&amp;$BA40&amp;$AV$6,データシート2!$A$1:$SI$1,0),0)</f>
        <v>3</v>
      </c>
      <c r="BF40" s="962">
        <f>VLOOKUP(BF$13&amp;"_"&amp;$AW$8,データシート2!$A:$SI,MATCH($AW$5&amp;"_"&amp;$BA40&amp;$AW$6,データシート2!$A$1:$SI$1,0),0)</f>
        <v>16.149999999999999</v>
      </c>
      <c r="BG40" s="962">
        <f t="shared" ref="BG40:BG51" si="21">BF40/BE40</f>
        <v>5.3833333333333329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0.54470594642623626</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2.2069999999999999</v>
      </c>
      <c r="BG41" s="962">
        <f t="shared" si="21"/>
        <v>2.2069999999999999</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0.26049715396114576</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3.1949999999999998</v>
      </c>
      <c r="BG42" s="962">
        <f t="shared" si="21"/>
        <v>3.1949999999999998</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0.47908073363030018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I：卸売業，小売業(N=6)</v>
      </c>
      <c r="BE43" s="856">
        <f>VLOOKUP(BE$13&amp;"_"&amp;$AV$8,データシート2!$A:$SI,MATCH($AV$5&amp;"_"&amp;$BA43&amp;$AV$6,データシート2!$A$1:$SI$1,0),0)</f>
        <v>6</v>
      </c>
      <c r="BF43" s="962">
        <f>VLOOKUP(BF$13&amp;"_"&amp;$AW$8,データシート2!$A:$SI,MATCH($AW$5&amp;"_"&amp;$BA43&amp;$AW$6,データシート2!$A$1:$SI$1,0),0)</f>
        <v>18.033999999999999</v>
      </c>
      <c r="BG43" s="962">
        <f t="shared" si="21"/>
        <v>3.0056666666666665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0.72948857335995021</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1.8480000000000001</v>
      </c>
      <c r="BG45" s="962">
        <f t="shared" si="21"/>
        <v>1.8480000000000001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0.34264181944734201</v>
      </c>
    </row>
    <row r="46" spans="2:63" ht="15.95" customHeight="1">
      <c r="B46" s="305"/>
      <c r="Z46" s="286"/>
      <c r="AB46" s="285"/>
      <c r="AQ46" s="286"/>
      <c r="BA46" s="77" t="s">
        <v>323</v>
      </c>
      <c r="BB46" s="77"/>
      <c r="BC46" s="77" t="s">
        <v>324</v>
      </c>
      <c r="BD46" s="77" t="str">
        <f t="shared" si="1"/>
        <v>L：学術研究,専門･技術ｻｰﾋﾞｽ業(N=2)</v>
      </c>
      <c r="BE46" s="856">
        <f>VLOOKUP(BE$13&amp;"_"&amp;$AV$8,データシート2!$A:$SI,MATCH($AV$5&amp;"_"&amp;$BA46&amp;$AV$6,データシート2!$A$1:$SI$1,0),0)</f>
        <v>2</v>
      </c>
      <c r="BF46" s="962">
        <f>VLOOKUP(BF$13&amp;"_"&amp;$AW$8,データシート2!$A:$SI,MATCH($AW$5&amp;"_"&amp;$BA46&amp;$AW$6,データシート2!$A$1:$SI$1,0),0)</f>
        <v>11.115</v>
      </c>
      <c r="BG46" s="962">
        <f t="shared" si="21"/>
        <v>5.5575000000000001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0.46067291425169959</v>
      </c>
    </row>
    <row r="47" spans="2:63" ht="15.95" customHeight="1">
      <c r="B47" s="305"/>
      <c r="Z47" s="286"/>
      <c r="AB47" s="285"/>
      <c r="AQ47" s="286"/>
      <c r="BA47" s="77" t="s">
        <v>325</v>
      </c>
      <c r="BB47" s="77"/>
      <c r="BC47" s="77" t="s">
        <v>326</v>
      </c>
      <c r="BD47" s="77" t="str">
        <f t="shared" si="1"/>
        <v>M：宿泊業，飲食サービス業(N=2)</v>
      </c>
      <c r="BE47" s="856">
        <f>VLOOKUP(BE$13&amp;"_"&amp;$AV$8,データシート2!$A:$SI,MATCH($AV$5&amp;"_"&amp;$BA47&amp;$AV$6,データシート2!$A$1:$SI$1,0),0)</f>
        <v>2</v>
      </c>
      <c r="BF47" s="962">
        <f>VLOOKUP(BF$13&amp;"_"&amp;$AW$8,データシート2!$A:$SI,MATCH($AW$5&amp;"_"&amp;$BA47&amp;$AW$6,データシート2!$A$1:$SI$1,0),0)</f>
        <v>6.5449999999999999</v>
      </c>
      <c r="BG47" s="962">
        <f t="shared" si="21"/>
        <v>3.2725</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0.69737654520035242</v>
      </c>
    </row>
    <row r="48" spans="2:63" ht="15.95" customHeight="1">
      <c r="B48" s="305"/>
      <c r="Z48" s="286"/>
      <c r="AB48" s="285"/>
      <c r="AQ48" s="286"/>
      <c r="BA48" s="77" t="s">
        <v>327</v>
      </c>
      <c r="BB48" s="77"/>
      <c r="BC48" s="77" t="s">
        <v>328</v>
      </c>
      <c r="BD48" s="77" t="str">
        <f t="shared" si="1"/>
        <v>N：生活関連ｻｰﾋﾞｽ業,娯楽業(N=4)</v>
      </c>
      <c r="BE48" s="856">
        <f>VLOOKUP(BE$13&amp;"_"&amp;$AV$8,データシート2!$A:$SI,MATCH($AV$5&amp;"_"&amp;$BA48&amp;$AV$6,データシート2!$A$1:$SI$1,0),0)</f>
        <v>4</v>
      </c>
      <c r="BF48" s="962">
        <f>VLOOKUP(BF$13&amp;"_"&amp;$AW$8,データシート2!$A:$SI,MATCH($AW$5&amp;"_"&amp;$BA48&amp;$AW$6,データシート2!$A$1:$SI$1,0),0)</f>
        <v>8.3919999999999995</v>
      </c>
      <c r="BG48" s="962">
        <f t="shared" si="21"/>
        <v>2.0979999999999999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0.42281127254623985</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9.9540000000000006</v>
      </c>
      <c r="BG49" s="962">
        <f t="shared" si="21"/>
        <v>4.9770000000000003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0.58280529207291532</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P：医療，福祉(N=13)</v>
      </c>
      <c r="BE50" s="856">
        <f>VLOOKUP(BE$13&amp;"_"&amp;$AV$8,データシート2!$A:$SI,MATCH($AV$5&amp;"_"&amp;$BA50&amp;$AV$6,データシート2!$A$1:$SI$1,0),0)</f>
        <v>13</v>
      </c>
      <c r="BF50" s="962">
        <f>VLOOKUP(BF$13&amp;"_"&amp;$AW$8,データシート2!$A:$SI,MATCH($AW$5&amp;"_"&amp;$BA50&amp;$AW$6,データシート2!$A$1:$SI$1,0),0)</f>
        <v>84.837000000000003</v>
      </c>
      <c r="BG50" s="962">
        <f t="shared" si="21"/>
        <v>6.5259230769230774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1.1771696592387948</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R：ｻｰﾋﾞｽ業(他に分類されない)(N=12)</v>
      </c>
      <c r="BE52" s="856">
        <f>VLOOKUP(BE$13&amp;"_"&amp;$AV$8,データシート2!$A:$SI,MATCH($AV$5&amp;"_"&amp;$BA52&amp;$AV$6,データシート2!$A$1:$SI$1,0),0)</f>
        <v>12</v>
      </c>
      <c r="BF52" s="962">
        <f>VLOOKUP(BF$13&amp;"_"&amp;$AW$8,データシート2!$A:$SI,MATCH($AW$5&amp;"_"&amp;$BA52&amp;$AW$6,データシート2!$A$1:$SI$1,0),0)</f>
        <v>511.23200000000003</v>
      </c>
      <c r="BG52" s="962">
        <f t="shared" ref="BG52" si="25">BF52/BE52</f>
        <v>42.602666666666671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1.5974569515927903</v>
      </c>
    </row>
    <row r="53" spans="2:63" ht="15.95" customHeight="1">
      <c r="B53" s="285"/>
      <c r="P53" s="172" t="s">
        <v>102</v>
      </c>
      <c r="Z53" s="286"/>
      <c r="AB53" s="285"/>
      <c r="AQ53" s="286"/>
      <c r="BA53" s="77" t="s">
        <v>337</v>
      </c>
      <c r="BB53" s="77"/>
      <c r="BC53" s="77" t="s">
        <v>338</v>
      </c>
      <c r="BD53" s="77" t="str">
        <f>BC53&amp;"(N="&amp;BE53&amp;")"</f>
        <v>S：公務(N=8)</v>
      </c>
      <c r="BE53" s="856">
        <f>VLOOKUP(BE$13&amp;"_"&amp;$AV$8,データシート2!$A:$SI,MATCH($AV$5&amp;"_"&amp;$BA53&amp;$AV$6,データシート2!$A$1:$SI$1,0),0)</f>
        <v>8</v>
      </c>
      <c r="BF53" s="962">
        <f>VLOOKUP(BF$13&amp;"_"&amp;$AW$8,データシート2!$A:$SI,MATCH($AW$5&amp;"_"&amp;$BA53&amp;$AW$6,データシート2!$A$1:$SI$1,0),0)</f>
        <v>43.658999999999999</v>
      </c>
      <c r="BG53" s="962">
        <f t="shared" ref="BG53:BG63" si="28">BF53/BE53</f>
        <v>5.4573749999999999</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1.1784296715254843</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4703.6900000000005</v>
      </c>
      <c r="G55" s="895">
        <f t="shared" ref="G55:P55" si="31">SUM(G56,G57,G60,G61,G62,G63,G64,G65,)</f>
        <v>5944.116</v>
      </c>
      <c r="H55" s="895">
        <f t="shared" si="31"/>
        <v>6131.2049999999999</v>
      </c>
      <c r="I55" s="895">
        <f t="shared" si="31"/>
        <v>5680.518</v>
      </c>
      <c r="J55" s="895">
        <f t="shared" si="31"/>
        <v>5939.7129999999988</v>
      </c>
      <c r="K55" s="895">
        <f t="shared" si="31"/>
        <v>5794.2960000000003</v>
      </c>
      <c r="L55" s="895">
        <f t="shared" si="31"/>
        <v>5820.3289999999997</v>
      </c>
      <c r="M55" s="895">
        <f t="shared" si="31"/>
        <v>5893.9452380000002</v>
      </c>
      <c r="N55" s="895">
        <f t="shared" si="31"/>
        <v>5614.9340000000011</v>
      </c>
      <c r="O55" s="895">
        <f t="shared" si="31"/>
        <v>5039.5469999999996</v>
      </c>
      <c r="P55" s="896">
        <f t="shared" si="31"/>
        <v>5070.7669999999998</v>
      </c>
      <c r="Z55" s="286"/>
      <c r="AB55" s="285"/>
      <c r="AQ55" s="286"/>
      <c r="BA55" s="77" t="s">
        <v>342</v>
      </c>
      <c r="BB55" s="77"/>
      <c r="BC55" s="77" t="s">
        <v>343</v>
      </c>
      <c r="BD55" s="77" t="str">
        <f t="shared" ref="BD55:BD57" si="32">BC55&amp;"(N="&amp;BE55&amp;")"</f>
        <v>発電所・変電所(N=2)</v>
      </c>
      <c r="BE55" s="856">
        <f>BE60+BE61</f>
        <v>2</v>
      </c>
      <c r="BF55" s="962">
        <f>BF60+BF61</f>
        <v>51.298000000000002</v>
      </c>
      <c r="BG55" s="962">
        <f t="shared" si="28"/>
        <v>25.649000000000001</v>
      </c>
      <c r="BH55" s="856">
        <f>BH60+BH61</f>
        <v>231</v>
      </c>
      <c r="BI55" s="856">
        <f>BI60+BI61</f>
        <v>22952.601999999999</v>
      </c>
      <c r="BJ55" s="856">
        <f t="shared" si="29"/>
        <v>99.361913419913421</v>
      </c>
      <c r="BK55" s="292">
        <f t="shared" si="30"/>
        <v>0.2581371384385962</v>
      </c>
    </row>
    <row r="56" spans="2:63" ht="15.95" customHeight="1" thickBot="1">
      <c r="B56" s="285"/>
      <c r="C56" s="625" t="str">
        <f>D56</f>
        <v>エネルギー起源CO2</v>
      </c>
      <c r="D56" s="425" t="s">
        <v>345</v>
      </c>
      <c r="E56" s="422"/>
      <c r="F56" s="890">
        <f>IFERROR(VLOOKUP(年度マスタ!$K$4&amp;"_"&amp;F$54,データシート1!$A:$CE,MATCH("bc_"&amp;$C56,データシート1!$A$1:$CE$1,0),0),0)</f>
        <v>3507.9430000000002</v>
      </c>
      <c r="G56" s="897">
        <f>IFERROR(VLOOKUP(年度マスタ!$K$4&amp;"_"&amp;G$54,データシート1!$A:$CE,MATCH("bc_"&amp;$C56,データシート1!$A$1:$CE$1,0),0),0)</f>
        <v>4476.6120000000001</v>
      </c>
      <c r="H56" s="897">
        <f>IFERROR(VLOOKUP(年度マスタ!$K$4&amp;"_"&amp;H$54,データシート1!$A:$CE,MATCH("bc_"&amp;$C56,データシート1!$A$1:$CE$1,0),0),0)</f>
        <v>4597.18</v>
      </c>
      <c r="I56" s="897">
        <f>IFERROR(VLOOKUP(年度マスタ!$K$4&amp;"_"&amp;I$54,データシート1!$A:$CE,MATCH("bc_"&amp;$C56,データシート1!$A$1:$CE$1,0),0),0)</f>
        <v>4240.616</v>
      </c>
      <c r="J56" s="897">
        <f>IFERROR(VLOOKUP(年度マスタ!$K$4&amp;"_"&amp;J$54,データシート1!$A:$CE,MATCH("bc_"&amp;$C56,データシート1!$A$1:$CE$1,0),0),0)</f>
        <v>4476.8909999999996</v>
      </c>
      <c r="K56" s="897">
        <f>IFERROR(VLOOKUP(年度マスタ!$K$4&amp;"_"&amp;K$54,データシート1!$A:$CE,MATCH("bc_"&amp;$C56,データシート1!$A$1:$CE$1,0),0),0)</f>
        <v>4295.9260000000004</v>
      </c>
      <c r="L56" s="897">
        <f>IFERROR(VLOOKUP(年度マスタ!$K$4&amp;"_"&amp;L$54,データシート1!$A:$CE,MATCH("bc_"&amp;$C56,データシート1!$A$1:$CE$1,0),0),0)</f>
        <v>4252.2979999999998</v>
      </c>
      <c r="M56" s="897">
        <f>IFERROR(VLOOKUP(年度マスタ!$K$4&amp;"_"&amp;M$54,データシート1!$A:$CE,MATCH("bc_"&amp;$C56,データシート1!$A$1:$CE$1,0),0),0)</f>
        <v>4308.9719999999998</v>
      </c>
      <c r="N56" s="897">
        <f>IFERROR(VLOOKUP(年度マスタ!$K$4&amp;"_"&amp;N$54,データシート1!$A:$CE,MATCH("bc_"&amp;$C56,データシート1!$A$1:$CE$1,0),0),0)</f>
        <v>4149.3900000000003</v>
      </c>
      <c r="O56" s="897">
        <f>IFERROR(VLOOKUP(年度マスタ!$K$4&amp;"_"&amp;O$54,データシート1!$A:$CE,MATCH("bc_"&amp;$C56,データシート1!$A$1:$CE$1,0),0),0)</f>
        <v>3545.848</v>
      </c>
      <c r="P56" s="898">
        <f>IFERROR(VLOOKUP(年度マスタ!$K$4&amp;"_"&amp;P$54,データシート1!$A:$CE,MATCH("bc_"&amp;$C56,データシート1!$A$1:$CE$1,0),0),0)</f>
        <v>3727.518</v>
      </c>
      <c r="Z56" s="286"/>
      <c r="AB56" s="285"/>
      <c r="AQ56" s="286"/>
      <c r="BA56" s="77">
        <v>3411</v>
      </c>
      <c r="BB56" s="77"/>
      <c r="BC56" s="77" t="s">
        <v>344</v>
      </c>
      <c r="BD56" s="77" t="str">
        <f t="shared" si="32"/>
        <v>ガス製造工場(N=1)</v>
      </c>
      <c r="BE56" s="856">
        <f>BE62</f>
        <v>1</v>
      </c>
      <c r="BF56" s="962">
        <f>BF62</f>
        <v>13.185</v>
      </c>
      <c r="BG56" s="962">
        <f t="shared" si="28"/>
        <v>13.185</v>
      </c>
      <c r="BH56" s="856">
        <f>BH62</f>
        <v>30</v>
      </c>
      <c r="BI56" s="856">
        <f>BI62</f>
        <v>751.173</v>
      </c>
      <c r="BJ56" s="856">
        <f t="shared" si="29"/>
        <v>25.039100000000001</v>
      </c>
      <c r="BK56" s="292">
        <f t="shared" si="30"/>
        <v>0.52657643445651003</v>
      </c>
    </row>
    <row r="57" spans="2:63" ht="15.95" customHeight="1" thickBot="1">
      <c r="B57" s="285"/>
      <c r="C57" s="534"/>
      <c r="D57" s="423" t="s">
        <v>347</v>
      </c>
      <c r="E57" s="422"/>
      <c r="F57" s="890">
        <f>SUM(F58:F59)</f>
        <v>1128.3719999999998</v>
      </c>
      <c r="G57" s="897">
        <f t="shared" ref="G57:J57" si="33">SUM(G58:G59)</f>
        <v>1407.115</v>
      </c>
      <c r="H57" s="897">
        <f t="shared" si="33"/>
        <v>1477.57</v>
      </c>
      <c r="I57" s="897">
        <f t="shared" si="33"/>
        <v>1385.4460000000001</v>
      </c>
      <c r="J57" s="897">
        <f t="shared" si="33"/>
        <v>1410.396</v>
      </c>
      <c r="K57" s="897">
        <f t="shared" ref="K57:O57" si="34">SUM(K58:K59)</f>
        <v>1419.588</v>
      </c>
      <c r="L57" s="897">
        <f t="shared" si="34"/>
        <v>1464.124</v>
      </c>
      <c r="M57" s="897">
        <f t="shared" si="34"/>
        <v>1480.1235000000001</v>
      </c>
      <c r="N57" s="897">
        <f t="shared" si="34"/>
        <v>1366.09</v>
      </c>
      <c r="O57" s="897">
        <f t="shared" si="34"/>
        <v>1402.65</v>
      </c>
      <c r="P57" s="898">
        <f>SUM(P58:P59)</f>
        <v>1263.442</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98.176000000000002</v>
      </c>
      <c r="G58" s="899">
        <f>IFERROR(VLOOKUP(年度マスタ!$K$4&amp;"_"&amp;G$54,データシート1!$A:$CE,MATCH("bc_"&amp;$C58,データシート1!$A$1:$CE$1,0),0),0)</f>
        <v>112.209</v>
      </c>
      <c r="H58" s="899">
        <f>IFERROR(VLOOKUP(年度マスタ!$K$4&amp;"_"&amp;H$54,データシート1!$A:$CE,MATCH("bc_"&amp;$C58,データシート1!$A$1:$CE$1,0),0),0)</f>
        <v>118.48399999999999</v>
      </c>
      <c r="I58" s="899">
        <f>IFERROR(VLOOKUP(年度マスタ!$K$4&amp;"_"&amp;I$54,データシート1!$A:$CE,MATCH("bc_"&amp;$C58,データシート1!$A$1:$CE$1,0),0),0)</f>
        <v>127.593</v>
      </c>
      <c r="J58" s="899">
        <f>IFERROR(VLOOKUP(年度マスタ!$K$4&amp;"_"&amp;J$54,データシート1!$A:$CE,MATCH("bc_"&amp;$C58,データシート1!$A$1:$CE$1,0),0),0)</f>
        <v>119.471</v>
      </c>
      <c r="K58" s="899">
        <f>IFERROR(VLOOKUP(年度マスタ!$K$4&amp;"_"&amp;K$54,データシート1!$A:$CE,MATCH("bc_"&amp;$C58,データシート1!$A$1:$CE$1,0),0),0)</f>
        <v>145.126</v>
      </c>
      <c r="L58" s="899">
        <f>IFERROR(VLOOKUP(年度マスタ!$K$4&amp;"_"&amp;L$54,データシート1!$A:$CE,MATCH("bc_"&amp;$C58,データシート1!$A$1:$CE$1,0),0),0)</f>
        <v>140</v>
      </c>
      <c r="M58" s="899">
        <f>IFERROR(VLOOKUP(年度マスタ!$K$4&amp;"_"&amp;M$54,データシート1!$A:$CE,MATCH("bc_"&amp;$C58,データシート1!$A$1:$CE$1,0),0),0)</f>
        <v>136.9</v>
      </c>
      <c r="N58" s="899">
        <f>IFERROR(VLOOKUP(年度マスタ!$K$4&amp;"_"&amp;N$54,データシート1!$A:$CE,MATCH("bc_"&amp;$C58,データシート1!$A$1:$CE$1,0),0),0)</f>
        <v>133.86799999999999</v>
      </c>
      <c r="O58" s="899">
        <f>IFERROR(VLOOKUP(年度マスタ!$K$4&amp;"_"&amp;O$54,データシート1!$A:$CE,MATCH("bc_"&amp;$C58,データシート1!$A$1:$CE$1,0),0),0)</f>
        <v>152.143</v>
      </c>
      <c r="P58" s="900">
        <f>IFERROR(VLOOKUP(年度マスタ!$K$4&amp;"_"&amp;P$54,データシート1!$A:$CE,MATCH("bc_"&amp;$C58,データシート1!$A$1:$CE$1,0),0),0)</f>
        <v>143.47999999999999</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1030.1959999999999</v>
      </c>
      <c r="G59" s="899">
        <f>IFERROR(VLOOKUP(年度マスタ!$K$4&amp;"_"&amp;G$54,データシート1!$A:$CE,MATCH("bc_"&amp;$C59,データシート1!$A$1:$CE$1,0),0),0)</f>
        <v>1294.9059999999999</v>
      </c>
      <c r="H59" s="899">
        <f>IFERROR(VLOOKUP(年度マスタ!$K$4&amp;"_"&amp;H$54,データシート1!$A:$CE,MATCH("bc_"&amp;$C59,データシート1!$A$1:$CE$1,0),0),0)</f>
        <v>1359.086</v>
      </c>
      <c r="I59" s="899">
        <f>IFERROR(VLOOKUP(年度マスタ!$K$4&amp;"_"&amp;I$54,データシート1!$A:$CE,MATCH("bc_"&amp;$C59,データシート1!$A$1:$CE$1,0),0),0)</f>
        <v>1257.8530000000001</v>
      </c>
      <c r="J59" s="899">
        <f>IFERROR(VLOOKUP(年度マスタ!$K$4&amp;"_"&amp;J$54,データシート1!$A:$CE,MATCH("bc_"&amp;$C59,データシート1!$A$1:$CE$1,0),0),0)</f>
        <v>1290.925</v>
      </c>
      <c r="K59" s="899">
        <f>IFERROR(VLOOKUP(年度マスタ!$K$4&amp;"_"&amp;K$54,データシート1!$A:$CE,MATCH("bc_"&amp;$C59,データシート1!$A$1:$CE$1,0),0),0)</f>
        <v>1274.462</v>
      </c>
      <c r="L59" s="899">
        <f>IFERROR(VLOOKUP(年度マスタ!$K$4&amp;"_"&amp;L$54,データシート1!$A:$CE,MATCH("bc_"&amp;$C59,データシート1!$A$1:$CE$1,0),0),0)</f>
        <v>1324.124</v>
      </c>
      <c r="M59" s="899">
        <f>IFERROR(VLOOKUP(年度マスタ!$K$4&amp;"_"&amp;M$54,データシート1!$A:$CE,MATCH("bc_"&amp;$C59,データシート1!$A$1:$CE$1,0),0),0)</f>
        <v>1343.2235000000001</v>
      </c>
      <c r="N59" s="899">
        <f>IFERROR(VLOOKUP(年度マスタ!$K$4&amp;"_"&amp;N$54,データシート1!$A:$CE,MATCH("bc_"&amp;$C59,データシート1!$A$1:$CE$1,0),0),0)</f>
        <v>1232.222</v>
      </c>
      <c r="O59" s="899">
        <f>IFERROR(VLOOKUP(年度マスタ!$K$4&amp;"_"&amp;O$54,データシート1!$A:$CE,MATCH("bc_"&amp;$C59,データシート1!$A$1:$CE$1,0),0),0)</f>
        <v>1250.5070000000001</v>
      </c>
      <c r="P59" s="900">
        <f>IFERROR(VLOOKUP(年度マスタ!$K$4&amp;"_"&amp;P$54,データシート1!$A:$CE,MATCH("bc_"&amp;$C59,データシート1!$A$1:$CE$1,0),0),0)</f>
        <v>1119.962</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1.2190000000000001</v>
      </c>
      <c r="L60" s="897">
        <f>IFERROR(VLOOKUP(年度マスタ!$K$4&amp;"_"&amp;L$54,データシート1!$A:$CE,MATCH("bc_"&amp;$C60,データシート1!$A$1:$CE$1,0),0),0)</f>
        <v>2.294</v>
      </c>
      <c r="M60" s="897">
        <f>IFERROR(VLOOKUP(年度マスタ!$K$4&amp;"_"&amp;M$54,データシート1!$A:$CE,MATCH("bc_"&amp;$C60,データシート1!$A$1:$CE$1,0),0),0)</f>
        <v>2.252078</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51.298000000000002</v>
      </c>
      <c r="BG60" s="963">
        <f t="shared" si="28"/>
        <v>25.649000000000001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0.2550104917609588</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37.975000000000001</v>
      </c>
      <c r="G61" s="897">
        <f>IFERROR(VLOOKUP(年度マスタ!$K$4&amp;"_"&amp;G$54,データシート1!$A:$CE,MATCH("bc_"&amp;$C61,データシート1!$A$1:$CE$1,0),0),0)</f>
        <v>41.689</v>
      </c>
      <c r="H61" s="897">
        <f>IFERROR(VLOOKUP(年度マスタ!$K$4&amp;"_"&amp;H$54,データシート1!$A:$CE,MATCH("bc_"&amp;$C61,データシート1!$A$1:$CE$1,0),0),0)</f>
        <v>42.755000000000003</v>
      </c>
      <c r="I61" s="897">
        <f>IFERROR(VLOOKUP(年度マスタ!$K$4&amp;"_"&amp;I$54,データシート1!$A:$CE,MATCH("bc_"&amp;$C61,データシート1!$A$1:$CE$1,0),0),0)</f>
        <v>39.996000000000002</v>
      </c>
      <c r="J61" s="897">
        <f>IFERROR(VLOOKUP(年度マスタ!$K$4&amp;"_"&amp;J$54,データシート1!$A:$CE,MATCH("bc_"&amp;$C61,データシート1!$A$1:$CE$1,0),0),0)</f>
        <v>38.695999999999998</v>
      </c>
      <c r="K61" s="897">
        <f>IFERROR(VLOOKUP(年度マスタ!$K$4&amp;"_"&amp;K$54,データシート1!$A:$CE,MATCH("bc_"&amp;$C61,データシート1!$A$1:$CE$1,0),0),0)</f>
        <v>62.46</v>
      </c>
      <c r="L61" s="897">
        <f>IFERROR(VLOOKUP(年度マスタ!$K$4&amp;"_"&amp;L$54,データシート1!$A:$CE,MATCH("bc_"&amp;$C61,データシート1!$A$1:$CE$1,0),0),0)</f>
        <v>80.453000000000003</v>
      </c>
      <c r="M61" s="897">
        <f>IFERROR(VLOOKUP(年度マスタ!$K$4&amp;"_"&amp;M$54,データシート1!$A:$CE,MATCH("bc_"&amp;$C61,データシート1!$A$1:$CE$1,0),0),0)</f>
        <v>81.314660000000003</v>
      </c>
      <c r="N61" s="897">
        <f>IFERROR(VLOOKUP(年度マスタ!$K$4&amp;"_"&amp;N$54,データシート1!$A:$CE,MATCH("bc_"&amp;$C61,データシート1!$A$1:$CE$1,0),0),0)</f>
        <v>81.515000000000001</v>
      </c>
      <c r="O61" s="897">
        <f>IFERROR(VLOOKUP(年度マスタ!$K$4&amp;"_"&amp;O$54,データシート1!$A:$CE,MATCH("bc_"&amp;$C61,データシート1!$A$1:$CE$1,0),0),0)</f>
        <v>76.373999999999995</v>
      </c>
      <c r="P61" s="898">
        <f>IFERROR(VLOOKUP(年度マスタ!$K$4&amp;"_"&amp;P$54,データシート1!$A:$CE,MATCH("bc_"&amp;$C61,データシート1!$A$1:$CE$1,0),0),0)</f>
        <v>68.194999999999993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13.185</v>
      </c>
      <c r="BG62" s="963">
        <f t="shared" si="28"/>
        <v>13.185</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0.52657643445651003</v>
      </c>
    </row>
    <row r="63" spans="2:63" ht="15.95" customHeight="1" thickBot="1">
      <c r="B63" s="298">
        <f>AD34</f>
        <v>0</v>
      </c>
      <c r="C63" s="626" t="str">
        <f t="shared" si="35"/>
        <v>PFC</v>
      </c>
      <c r="D63" s="425" t="s">
        <v>361</v>
      </c>
      <c r="E63" s="422"/>
      <c r="F63" s="890">
        <f>IFERROR(VLOOKUP(年度マスタ!$K$4&amp;"_"&amp;F$54,データシート1!$A:$CE,MATCH("bc_"&amp;$C63,データシート1!$A$1:$CE$1,0),0),0)</f>
        <v>24</v>
      </c>
      <c r="G63" s="897">
        <f>IFERROR(VLOOKUP(年度マスタ!$K$4&amp;"_"&amp;G$54,データシート1!$A:$CE,MATCH("bc_"&amp;$C63,データシート1!$A$1:$CE$1,0),0),0)</f>
        <v>15.5</v>
      </c>
      <c r="H63" s="897">
        <f>IFERROR(VLOOKUP(年度マスタ!$K$4&amp;"_"&amp;H$54,データシート1!$A:$CE,MATCH("bc_"&amp;$C63,データシート1!$A$1:$CE$1,0),0),0)</f>
        <v>13.7</v>
      </c>
      <c r="I63" s="897">
        <f>IFERROR(VLOOKUP(年度マスタ!$K$4&amp;"_"&amp;I$54,データシート1!$A:$CE,MATCH("bc_"&amp;$C63,データシート1!$A$1:$CE$1,0),0),0)</f>
        <v>14.46</v>
      </c>
      <c r="J63" s="897">
        <f>IFERROR(VLOOKUP(年度マスタ!$K$4&amp;"_"&amp;J$54,データシート1!$A:$CE,MATCH("bc_"&amp;$C63,データシート1!$A$1:$CE$1,0),0),0)</f>
        <v>13.73</v>
      </c>
      <c r="K63" s="897">
        <f>IFERROR(VLOOKUP(年度マスタ!$K$4&amp;"_"&amp;K$54,データシート1!$A:$CE,MATCH("bc_"&amp;$C63,データシート1!$A$1:$CE$1,0),0),0)</f>
        <v>15.103</v>
      </c>
      <c r="L63" s="897">
        <f>IFERROR(VLOOKUP(年度マスタ!$K$4&amp;"_"&amp;L$54,データシート1!$A:$CE,MATCH("bc_"&amp;$C63,データシート1!$A$1:$CE$1,0),0),0)</f>
        <v>16.742000000000001</v>
      </c>
      <c r="M63" s="897">
        <f>IFERROR(VLOOKUP(年度マスタ!$K$4&amp;"_"&amp;M$54,データシート1!$A:$CE,MATCH("bc_"&amp;$C63,データシート1!$A$1:$CE$1,0),0),0)</f>
        <v>21.283000000000001</v>
      </c>
      <c r="N63" s="897">
        <f>IFERROR(VLOOKUP(年度マスタ!$K$4&amp;"_"&amp;N$54,データシート1!$A:$CE,MATCH("bc_"&amp;$C63,データシート1!$A$1:$CE$1,0),0),0)</f>
        <v>17.939</v>
      </c>
      <c r="O63" s="897">
        <f>IFERROR(VLOOKUP(年度マスタ!$K$4&amp;"_"&amp;O$54,データシート1!$A:$CE,MATCH("bc_"&amp;$C63,データシート1!$A$1:$CE$1,0),0),0)</f>
        <v>14.675000000000001</v>
      </c>
      <c r="P63" s="898">
        <f>IFERROR(VLOOKUP(年度マスタ!$K$4&amp;"_"&amp;P$54,データシート1!$A:$CE,MATCH("bc_"&amp;$C63,データシート1!$A$1:$CE$1,0),0),0)</f>
        <v>11.612</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5.4</v>
      </c>
      <c r="G64" s="897">
        <f>IFERROR(VLOOKUP(年度マスタ!$K$4&amp;"_"&amp;G$54,データシート1!$A:$CE,MATCH("bc_"&amp;$C64,データシート1!$A$1:$CE$1,0),0),0)</f>
        <v>3.2</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4.4180000000000001</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青森県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38148.300000000003</v>
      </c>
      <c r="K6" s="631">
        <f>VLOOKUP(年度マスタ!$K$4&amp;"_"&amp;K$5,データシート1!$A:$BT,MATCH("cb_"&amp;$G6,データシート1!$A$1:$BT$1,0),0)</f>
        <v>42975</v>
      </c>
      <c r="L6" s="631">
        <f>VLOOKUP(年度マスタ!$K$4&amp;"_"&amp;L$5,データシート1!$A:$BT,MATCH("cb_"&amp;$G6,データシート1!$A$1:$BT$1,0),0)</f>
        <v>47324.999999999993</v>
      </c>
      <c r="M6" s="631">
        <f>VLOOKUP(年度マスタ!$K$4&amp;"_"&amp;M$5,データシート1!$A:$BT,MATCH("cb_"&amp;$G6,データシート1!$A$1:$BT$1,0),0)</f>
        <v>52185.699999999924</v>
      </c>
      <c r="N6" s="631">
        <f>VLOOKUP(年度マスタ!$K$4&amp;"_"&amp;N$5,データシート1!$A:$BT,MATCH("cb_"&amp;$G6,データシート1!$A$1:$BT$1,0),0)</f>
        <v>57144.799999999967</v>
      </c>
      <c r="O6" s="631">
        <f>VLOOKUP(年度マスタ!$K$4&amp;"_"&amp;O$5,データシート1!$A:$BT,MATCH("cb_"&amp;$G6,データシート1!$A$1:$BT$1,0),0)</f>
        <v>62001.599999999977</v>
      </c>
      <c r="P6" s="631">
        <f>VLOOKUP(年度マスタ!$K$4&amp;"_"&amp;P$5,データシート1!$A:$BT,MATCH("cb_"&amp;$G6,データシート1!$A$1:$BT$1,0),0)</f>
        <v>67501.500000000844</v>
      </c>
      <c r="Q6" s="631">
        <f>VLOOKUP(年度マスタ!$K$4&amp;"_"&amp;Q$5,データシート1!$A:$BT,MATCH("cb_"&amp;$G6,データシート1!$A$1:$BT$1,0),0)</f>
        <v>74886.600000001214</v>
      </c>
      <c r="R6" s="645">
        <f>VLOOKUP(年度マスタ!$K$4&amp;"_"&amp;R$5,データシート1!$A:$BT,MATCH("cb_"&amp;$G6,データシート1!$A$1:$BT$1,0),0)</f>
        <v>82108.600000001796</v>
      </c>
      <c r="S6" s="580"/>
      <c r="T6" s="200"/>
      <c r="U6" s="593"/>
      <c r="V6" s="205"/>
      <c r="W6" s="205"/>
      <c r="X6" s="205"/>
      <c r="Y6" s="206" t="s">
        <v>373</v>
      </c>
      <c r="Z6" s="675" t="s">
        <v>374</v>
      </c>
      <c r="AA6" s="675"/>
      <c r="AB6" s="675"/>
      <c r="AC6" s="676">
        <f>SUM(AC7:AC8)</f>
        <v>39797591.999999993</v>
      </c>
      <c r="AD6" s="676">
        <f>SUM(AD7:AD8)</f>
        <v>47707583.225000001</v>
      </c>
      <c r="AE6" s="677">
        <f>$AD6*3600/100000000</f>
        <v>1717.4729961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299451.7</v>
      </c>
      <c r="K7" s="629">
        <f>VLOOKUP(年度マスタ!$K$4&amp;"_"&amp;K$5,データシート1!$A:$BT,MATCH("cb_"&amp;$G7,データシート1!$A$1:$BT$1,0),0)</f>
        <v>439297.2</v>
      </c>
      <c r="L7" s="629">
        <f>VLOOKUP(年度マスタ!$K$4&amp;"_"&amp;L$5,データシート1!$A:$BT,MATCH("cb_"&amp;$G7,データシート1!$A$1:$BT$1,0),0)</f>
        <v>563335.99999999988</v>
      </c>
      <c r="M7" s="629">
        <f>VLOOKUP(年度マスタ!$K$4&amp;"_"&amp;M$5,データシート1!$A:$BT,MATCH("cb_"&amp;$G7,データシート1!$A$1:$BT$1,0),0)</f>
        <v>585401.69999999995</v>
      </c>
      <c r="N7" s="629">
        <f>VLOOKUP(年度マスタ!$K$4&amp;"_"&amp;N$5,データシート1!$A:$BT,MATCH("cb_"&amp;$G7,データシート1!$A$1:$BT$1,0),0)</f>
        <v>680310.6</v>
      </c>
      <c r="O7" s="629">
        <f>VLOOKUP(年度マスタ!$K$4&amp;"_"&amp;O$5,データシート1!$A:$BT,MATCH("cb_"&amp;$G7,データシート1!$A$1:$BT$1,0),0)</f>
        <v>704514.09999999986</v>
      </c>
      <c r="P7" s="629">
        <f>VLOOKUP(年度マスタ!$K$4&amp;"_"&amp;P$5,データシート1!$A:$BT,MATCH("cb_"&amp;$G7,データシート1!$A$1:$BT$1,0),0)</f>
        <v>754069.30000000156</v>
      </c>
      <c r="Q7" s="629">
        <f>VLOOKUP(年度マスタ!$K$4&amp;"_"&amp;Q$5,データシート1!$A:$BT,MATCH("cb_"&amp;$G7,データシート1!$A$1:$BT$1,0),0)</f>
        <v>820034.50000000128</v>
      </c>
      <c r="R7" s="646">
        <f>VLOOKUP(年度マスタ!$K$4&amp;"_"&amp;R$5,データシート1!$A:$BT,MATCH("cb_"&amp;$G7,データシート1!$A$1:$BT$1,0),0)</f>
        <v>877348.10000000114</v>
      </c>
      <c r="S7" s="580"/>
      <c r="T7" s="200"/>
      <c r="U7" s="593"/>
      <c r="V7" s="205"/>
      <c r="W7" s="205"/>
      <c r="X7" s="205"/>
      <c r="Y7" s="206" t="s">
        <v>376</v>
      </c>
      <c r="Z7" s="222" t="s">
        <v>377</v>
      </c>
      <c r="AA7" s="222"/>
      <c r="AB7" s="222"/>
      <c r="AC7" s="1082">
        <f>VLOOKUP(年度マスタ!$K$4&amp;"_"&amp;年度マスタ!$K$9,データシート3!A:AB,MATCH("ea_"&amp;$Y7&amp;"_設備",データシート3!$A$1:$AB$1,0),0)</f>
        <v>7190779.9999999981</v>
      </c>
      <c r="AD7" s="1082">
        <f>VLOOKUP(年度マスタ!$K$4&amp;"_"&amp;年度マスタ!$K$9,データシート3!A:AB,MATCH("ea_"&amp;$Y7&amp;"_年間発電",データシート3!$A$1:$AB$1,0),0)/10^3</f>
        <v>8636491.4450000022</v>
      </c>
      <c r="AE7" s="566">
        <f t="shared" ref="AE7:AE16" si="0">$AD7*3600/100000000</f>
        <v>310.9136920200001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366212.4</v>
      </c>
      <c r="K8" s="629">
        <f>VLOOKUP(年度マスタ!$K$4&amp;"_"&amp;K$5,データシート1!$A:$BT,MATCH("cb_"&amp;$G8,データシート1!$A$1:$BT$1,0),0)</f>
        <v>386269.4</v>
      </c>
      <c r="L8" s="629">
        <f>VLOOKUP(年度マスタ!$K$4&amp;"_"&amp;L$5,データシート1!$A:$BT,MATCH("cb_"&amp;$G8,データシート1!$A$1:$BT$1,0),0)</f>
        <v>420369.9</v>
      </c>
      <c r="M8" s="629">
        <f>VLOOKUP(年度マスタ!$K$4&amp;"_"&amp;M$5,データシート1!$A:$BT,MATCH("cb_"&amp;$G8,データシート1!$A$1:$BT$1,0),0)</f>
        <v>422350</v>
      </c>
      <c r="N8" s="629">
        <f>VLOOKUP(年度マスタ!$K$4&amp;"_"&amp;N$5,データシート1!$A:$BT,MATCH("cb_"&amp;$G8,データシート1!$A$1:$BT$1,0),0)</f>
        <v>511442.9</v>
      </c>
      <c r="O8" s="629">
        <f>VLOOKUP(年度マスタ!$K$4&amp;"_"&amp;O$5,データシート1!$A:$BT,MATCH("cb_"&amp;$G8,データシート1!$A$1:$BT$1,0),0)</f>
        <v>634516.30000000005</v>
      </c>
      <c r="P8" s="629">
        <f>VLOOKUP(年度マスタ!$K$4&amp;"_"&amp;P$5,データシート1!$A:$BT,MATCH("cb_"&amp;$G8,データシート1!$A$1:$BT$1,0),0)</f>
        <v>701954.4</v>
      </c>
      <c r="Q8" s="629">
        <f>VLOOKUP(年度マスタ!$K$4&amp;"_"&amp;Q$5,データシート1!$A:$BT,MATCH("cb_"&amp;$G8,データシート1!$A$1:$BT$1,0),0)</f>
        <v>794145.6</v>
      </c>
      <c r="R8" s="646">
        <f>VLOOKUP(年度マスタ!$K$4&amp;"_"&amp;R$5,データシート1!$A:$BT,MATCH("cb_"&amp;$G8,データシート1!$A$1:$BT$1,0),0)</f>
        <v>913536.6</v>
      </c>
      <c r="S8" s="580"/>
      <c r="T8" s="200"/>
      <c r="U8" s="593"/>
      <c r="V8" s="205"/>
      <c r="W8" s="205"/>
      <c r="X8" s="205"/>
      <c r="Y8" s="206" t="s">
        <v>379</v>
      </c>
      <c r="Z8" s="196" t="s">
        <v>380</v>
      </c>
      <c r="AA8" s="196"/>
      <c r="AB8" s="196"/>
      <c r="AC8" s="1082">
        <f>VLOOKUP(年度マスタ!$K$4&amp;"_"&amp;年度マスタ!$K$9,データシート3!A:AB,MATCH("ea_"&amp;$Y8&amp;"_設備",データシート3!$A$1:$AB$1,0),0)</f>
        <v>32606811.999999993</v>
      </c>
      <c r="AD8" s="1082">
        <f>VLOOKUP(年度マスタ!$K$4&amp;"_"&amp;年度マスタ!$K$9,データシート3!A:AB,MATCH("ea_"&amp;$Y8&amp;"_年間発電",データシート3!$A$1:$AB$1,0),0)/10^3</f>
        <v>39071091.780000001</v>
      </c>
      <c r="AE8" s="566">
        <f t="shared" si="0"/>
        <v>1406.5593040799999</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1817</v>
      </c>
      <c r="K9" s="629">
        <f>VLOOKUP(年度マスタ!$K$4&amp;"_"&amp;K$5,データシート1!$A:$BT,MATCH("cb_"&amp;$G9,データシート1!$A$1:$BT$1,0),0)</f>
        <v>1817</v>
      </c>
      <c r="L9" s="629">
        <f>VLOOKUP(年度マスタ!$K$4&amp;"_"&amp;L$5,データシート1!$A:$BT,MATCH("cb_"&amp;$G9,データシート1!$A$1:$BT$1,0),0)</f>
        <v>2478</v>
      </c>
      <c r="M9" s="629">
        <f>VLOOKUP(年度マスタ!$K$4&amp;"_"&amp;M$5,データシート1!$A:$BT,MATCH("cb_"&amp;$G9,データシート1!$A$1:$BT$1,0),0)</f>
        <v>2478</v>
      </c>
      <c r="N9" s="629">
        <f>VLOOKUP(年度マスタ!$K$4&amp;"_"&amp;N$5,データシート1!$A:$BT,MATCH("cb_"&amp;$G9,データシート1!$A$1:$BT$1,0),0)</f>
        <v>2478</v>
      </c>
      <c r="O9" s="629">
        <f>VLOOKUP(年度マスタ!$K$4&amp;"_"&amp;O$5,データシート1!$A:$BT,MATCH("cb_"&amp;$G9,データシート1!$A$1:$BT$1,0),0)</f>
        <v>2505</v>
      </c>
      <c r="P9" s="629">
        <f>VLOOKUP(年度マスタ!$K$4&amp;"_"&amp;P$5,データシート1!$A:$BT,MATCH("cb_"&amp;$G9,データシート1!$A$1:$BT$1,0),0)</f>
        <v>3985</v>
      </c>
      <c r="Q9" s="629">
        <f>VLOOKUP(年度マスタ!$K$4&amp;"_"&amp;Q$5,データシート1!$A:$BT,MATCH("cb_"&amp;$G9,データシート1!$A$1:$BT$1,0),0)</f>
        <v>3985</v>
      </c>
      <c r="R9" s="646">
        <f>VLOOKUP(年度マスタ!$K$4&amp;"_"&amp;R$5,データシート1!$A:$BT,MATCH("cb_"&amp;$G9,データシート1!$A$1:$BT$1,0),0)</f>
        <v>4160</v>
      </c>
      <c r="S9" s="580"/>
      <c r="T9" s="200"/>
      <c r="U9" s="593"/>
      <c r="V9" s="205"/>
      <c r="W9" s="205"/>
      <c r="X9" s="205"/>
      <c r="Y9" s="206" t="s">
        <v>382</v>
      </c>
      <c r="Z9" s="218" t="s">
        <v>378</v>
      </c>
      <c r="AA9" s="218"/>
      <c r="AB9" s="218"/>
      <c r="AC9" s="678">
        <f>VLOOKUP(年度マスタ!$K$4&amp;"_"&amp;年度マスタ!$K$9,データシート3!A:AB,MATCH("ea_"&amp;$Y9&amp;"_設備",データシート3!$A$1:$AB$1,0),0)</f>
        <v>25813000.000000007</v>
      </c>
      <c r="AD9" s="678">
        <f>VLOOKUP(年度マスタ!$K$4&amp;"_"&amp;年度マスタ!$K$9,データシート3!A:AB,MATCH("ea_"&amp;$Y9&amp;"_年間発電",データシート3!$A$1:$AB$1,0),0)/10^3</f>
        <v>73040309.262999997</v>
      </c>
      <c r="AE9" s="679">
        <f t="shared" si="0"/>
        <v>2629.4511334680001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135104.00000000003</v>
      </c>
      <c r="AD10" s="678">
        <f>SUM(AD11:AD12)</f>
        <v>620677.45900000003</v>
      </c>
      <c r="AE10" s="679">
        <f t="shared" si="0"/>
        <v>22.344388523999999</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13084</v>
      </c>
      <c r="K11" s="666">
        <f>VLOOKUP(年度マスタ!$K$4&amp;"_"&amp;K$5,データシート1!$A:$BT,MATCH("cb_"&amp;$G11,データシート1!$A$1:$BT$1,0),0)</f>
        <v>13834</v>
      </c>
      <c r="L11" s="666">
        <f>VLOOKUP(年度マスタ!$K$4&amp;"_"&amp;L$5,データシート1!$A:$BT,MATCH("cb_"&amp;$G11,データシート1!$A$1:$BT$1,0),0)</f>
        <v>26234</v>
      </c>
      <c r="M11" s="666">
        <f>VLOOKUP(年度マスタ!$K$4&amp;"_"&amp;M$5,データシート1!$A:$BT,MATCH("cb_"&amp;$G11,データシート1!$A$1:$BT$1,0),0)</f>
        <v>26287</v>
      </c>
      <c r="N11" s="666">
        <f>VLOOKUP(年度マスタ!$K$4&amp;"_"&amp;N$5,データシート1!$A:$BT,MATCH("cb_"&amp;$G11,データシート1!$A$1:$BT$1,0),0)</f>
        <v>101235.83900000001</v>
      </c>
      <c r="O11" s="666">
        <f>VLOOKUP(年度マスタ!$K$4&amp;"_"&amp;O$5,データシート1!$A:$BT,MATCH("cb_"&amp;$G11,データシート1!$A$1:$BT$1,0),0)</f>
        <v>101835.84</v>
      </c>
      <c r="P11" s="666">
        <f>VLOOKUP(年度マスタ!$K$4&amp;"_"&amp;P$5,データシート1!$A:$BT,MATCH("cb_"&amp;$G11,データシート1!$A$1:$BT$1,0),0)</f>
        <v>101835.84</v>
      </c>
      <c r="Q11" s="666">
        <f>VLOOKUP(年度マスタ!$K$4&amp;"_"&amp;Q$5,データシート1!$A:$BT,MATCH("cb_"&amp;$G11,データシート1!$A$1:$BT$1,0),0)</f>
        <v>102146.58900000001</v>
      </c>
      <c r="R11" s="667">
        <f>VLOOKUP(年度マスタ!$K$4&amp;"_"&amp;R$5,データシート1!$A:$BT,MATCH("cb_"&amp;$G11,データシート1!$A$1:$BT$1,0),0)</f>
        <v>102146.58900000001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134391.00000000003</v>
      </c>
      <c r="AD11" s="1082">
        <f>VLOOKUP(年度マスタ!$K$4&amp;"_"&amp;年度マスタ!$K$9,データシート3!A:AB,MATCH("ea_"&amp;$Y11&amp;"_年間発電",データシート3!$A$1:$AB$1,0),0)/10^3</f>
        <v>615372.53899999999</v>
      </c>
      <c r="AE11" s="566">
        <f t="shared" si="0"/>
        <v>22.153411404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718713.4</v>
      </c>
      <c r="K12" s="663">
        <f t="shared" ref="K12:Q12" si="1">SUM(K6:K11)</f>
        <v>884192.60000000009</v>
      </c>
      <c r="L12" s="663">
        <f t="shared" si="1"/>
        <v>1059742.8999999999</v>
      </c>
      <c r="M12" s="663">
        <f t="shared" si="1"/>
        <v>1088702.3999999999</v>
      </c>
      <c r="N12" s="663">
        <f t="shared" si="1"/>
        <v>1352612.1389999997</v>
      </c>
      <c r="O12" s="663">
        <f t="shared" si="1"/>
        <v>1505372.84</v>
      </c>
      <c r="P12" s="663">
        <f t="shared" si="1"/>
        <v>1629346.0400000026</v>
      </c>
      <c r="Q12" s="663">
        <f t="shared" si="1"/>
        <v>1795198.2890000024</v>
      </c>
      <c r="R12" s="664">
        <f t="shared" ref="R12" si="2">SUM(R6:R11)</f>
        <v>1979299.889000003</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713.00000000000011</v>
      </c>
      <c r="AD12" s="1082">
        <f>VLOOKUP(年度マスタ!$K$4&amp;"_"&amp;年度マスタ!$K$9,データシート3!A:AB,MATCH("ea_"&amp;$Y12&amp;"_年間発電",データシート3!$A$1:$AB$1,0),0)/10^3</f>
        <v>5304.92</v>
      </c>
      <c r="AE12" s="566">
        <f t="shared" si="0"/>
        <v>0.19097712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1888867</v>
      </c>
      <c r="AD13" s="678">
        <f>SUM(AD14:AD16)</f>
        <v>13149976.046999998</v>
      </c>
      <c r="AE13" s="679">
        <f t="shared" si="0"/>
        <v>473.39913769199995</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1815098</v>
      </c>
      <c r="AD14" s="1082">
        <f>VLOOKUP(年度マスタ!$K$4&amp;"_"&amp;年度マスタ!$K$9,データシート3!A:AB,MATCH("ea_"&amp;$Y14&amp;"_年間発電",データシート3!$A$1:$AB$1,0),0)/10^3</f>
        <v>12697625.275999999</v>
      </c>
      <c r="AE14" s="566">
        <f t="shared" si="0"/>
        <v>457.11450993599999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47151</v>
      </c>
      <c r="AD15" s="1082">
        <f>VLOOKUP(年度マスタ!$K$4&amp;"_"&amp;年度マスタ!$K$9,データシート3!A:AB,MATCH("ea_"&amp;$Y15&amp;"_年間発電",データシート3!$A$1:$AB$1,0),0)/10^3</f>
        <v>289124.78200000001</v>
      </c>
      <c r="AE15" s="566">
        <f t="shared" si="0"/>
        <v>10.408492152000001</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26618.000000000007</v>
      </c>
      <c r="AD16" s="1082">
        <f>VLOOKUP(年度マスタ!$K$4&amp;"_"&amp;年度マスタ!$K$9,データシート3!A:AB,MATCH("ea_"&amp;$Y16&amp;"_年間発電",データシート3!$A$1:$AB$1,0),0)/10^3</f>
        <v>163225.98899999997</v>
      </c>
      <c r="AE16" s="566">
        <f t="shared" si="0"/>
        <v>5.876135603999999</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125.55398547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688.93552987000032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45782.537796000004</v>
      </c>
      <c r="K19" s="627">
        <f>K6*別紙!$C5/100*別紙!$E5/10^3</f>
        <v>51575.156999999999</v>
      </c>
      <c r="L19" s="627">
        <f>L6*別紙!$C5/100*別紙!$E5/10^3</f>
        <v>56795.678999999989</v>
      </c>
      <c r="M19" s="627">
        <f>M6*別紙!$C5/100*別紙!$E5/10^3</f>
        <v>62629.102283999913</v>
      </c>
      <c r="N19" s="627">
        <f>N6*別紙!$C5/100*別紙!$E5/10^3</f>
        <v>68580.617375999951</v>
      </c>
      <c r="O19" s="627">
        <f>O6*別紙!$C5/100*別紙!$E5/10^3</f>
        <v>74409.360191999993</v>
      </c>
      <c r="P19" s="627">
        <f>P6*別紙!$C5/100*別紙!$E5/10^3</f>
        <v>81009.900180001016</v>
      </c>
      <c r="Q19" s="627">
        <f>Q6*別紙!$C5/100*別紙!$E5/10^3</f>
        <v>89872.906392001445</v>
      </c>
      <c r="R19" s="651">
        <f>R6*別紙!$C5/100*別紙!$E5/10^3</f>
        <v>98540.173032002145</v>
      </c>
      <c r="S19" s="584"/>
      <c r="T19" s="201"/>
      <c r="U19" s="600"/>
      <c r="W19" s="211"/>
      <c r="X19" s="211"/>
      <c r="Y19" s="183"/>
      <c r="Z19" s="640" t="s">
        <v>390</v>
      </c>
      <c r="AA19" s="683"/>
      <c r="AB19" s="684"/>
      <c r="AC19" s="685">
        <f>SUM($AC$6,$AC$9,$AC$10,$AC$13)</f>
        <v>67634563</v>
      </c>
      <c r="AD19" s="685">
        <f>SUM($AD$6,$AD$9,$AD$10,$AD$13)</f>
        <v>134518545.99400002</v>
      </c>
      <c r="AE19" s="686">
        <f>SUM($AE$6,$AE$9,$AE$10,$AE$13,$AE$17,$AE$18)</f>
        <v>5657.1571711240013</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396102.73069200001</v>
      </c>
      <c r="K20" s="629">
        <f>K7*別紙!$C6/100*別紙!$E6/10^3</f>
        <v>581084.76427200006</v>
      </c>
      <c r="L20" s="629">
        <f>L7*別紙!$C6/100*別紙!$E6/10^3</f>
        <v>745158.32735999976</v>
      </c>
      <c r="M20" s="629">
        <f>M7*別紙!$C6/100*別紙!$E6/10^3</f>
        <v>774345.95269199996</v>
      </c>
      <c r="N20" s="629">
        <f>N7*別紙!$C6/100*別紙!$E6/10^3</f>
        <v>899887.64925599995</v>
      </c>
      <c r="O20" s="629">
        <f>O7*別紙!$C6/100*別紙!$E6/10^3</f>
        <v>931903.07091599982</v>
      </c>
      <c r="P20" s="629">
        <f>P7*別紙!$C6/100*別紙!$E6/10^3</f>
        <v>997452.70726800221</v>
      </c>
      <c r="Q20" s="629">
        <f>Q7*別紙!$C6/100*別紙!$E6/10^3</f>
        <v>1084708.8352200016</v>
      </c>
      <c r="R20" s="646">
        <f>R7*別紙!$C6/100*別紙!$E6/10^3</f>
        <v>1160520.9727560014</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795589.11475200008</v>
      </c>
      <c r="K21" s="629">
        <f>K8*別紙!$C7/100*別紙!$E7/10^3</f>
        <v>839162.54611200013</v>
      </c>
      <c r="L21" s="629">
        <f>L8*別紙!$C7/100*別紙!$E7/10^3</f>
        <v>913245.20035200007</v>
      </c>
      <c r="M21" s="629">
        <f>M8*別紙!$C7/100*別紙!$E7/10^3</f>
        <v>917546.92799999996</v>
      </c>
      <c r="N21" s="629">
        <f>N8*別紙!$C7/100*別紙!$E7/10^3</f>
        <v>1111099.4713920001</v>
      </c>
      <c r="O21" s="629">
        <f>O8*別紙!$C7/100*別紙!$E7/10^3</f>
        <v>1378473.9714240003</v>
      </c>
      <c r="P21" s="629">
        <f>P8*別紙!$C7/100*別紙!$E7/10^3</f>
        <v>1524981.894912</v>
      </c>
      <c r="Q21" s="629">
        <f>Q8*別紙!$C7/100*別紙!$E7/10^3</f>
        <v>1725265.4330879999</v>
      </c>
      <c r="R21" s="646">
        <f>R8*別紙!$C7/100*別紙!$E7/10^3</f>
        <v>1984639.9927680001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9550.152</v>
      </c>
      <c r="K22" s="629">
        <f>K9*別紙!$C8/100*別紙!$E8/10^3</f>
        <v>9550.152</v>
      </c>
      <c r="L22" s="629">
        <f>L9*別紙!$C8/100*別紙!$E8/10^3</f>
        <v>13024.368</v>
      </c>
      <c r="M22" s="629">
        <f>M9*別紙!$C8/100*別紙!$E8/10^3</f>
        <v>13024.368</v>
      </c>
      <c r="N22" s="629">
        <f>N9*別紙!$C8/100*別紙!$E8/10^3</f>
        <v>13024.368</v>
      </c>
      <c r="O22" s="629">
        <f>O9*別紙!$C8/100*別紙!$E8/10^3</f>
        <v>13166.28</v>
      </c>
      <c r="P22" s="629">
        <f>P9*別紙!$C8/100*別紙!$E8/10^3</f>
        <v>20945.16</v>
      </c>
      <c r="Q22" s="629">
        <f>Q9*別紙!$C8/100*別紙!$E8/10^3</f>
        <v>20945.16</v>
      </c>
      <c r="R22" s="646">
        <f>R9*別紙!$C8/100*別紙!$E8/10^3</f>
        <v>21864.959999999999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91692.672000000006</v>
      </c>
      <c r="K24" s="666">
        <f>K11*別紙!$C10/100*別紙!$E10/10^3</f>
        <v>96948.672000000006</v>
      </c>
      <c r="L24" s="666">
        <f>L11*別紙!$C10/100*別紙!$E10/10^3</f>
        <v>183847.872</v>
      </c>
      <c r="M24" s="666">
        <f>M11*別紙!$C10/100*別紙!$E10/10^3</f>
        <v>184219.296</v>
      </c>
      <c r="N24" s="666">
        <f>N11*別紙!$C10/100*別紙!$E10/10^3</f>
        <v>709460.75971200014</v>
      </c>
      <c r="O24" s="666">
        <f>O11*別紙!$C10/100*別紙!$E10/10^3</f>
        <v>713665.56671999989</v>
      </c>
      <c r="P24" s="666">
        <f>P11*別紙!$C10/100*別紙!$E10/10^3</f>
        <v>713665.56671999989</v>
      </c>
      <c r="Q24" s="666">
        <f>Q11*別紙!$C10/100*別紙!$E10/10^3</f>
        <v>715843.29571200011</v>
      </c>
      <c r="R24" s="667">
        <f>R11*別紙!$C10/100*別紙!$E10/10^3</f>
        <v>715843.29571200011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1338717.2072400001</v>
      </c>
      <c r="K25" s="669">
        <f t="shared" si="3"/>
        <v>1578321.2913840003</v>
      </c>
      <c r="L25" s="669">
        <f t="shared" si="3"/>
        <v>1912071.4467119998</v>
      </c>
      <c r="M25" s="669">
        <f t="shared" si="3"/>
        <v>1951765.6469759999</v>
      </c>
      <c r="N25" s="669">
        <f t="shared" si="3"/>
        <v>2802052.8657360002</v>
      </c>
      <c r="O25" s="669">
        <f t="shared" si="3"/>
        <v>3111618.2492519999</v>
      </c>
      <c r="P25" s="669">
        <f t="shared" si="3"/>
        <v>3338055.2290800032</v>
      </c>
      <c r="Q25" s="669">
        <f t="shared" si="3"/>
        <v>3636635.6304120035</v>
      </c>
      <c r="R25" s="670">
        <f t="shared" ref="R25" si="4">SUM(R19:R24)</f>
        <v>3981409.3942680038</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8647681.0171894263</v>
      </c>
      <c r="K26" s="1052">
        <f>(VLOOKUP(年度マスタ!$K$4&amp;"_"&amp;K$18,データシート1!$A:$BT,MATCH("da_合計",データシート1!$A$1:$BT$1,0),0))/10^3</f>
        <v>8565441.5411018543</v>
      </c>
      <c r="L26" s="1052">
        <f>(VLOOKUP(年度マスタ!$K$4&amp;"_"&amp;L$18,データシート1!$A:$BT,MATCH("da_合計",データシート1!$A$1:$BT$1,0),0))/10^3</f>
        <v>8658681.8562286329</v>
      </c>
      <c r="M26" s="1052">
        <f>(VLOOKUP(年度マスタ!$K$4&amp;"_"&amp;M$18,データシート1!$A:$BT,MATCH("da_合計",データシート1!$A$1:$BT$1,0),0))/10^3</f>
        <v>8494649.0766873229</v>
      </c>
      <c r="N26" s="1052">
        <f>(VLOOKUP(年度マスタ!$K$4&amp;"_"&amp;N$18,データシート1!$A:$BT,MATCH("da_合計",データシート1!$A$1:$BT$1,0),0))/10^3</f>
        <v>8269899.8173965467</v>
      </c>
      <c r="O26" s="1052">
        <f>(VLOOKUP(年度マスタ!$K$4&amp;"_"&amp;O$18,データシート1!$A:$BT,MATCH("da_合計",データシート1!$A$1:$BT$1,0),0))/10^3</f>
        <v>7675213.5964623364</v>
      </c>
      <c r="P26" s="1052">
        <f>(VLOOKUP(年度マスタ!$K$4&amp;"_"&amp;P$18,データシート1!$A:$BT,MATCH("da_合計",データシート1!$A$1:$BT$1,0),0))/10^3</f>
        <v>8259311.1106374478</v>
      </c>
      <c r="Q26" s="1052">
        <f>(VLOOKUP(年度マスタ!$K$4&amp;"_"&amp;Q$18,データシート1!$A:$BT,MATCH("da_合計",データシート1!$A$1:$BT$1,0),0))/10^3</f>
        <v>8162950.0408283342</v>
      </c>
      <c r="R26" s="1050">
        <f>Q26</f>
        <v>8162950.0408283342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0.15480649720762887</v>
      </c>
      <c r="K27" s="850">
        <f t="shared" ref="K27:P27" si="5">K25/K26</f>
        <v>0.18426619151042223</v>
      </c>
      <c r="L27" s="850">
        <f t="shared" si="5"/>
        <v>0.22082708181922045</v>
      </c>
      <c r="M27" s="850">
        <f t="shared" si="5"/>
        <v>0.22976412908361535</v>
      </c>
      <c r="N27" s="850">
        <f t="shared" si="5"/>
        <v>0.33882549094991538</v>
      </c>
      <c r="O27" s="850">
        <f t="shared" si="5"/>
        <v>0.40541129053218905</v>
      </c>
      <c r="P27" s="850">
        <f t="shared" si="5"/>
        <v>0.40415661601375064</v>
      </c>
      <c r="Q27" s="850">
        <f>Q25/Q26</f>
        <v>0.44550507013062357</v>
      </c>
      <c r="R27" s="851">
        <f>R25/R26</f>
        <v>0.48774148737335538</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0.48774148737335538</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16.479158309334668</v>
      </c>
      <c r="AA52" s="183"/>
      <c r="AB52" s="690" t="s">
        <v>414</v>
      </c>
      <c r="AC52" s="691">
        <f>$AD6</f>
        <v>47707583.225000001</v>
      </c>
      <c r="AD52" s="692">
        <f>R19+R20</f>
        <v>1259061.1457880035</v>
      </c>
      <c r="AE52" s="693">
        <f t="shared" ref="AE52:AE54" si="6">IFERROR(AD52/AC52,"-")</f>
        <v>2.6391216252770126E-2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126355595.95317169</v>
      </c>
      <c r="Z53" s="1129"/>
      <c r="AA53" s="183"/>
      <c r="AB53" s="690" t="s">
        <v>378</v>
      </c>
      <c r="AC53" s="691">
        <f>$AD9</f>
        <v>73040309.262999997</v>
      </c>
      <c r="AD53" s="692">
        <f>R21</f>
        <v>1984639.9927680001</v>
      </c>
      <c r="AE53" s="693">
        <f t="shared" si="6"/>
        <v>2.7171845420612951E-2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620677.45900000003</v>
      </c>
      <c r="AD54" s="691">
        <f>R22</f>
        <v>21864.959999999999</v>
      </c>
      <c r="AE54" s="693">
        <f t="shared" si="6"/>
        <v>3.5227572200265768E-2</v>
      </c>
      <c r="AF54" s="485"/>
      <c r="AG54" s="44"/>
      <c r="AH54" s="433"/>
      <c r="AI54" s="455" t="s">
        <v>441</v>
      </c>
      <c r="AJ54" s="456">
        <f>VLOOKUP(年度マスタ!$K$4&amp;"_"&amp;AJ$53,データシート1!$A$1:$BT$2000,MATCH("ca_太陽光発電（10kW未満）",データシート1!$A$1:$BT$1,0),0)</f>
        <v>8867</v>
      </c>
      <c r="AK54" s="456">
        <f>VLOOKUP(年度マスタ!$K$4&amp;"_"&amp;AK$53,データシート1!$A$1:$BT$2000,MATCH("ca_太陽光発電（10kW未満）",データシート1!$A$1:$BT$1,0),0)</f>
        <v>9736</v>
      </c>
      <c r="AL54" s="456">
        <f>VLOOKUP(年度マスタ!$K$4&amp;"_"&amp;AL$53,データシート1!$A$1:$BT$2000,MATCH("ca_太陽光発電（10kW未満）",データシート1!$A$1:$BT$1,0),0)</f>
        <v>10471</v>
      </c>
      <c r="AM54" s="456">
        <f>VLOOKUP(年度マスタ!$K$4&amp;"_"&amp;AM$53,データシート1!$A$1:$BT$2000,MATCH("ca_太陽光発電（10kW未満）",データシート1!$A$1:$BT$1,0),0)</f>
        <v>11327</v>
      </c>
      <c r="AN54" s="456">
        <f>VLOOKUP(年度マスタ!$K$4&amp;"_"&amp;AN$53,データシート1!$A$1:$BT$2000,MATCH("ca_太陽光発電（10kW未満）",データシート1!$A$1:$BT$1,0),0)</f>
        <v>12194</v>
      </c>
      <c r="AO54" s="456">
        <f>VLOOKUP(年度マスタ!$K$4&amp;"_"&amp;AO$53,データシート1!$A$1:$BT$2000,MATCH("ca_太陽光発電（10kW未満）",データシート1!$A$1:$BT$1,0),0)</f>
        <v>13029</v>
      </c>
      <c r="AP54" s="456">
        <f>VLOOKUP(年度マスタ!$K$4&amp;"_"&amp;AP$53,データシート1!$A$1:$BT$2000,MATCH("ca_太陽光発電（10kW未満）",データシート1!$A$1:$BT$1,0),0)</f>
        <v>13901</v>
      </c>
      <c r="AQ54" s="456">
        <f>VLOOKUP(年度マスタ!$K$4&amp;"_"&amp;AQ$53,データシート1!$A$1:$BT$2000,MATCH("ca_太陽光発電（10kW未満）",データシート1!$A$1:$BT$1,0),0)</f>
        <v>15038</v>
      </c>
      <c r="AR54" s="456">
        <f>VLOOKUP(年度マスタ!$K$4&amp;"_"&amp;AR$53,データシート1!$A$1:$BT$2000,MATCH("ca_太陽光発電（10kW未満）",データシート1!$A$1:$BT$1,0),0)</f>
        <v>16161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13149976.046999998</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青森県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青森県</v>
      </c>
      <c r="AY12" s="24" t="str">
        <f>年度マスタ!$J4</f>
        <v>青森県</v>
      </c>
      <c r="AZ12" s="24" t="str">
        <f>年度マスタ!$K4</f>
        <v>02</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青森県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青森県</v>
      </c>
      <c r="AY4" s="1037" t="str">
        <f>年度マスタ!$J4</f>
        <v>青森県</v>
      </c>
      <c r="AZ4" s="1037" t="str">
        <f>年度マスタ!$K4</f>
        <v>02</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02201</v>
      </c>
      <c r="AY72" s="19" t="str">
        <f>IF(IFERROR(比較地域マスタ!$AE7,"")=0,"",IFERROR(比較地域マスタ!$AE7,""))</f>
        <v>青森市</v>
      </c>
      <c r="AZ72" s="17"/>
      <c r="BA72" s="23">
        <v>1</v>
      </c>
      <c r="BB72" s="23">
        <v>1</v>
      </c>
      <c r="BC72" s="19" t="str">
        <f>AX72</f>
        <v>02201</v>
      </c>
      <c r="BD72" s="19" t="str">
        <f>AY72</f>
        <v>青森市</v>
      </c>
      <c r="BE72" s="35">
        <f>VLOOKUP(BC72&amp;"_"&amp;$AZ$9,データシート3!A:AB,MATCH("ea_"&amp;"太陽光（建物系）"&amp;"_年間発電",データシート3!$A$1:$AB$1,0),0)/10^3+VLOOKUP(BC72&amp;"_"&amp;$AZ$9,データシート3!A:AB,MATCH("ea_"&amp;"太陽光（土地系）"&amp;"_年間発電",データシート3!$A$1:$AB$1,0),0)/10^3</f>
        <v>3718191.3679999998</v>
      </c>
      <c r="BF72" s="35">
        <f>VLOOKUP(BC72&amp;"_"&amp;$AZ$9,データシート3!A:AB,MATCH("ea_"&amp;"風力（陸上）"&amp;"_年間発電",データシート3!$A$1:$AB$1,0),0)/10^3</f>
        <v>7073244.2740000011</v>
      </c>
      <c r="BG72" s="35">
        <f>VLOOKUP(BC72&amp;"_"&amp;$AZ$9,データシート3!A:AB,MATCH("ea_"&amp;"中小水（河川）"&amp;"_年間発電",データシート3!$A$1:$AB$1,0),0)/10^3+VLOOKUP(BC72&amp;"_"&amp;$AZ$9,データシート3!A:AB,MATCH("ea_"&amp;"中小水（農業用水路）"&amp;"_年間発電",データシート3!$A$1:$AB$1,0),0)/10^3</f>
        <v>57735.911999999997</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5">
        <f>SUM(BE72:BH72)</f>
        <v>12082827.358000001</v>
      </c>
      <c r="BJ72" s="35">
        <f>(VLOOKUP($BC72&amp;"_"&amp;$AZ$8,データシート3!$A:$AN,MATCH("da_合計",データシート3!$A$1:$AN$1,0),0))/10^3</f>
        <v>1675726.8446065122</v>
      </c>
      <c r="BK72" s="35">
        <f t="shared" ref="BK72:BK103" si="21">BI72-BJ72</f>
        <v>10407100.513393488</v>
      </c>
      <c r="BL72" s="35">
        <f t="shared" ref="BL72:BL103" si="22">IF(BK72&gt;0,0,BK72)</f>
        <v>0</v>
      </c>
      <c r="BM72" s="35">
        <f t="shared" ref="BM72:BM103" si="23">IF(BK72&gt;0,BK72,0)</f>
        <v>10407100.513393488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02321</v>
      </c>
      <c r="AY73" s="19" t="str">
        <f>IF(IFERROR(比較地域マスタ!$AE8,"")=0,"",IFERROR(比較地域マスタ!$AE8,""))</f>
        <v>鰺ヶ沢町</v>
      </c>
      <c r="AZ73" s="17"/>
      <c r="BA73" s="23">
        <v>2</v>
      </c>
      <c r="BB73" s="23">
        <v>1</v>
      </c>
      <c r="BC73" s="19" t="str">
        <f t="shared" ref="BC73:BC136" si="24">AX73</f>
        <v>02321</v>
      </c>
      <c r="BD73" s="19" t="str">
        <f t="shared" ref="BD73:BD136" si="25">AY73</f>
        <v>鰺ヶ沢町</v>
      </c>
      <c r="BE73" s="35">
        <f>VLOOKUP(BC73&amp;"_"&amp;$AZ$9,データシート3!A:AB,MATCH("ea_"&amp;"太陽光（建物系）"&amp;"_年間発電",データシート3!$A$1:$AB$1,0),0)/10^3+VLOOKUP(BC73&amp;"_"&amp;$AZ$9,データシート3!A:AB,MATCH("ea_"&amp;"太陽光（土地系）"&amp;"_年間発電",データシート3!$A$1:$AB$1,0),0)/10^3</f>
        <v>936668.90300000017</v>
      </c>
      <c r="BF73" s="35">
        <f>VLOOKUP(BC73&amp;"_"&amp;$AZ$9,データシート3!A:AB,MATCH("ea_"&amp;"風力（陸上）"&amp;"_年間発電",データシート3!$A$1:$AB$1,0),0)/10^3</f>
        <v>2163824.5260000001</v>
      </c>
      <c r="BG73" s="35">
        <f>VLOOKUP(BC73&amp;"_"&amp;$AZ$9,データシート3!A:AB,MATCH("ea_"&amp;"中小水（河川）"&amp;"_年間発電",データシート3!$A$1:$AB$1,0),0)/10^3+VLOOKUP(BC73&amp;"_"&amp;$AZ$9,データシート3!A:AB,MATCH("ea_"&amp;"中小水（農業用水路）"&amp;"_年間発電",データシート3!$A$1:$AB$1,0),0)/10^3</f>
        <v>25244.255000000001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5">
        <f t="shared" ref="BI73:BI136" si="26">SUM(BE73:BH73)</f>
        <v>3126931.7070000004</v>
      </c>
      <c r="BJ73" s="35">
        <f>(VLOOKUP($BC73&amp;"_"&amp;$AZ$8,データシート3!$A:$AN,MATCH("da_合計",データシート3!$A$1:$AN$1,0),0))/10^3</f>
        <v>46528.822898120037</v>
      </c>
      <c r="BK73" s="35">
        <f t="shared" si="21"/>
        <v>3080402.8841018802</v>
      </c>
      <c r="BL73" s="35">
        <f t="shared" si="22"/>
        <v>0</v>
      </c>
      <c r="BM73" s="35">
        <f t="shared" si="23"/>
        <v>3080402.8841018802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02381</v>
      </c>
      <c r="AY74" s="19" t="str">
        <f>IF(IFERROR(比較地域マスタ!$AE9,"")=0,"",IFERROR(比較地域マスタ!$AE9,""))</f>
        <v>板柳町</v>
      </c>
      <c r="AZ74" s="17"/>
      <c r="BA74" s="23">
        <v>3</v>
      </c>
      <c r="BB74" s="23">
        <v>1</v>
      </c>
      <c r="BC74" s="19" t="str">
        <f t="shared" si="24"/>
        <v>02381</v>
      </c>
      <c r="BD74" s="19" t="str">
        <f t="shared" si="25"/>
        <v>板柳町</v>
      </c>
      <c r="BE74" s="35">
        <f>VLOOKUP(BC74&amp;"_"&amp;$AZ$9,データシート3!A:AB,MATCH("ea_"&amp;"太陽光（建物系）"&amp;"_年間発電",データシート3!$A$1:$AB$1,0),0)/10^3+VLOOKUP(BC74&amp;"_"&amp;$AZ$9,データシート3!A:AB,MATCH("ea_"&amp;"太陽光（土地系）"&amp;"_年間発電",データシート3!$A$1:$AB$1,0),0)/10^3</f>
        <v>271665.46899999998</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271665.46899999998</v>
      </c>
      <c r="BJ74" s="35">
        <f>(VLOOKUP($BC74&amp;"_"&amp;$AZ$8,データシート3!$A:$AN,MATCH("da_合計",データシート3!$A$1:$AN$1,0),0))/10^3</f>
        <v>55417.775982178609</v>
      </c>
      <c r="BK74" s="35">
        <f t="shared" si="21"/>
        <v>216247.69301782138</v>
      </c>
      <c r="BL74" s="35">
        <f t="shared" si="22"/>
        <v>0</v>
      </c>
      <c r="BM74" s="35">
        <f t="shared" si="23"/>
        <v>216247.69301782138</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02367</v>
      </c>
      <c r="AY75" s="19" t="str">
        <f>IF(IFERROR(比較地域マスタ!$AE10,"")=0,"",IFERROR(比較地域マスタ!$AE10,""))</f>
        <v>田舎館村</v>
      </c>
      <c r="AZ75" s="17"/>
      <c r="BA75" s="23">
        <v>4</v>
      </c>
      <c r="BB75" s="23">
        <v>1</v>
      </c>
      <c r="BC75" s="19" t="str">
        <f t="shared" si="24"/>
        <v>02367</v>
      </c>
      <c r="BD75" s="19" t="str">
        <f t="shared" si="25"/>
        <v>田舎館村</v>
      </c>
      <c r="BE75" s="35">
        <f>VLOOKUP(BC75&amp;"_"&amp;$AZ$9,データシート3!A:AB,MATCH("ea_"&amp;"太陽光（建物系）"&amp;"_年間発電",データシート3!$A$1:$AB$1,0),0)/10^3+VLOOKUP(BC75&amp;"_"&amp;$AZ$9,データシート3!A:AB,MATCH("ea_"&amp;"太陽光（土地系）"&amp;"_年間発電",データシート3!$A$1:$AB$1,0),0)/10^3</f>
        <v>347953.80300000001</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347953.80300000001</v>
      </c>
      <c r="BJ75" s="35">
        <f>(VLOOKUP($BC75&amp;"_"&amp;$AZ$8,データシート3!$A:$AN,MATCH("da_合計",データシート3!$A$1:$AN$1,0),0))/10^3</f>
        <v>39409.35910790148</v>
      </c>
      <c r="BK75" s="35">
        <f t="shared" si="21"/>
        <v>308544.44389209856</v>
      </c>
      <c r="BL75" s="35">
        <f t="shared" si="22"/>
        <v>0</v>
      </c>
      <c r="BM75" s="35">
        <f t="shared" si="23"/>
        <v>308544.44389209856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02303</v>
      </c>
      <c r="AY76" s="19" t="str">
        <f>IF(IFERROR(比較地域マスタ!$AE11,"")=0,"",IFERROR(比較地域マスタ!$AE11,""))</f>
        <v>今別町</v>
      </c>
      <c r="AZ76" s="17"/>
      <c r="BA76" s="23">
        <v>5</v>
      </c>
      <c r="BB76" s="23">
        <v>1</v>
      </c>
      <c r="BC76" s="19" t="str">
        <f t="shared" si="24"/>
        <v>02303</v>
      </c>
      <c r="BD76" s="19" t="str">
        <f t="shared" si="25"/>
        <v>今別町</v>
      </c>
      <c r="BE76" s="35">
        <f>VLOOKUP(BC76&amp;"_"&amp;$AZ$9,データシート3!A:AB,MATCH("ea_"&amp;"太陽光（建物系）"&amp;"_年間発電",データシート3!$A$1:$AB$1,0),0)/10^3+VLOOKUP(BC76&amp;"_"&amp;$AZ$9,データシート3!A:AB,MATCH("ea_"&amp;"太陽光（土地系）"&amp;"_年間発電",データシート3!$A$1:$AB$1,0),0)/10^3</f>
        <v>157107.80900000001</v>
      </c>
      <c r="BF76" s="35">
        <f>VLOOKUP(BC76&amp;"_"&amp;$AZ$9,データシート3!A:AB,MATCH("ea_"&amp;"風力（陸上）"&amp;"_年間発電",データシート3!$A$1:$AB$1,0),0)/10^3</f>
        <v>1504633.8049999999</v>
      </c>
      <c r="BG76" s="35">
        <f>VLOOKUP(BC76&amp;"_"&amp;$AZ$9,データシート3!A:AB,MATCH("ea_"&amp;"中小水（河川）"&amp;"_年間発電",データシート3!$A$1:$AB$1,0),0)/10^3+VLOOKUP(BC76&amp;"_"&amp;$AZ$9,データシート3!A:AB,MATCH("ea_"&amp;"中小水（農業用水路）"&amp;"_年間発電",データシート3!$A$1:$AB$1,0),0)/10^3</f>
        <v>1220.03</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1662961.6440000001</v>
      </c>
      <c r="BJ76" s="35">
        <f>(VLOOKUP($BC76&amp;"_"&amp;$AZ$8,データシート3!$A:$AN,MATCH("da_合計",データシート3!$A$1:$AN$1,0),0))/10^3</f>
        <v>11903.955911438361</v>
      </c>
      <c r="BK76" s="35">
        <f t="shared" si="21"/>
        <v>1651057.6880885616</v>
      </c>
      <c r="BL76" s="35">
        <f t="shared" si="22"/>
        <v>0</v>
      </c>
      <c r="BM76" s="35">
        <f t="shared" si="23"/>
        <v>1651057.6880885616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02412</v>
      </c>
      <c r="AY77" s="19" t="str">
        <f>IF(IFERROR(比較地域マスタ!$AE12,"")=0,"",IFERROR(比較地域マスタ!$AE12,""))</f>
        <v>おいらせ町</v>
      </c>
      <c r="AZ77" s="17"/>
      <c r="BA77" s="23">
        <v>6</v>
      </c>
      <c r="BB77" s="23">
        <v>1</v>
      </c>
      <c r="BC77" s="19" t="str">
        <f t="shared" si="24"/>
        <v>02412</v>
      </c>
      <c r="BD77" s="19" t="str">
        <f t="shared" si="25"/>
        <v>おいらせ町</v>
      </c>
      <c r="BE77" s="35">
        <f>VLOOKUP(BC77&amp;"_"&amp;$AZ$9,データシート3!A:AB,MATCH("ea_"&amp;"太陽光（建物系）"&amp;"_年間発電",データシート3!$A$1:$AB$1,0),0)/10^3+VLOOKUP(BC77&amp;"_"&amp;$AZ$9,データシート3!A:AB,MATCH("ea_"&amp;"太陽光（土地系）"&amp;"_年間発電",データシート3!$A$1:$AB$1,0),0)/10^3</f>
        <v>1298571.0819999999</v>
      </c>
      <c r="BF77" s="35">
        <f>VLOOKUP(BC77&amp;"_"&amp;$AZ$9,データシート3!A:AB,MATCH("ea_"&amp;"風力（陸上）"&amp;"_年間発電",データシート3!$A$1:$AB$1,0),0)/10^3</f>
        <v>72035.657000000007</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1370606.7390000001</v>
      </c>
      <c r="BJ77" s="35">
        <f>(VLOOKUP($BC77&amp;"_"&amp;$AZ$8,データシート3!$A:$AN,MATCH("da_合計",データシート3!$A$1:$AN$1,0),0))/10^3</f>
        <v>153629.26690000328</v>
      </c>
      <c r="BK77" s="35">
        <f t="shared" si="21"/>
        <v>1216977.4720999969</v>
      </c>
      <c r="BL77" s="35">
        <f t="shared" si="22"/>
        <v>0</v>
      </c>
      <c r="BM77" s="35">
        <f t="shared" si="23"/>
        <v>1216977.4720999969</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02423</v>
      </c>
      <c r="AY78" s="19" t="str">
        <f>IF(IFERROR(比較地域マスタ!$AE13,"")=0,"",IFERROR(比較地域マスタ!$AE13,""))</f>
        <v>大間町</v>
      </c>
      <c r="AZ78" s="17"/>
      <c r="BA78" s="23">
        <v>7</v>
      </c>
      <c r="BB78" s="23">
        <v>1</v>
      </c>
      <c r="BC78" s="19" t="str">
        <f t="shared" si="24"/>
        <v>02423</v>
      </c>
      <c r="BD78" s="19" t="str">
        <f t="shared" si="25"/>
        <v>大間町</v>
      </c>
      <c r="BE78" s="35">
        <f>VLOOKUP(BC78&amp;"_"&amp;$AZ$9,データシート3!A:AB,MATCH("ea_"&amp;"太陽光（建物系）"&amp;"_年間発電",データシート3!$A$1:$AB$1,0),0)/10^3+VLOOKUP(BC78&amp;"_"&amp;$AZ$9,データシート3!A:AB,MATCH("ea_"&amp;"太陽光（土地系）"&amp;"_年間発電",データシート3!$A$1:$AB$1,0),0)/10^3</f>
        <v>122266.12899999999</v>
      </c>
      <c r="BF78" s="35">
        <f>VLOOKUP(BC78&amp;"_"&amp;$AZ$9,データシート3!A:AB,MATCH("ea_"&amp;"風力（陸上）"&amp;"_年間発電",データシート3!$A$1:$AB$1,0),0)/10^3</f>
        <v>557018.38899999997</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679284.51799999992</v>
      </c>
      <c r="BJ78" s="35">
        <f>(VLOOKUP($BC78&amp;"_"&amp;$AZ$8,データシート3!$A:$AN,MATCH("da_合計",データシート3!$A$1:$AN$1,0),0))/10^3</f>
        <v>28965.779922602938</v>
      </c>
      <c r="BK78" s="35">
        <f t="shared" si="21"/>
        <v>650318.73807739699</v>
      </c>
      <c r="BL78" s="35">
        <f t="shared" si="22"/>
        <v>0</v>
      </c>
      <c r="BM78" s="35">
        <f t="shared" si="23"/>
        <v>650318.73807739699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02362</v>
      </c>
      <c r="AY79" s="19" t="str">
        <f>IF(IFERROR(比較地域マスタ!$AE14,"")=0,"",IFERROR(比較地域マスタ!$AE14,""))</f>
        <v>大鰐町</v>
      </c>
      <c r="AZ79" s="17"/>
      <c r="BA79" s="23">
        <v>8</v>
      </c>
      <c r="BB79" s="23">
        <v>1</v>
      </c>
      <c r="BC79" s="19" t="str">
        <f t="shared" si="24"/>
        <v>02362</v>
      </c>
      <c r="BD79" s="19" t="str">
        <f t="shared" si="25"/>
        <v>大鰐町</v>
      </c>
      <c r="BE79" s="35">
        <f>VLOOKUP(BC79&amp;"_"&amp;$AZ$9,データシート3!A:AB,MATCH("ea_"&amp;"太陽光（建物系）"&amp;"_年間発電",データシート3!$A$1:$AB$1,0),0)/10^3+VLOOKUP(BC79&amp;"_"&amp;$AZ$9,データシート3!A:AB,MATCH("ea_"&amp;"太陽光（土地系）"&amp;"_年間発電",データシート3!$A$1:$AB$1,0),0)/10^3</f>
        <v>344047.94099999993</v>
      </c>
      <c r="BF79" s="35">
        <f>VLOOKUP(BC79&amp;"_"&amp;$AZ$9,データシート3!A:AB,MATCH("ea_"&amp;"風力（陸上）"&amp;"_年間発電",データシート3!$A$1:$AB$1,0),0)/10^3</f>
        <v>568142.97199999995</v>
      </c>
      <c r="BG79" s="35">
        <f>VLOOKUP(BC79&amp;"_"&amp;$AZ$9,データシート3!A:AB,MATCH("ea_"&amp;"中小水（河川）"&amp;"_年間発電",データシート3!$A$1:$AB$1,0),0)/10^3+VLOOKUP(BC79&amp;"_"&amp;$AZ$9,データシート3!A:AB,MATCH("ea_"&amp;"中小水（農業用水路）"&amp;"_年間発電",データシート3!$A$1:$AB$1,0),0)/10^3</f>
        <v>5698.9949999999999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5">
        <f t="shared" si="26"/>
        <v>919270.58899999992</v>
      </c>
      <c r="BJ79" s="35">
        <f>(VLOOKUP($BC79&amp;"_"&amp;$AZ$8,データシート3!$A:$AN,MATCH("da_合計",データシート3!$A$1:$AN$1,0),0))/10^3</f>
        <v>38754.610948705376</v>
      </c>
      <c r="BK79" s="35">
        <f t="shared" si="21"/>
        <v>880515.97805129457</v>
      </c>
      <c r="BL79" s="35">
        <f>IF(BK79&gt;0,0,BK79)</f>
        <v>0</v>
      </c>
      <c r="BM79" s="35">
        <f>IF(BK79&gt;0,BK79,0)</f>
        <v>880515.97805129457</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02425</v>
      </c>
      <c r="AY80" s="19" t="str">
        <f>IF(IFERROR(比較地域マスタ!$AE15,"")=0,"",IFERROR(比較地域マスタ!$AE15,""))</f>
        <v>風間浦村</v>
      </c>
      <c r="AZ80" s="17"/>
      <c r="BA80" s="23">
        <v>9</v>
      </c>
      <c r="BB80" s="23">
        <v>1</v>
      </c>
      <c r="BC80" s="19" t="str">
        <f t="shared" si="24"/>
        <v>02425</v>
      </c>
      <c r="BD80" s="19" t="str">
        <f t="shared" si="25"/>
        <v>風間浦村</v>
      </c>
      <c r="BE80" s="35">
        <f>VLOOKUP(BC80&amp;"_"&amp;$AZ$9,データシート3!A:AB,MATCH("ea_"&amp;"太陽光（建物系）"&amp;"_年間発電",データシート3!$A$1:$AB$1,0),0)/10^3+VLOOKUP(BC80&amp;"_"&amp;$AZ$9,データシート3!A:AB,MATCH("ea_"&amp;"太陽光（土地系）"&amp;"_年間発電",データシート3!$A$1:$AB$1,0),0)/10^3</f>
        <v>19781.278000000002</v>
      </c>
      <c r="BF80" s="35">
        <f>VLOOKUP(BC80&amp;"_"&amp;$AZ$9,データシート3!A:AB,MATCH("ea_"&amp;"風力（陸上）"&amp;"_年間発電",データシート3!$A$1:$AB$1,0),0)/10^3</f>
        <v>1013447.7410000002</v>
      </c>
      <c r="BG80" s="35">
        <f>VLOOKUP(BC80&amp;"_"&amp;$AZ$9,データシート3!A:AB,MATCH("ea_"&amp;"中小水（河川）"&amp;"_年間発電",データシート3!$A$1:$AB$1,0),0)/10^3+VLOOKUP(BC80&amp;"_"&amp;$AZ$9,データシート3!A:AB,MATCH("ea_"&amp;"中小水（農業用水路）"&amp;"_年間発電",データシート3!$A$1:$AB$1,0),0)/10^3</f>
        <v>2803.223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5">
        <f t="shared" si="26"/>
        <v>2122769.1870000004</v>
      </c>
      <c r="BJ80" s="35">
        <f>(VLOOKUP($BC80&amp;"_"&amp;$AZ$8,データシート3!$A:$AN,MATCH("da_合計",データシート3!$A$1:$AN$1,0),0))/10^3</f>
        <v>7881.5905834185751</v>
      </c>
      <c r="BK80" s="35">
        <f t="shared" si="21"/>
        <v>2114887.5964165819</v>
      </c>
      <c r="BL80" s="35">
        <f t="shared" si="22"/>
        <v>0</v>
      </c>
      <c r="BM80" s="35">
        <f t="shared" si="23"/>
        <v>2114887.5964165819</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02204</v>
      </c>
      <c r="AY81" s="19" t="str">
        <f>IF(IFERROR(比較地域マスタ!$AE16,"")=0,"",IFERROR(比較地域マスタ!$AE16,""))</f>
        <v>黒石市</v>
      </c>
      <c r="AZ81" s="17"/>
      <c r="BA81" s="23">
        <v>10</v>
      </c>
      <c r="BB81" s="23">
        <v>1</v>
      </c>
      <c r="BC81" s="19" t="str">
        <f t="shared" si="24"/>
        <v>02204</v>
      </c>
      <c r="BD81" s="19" t="str">
        <f t="shared" si="25"/>
        <v>黒石市</v>
      </c>
      <c r="BE81" s="35">
        <f>VLOOKUP(BC81&amp;"_"&amp;$AZ$9,データシート3!A:AB,MATCH("ea_"&amp;"太陽光（建物系）"&amp;"_年間発電",データシート3!$A$1:$AB$1,0),0)/10^3+VLOOKUP(BC81&amp;"_"&amp;$AZ$9,データシート3!A:AB,MATCH("ea_"&amp;"太陽光（土地系）"&amp;"_年間発電",データシート3!$A$1:$AB$1,0),0)/10^3</f>
        <v>1113753.2609999999</v>
      </c>
      <c r="BF81" s="35">
        <f>VLOOKUP(BC81&amp;"_"&amp;$AZ$9,データシート3!A:AB,MATCH("ea_"&amp;"風力（陸上）"&amp;"_年間発電",データシート3!$A$1:$AB$1,0),0)/10^3</f>
        <v>731459.22999999986</v>
      </c>
      <c r="BG81" s="35">
        <f>VLOOKUP(BC81&amp;"_"&amp;$AZ$9,データシート3!A:AB,MATCH("ea_"&amp;"中小水（河川）"&amp;"_年間発電",データシート3!$A$1:$AB$1,0),0)/10^3+VLOOKUP(BC81&amp;"_"&amp;$AZ$9,データシート3!A:AB,MATCH("ea_"&amp;"中小水（農業用水路）"&amp;"_年間発電",データシート3!$A$1:$AB$1,0),0)/10^3</f>
        <v>50259.942999999999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5">
        <f t="shared" si="26"/>
        <v>5356244.7239999995</v>
      </c>
      <c r="BJ81" s="35">
        <f>(VLOOKUP($BC81&amp;"_"&amp;$AZ$8,データシート3!$A:$AN,MATCH("da_合計",データシート3!$A$1:$AN$1,0),0))/10^3</f>
        <v>193201.97240944652</v>
      </c>
      <c r="BK81" s="35">
        <f t="shared" si="21"/>
        <v>5163042.7515905527</v>
      </c>
      <c r="BL81" s="35">
        <f t="shared" si="22"/>
        <v>0</v>
      </c>
      <c r="BM81" s="35">
        <f t="shared" si="23"/>
        <v>5163042.7515905527</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02205</v>
      </c>
      <c r="AY82" s="19" t="str">
        <f>IF(IFERROR(比較地域マスタ!$AE17,"")=0,"",IFERROR(比較地域マスタ!$AE17,""))</f>
        <v>五所川原市</v>
      </c>
      <c r="AZ82" s="17"/>
      <c r="BA82" s="23">
        <v>11</v>
      </c>
      <c r="BB82" s="23">
        <v>1</v>
      </c>
      <c r="BC82" s="19" t="str">
        <f t="shared" si="24"/>
        <v>02205</v>
      </c>
      <c r="BD82" s="19" t="str">
        <f t="shared" si="25"/>
        <v>五所川原市</v>
      </c>
      <c r="BE82" s="35">
        <f>VLOOKUP(BC82&amp;"_"&amp;$AZ$9,データシート3!A:AB,MATCH("ea_"&amp;"太陽光（建物系）"&amp;"_年間発電",データシート3!$A$1:$AB$1,0),0)/10^3+VLOOKUP(BC82&amp;"_"&amp;$AZ$9,データシート3!A:AB,MATCH("ea_"&amp;"太陽光（土地系）"&amp;"_年間発電",データシート3!$A$1:$AB$1,0),0)/10^3</f>
        <v>2343527.2200000002</v>
      </c>
      <c r="BF82" s="35">
        <f>VLOOKUP(BC82&amp;"_"&amp;$AZ$9,データシート3!A:AB,MATCH("ea_"&amp;"風力（陸上）"&amp;"_年間発電",データシート3!$A$1:$AB$1,0),0)/10^3</f>
        <v>2218462.9509999999</v>
      </c>
      <c r="BG82" s="35">
        <f>VLOOKUP(BC82&amp;"_"&amp;$AZ$9,データシート3!A:AB,MATCH("ea_"&amp;"中小水（河川）"&amp;"_年間発電",データシート3!$A$1:$AB$1,0),0)/10^3+VLOOKUP(BC82&amp;"_"&amp;$AZ$9,データシート3!A:AB,MATCH("ea_"&amp;"中小水（農業用水路）"&amp;"_年間発電",データシート3!$A$1:$AB$1,0),0)/10^3</f>
        <v>21045.803</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5">
        <f t="shared" si="26"/>
        <v>4583038.6720000003</v>
      </c>
      <c r="BJ82" s="35">
        <f>(VLOOKUP($BC82&amp;"_"&amp;$AZ$8,データシート3!$A:$AN,MATCH("da_合計",データシート3!$A$1:$AN$1,0),0))/10^3</f>
        <v>314169.53004605876</v>
      </c>
      <c r="BK82" s="35">
        <f t="shared" si="21"/>
        <v>4268869.1419539414</v>
      </c>
      <c r="BL82" s="35">
        <f t="shared" si="22"/>
        <v>0</v>
      </c>
      <c r="BM82" s="35">
        <f t="shared" si="23"/>
        <v>4268869.1419539414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02442</v>
      </c>
      <c r="AY83" s="19" t="str">
        <f>IF(IFERROR(比較地域マスタ!$AE18,"")=0,"",IFERROR(比較地域マスタ!$AE18,""))</f>
        <v>五戸町</v>
      </c>
      <c r="AZ83" s="17"/>
      <c r="BA83" s="23">
        <v>12</v>
      </c>
      <c r="BB83" s="23">
        <v>1</v>
      </c>
      <c r="BC83" s="19" t="str">
        <f t="shared" si="24"/>
        <v>02442</v>
      </c>
      <c r="BD83" s="19" t="str">
        <f t="shared" si="25"/>
        <v>五戸町</v>
      </c>
      <c r="BE83" s="35">
        <f>VLOOKUP(BC83&amp;"_"&amp;$AZ$9,データシート3!A:AB,MATCH("ea_"&amp;"太陽光（建物系）"&amp;"_年間発電",データシート3!$A$1:$AB$1,0),0)/10^3+VLOOKUP(BC83&amp;"_"&amp;$AZ$9,データシート3!A:AB,MATCH("ea_"&amp;"太陽光（土地系）"&amp;"_年間発電",データシート3!$A$1:$AB$1,0),0)/10^3</f>
        <v>1593248.767</v>
      </c>
      <c r="BF83" s="35">
        <f>VLOOKUP(BC83&amp;"_"&amp;$AZ$9,データシート3!A:AB,MATCH("ea_"&amp;"風力（陸上）"&amp;"_年間発電",データシート3!$A$1:$AB$1,0),0)/10^3</f>
        <v>487643.74800000002</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2080892.5150000001</v>
      </c>
      <c r="BJ83" s="35">
        <f>(VLOOKUP($BC83&amp;"_"&amp;$AZ$8,データシート3!$A:$AN,MATCH("da_合計",データシート3!$A$1:$AN$1,0),0))/10^3</f>
        <v>89774.408452174859</v>
      </c>
      <c r="BK83" s="35">
        <f t="shared" si="21"/>
        <v>1991118.1065478253</v>
      </c>
      <c r="BL83" s="35">
        <f t="shared" si="22"/>
        <v>0</v>
      </c>
      <c r="BM83" s="35">
        <f t="shared" si="23"/>
        <v>1991118.1065478253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02426</v>
      </c>
      <c r="AY84" s="19" t="str">
        <f>IF(IFERROR(比較地域マスタ!$AE19,"")=0,"",IFERROR(比較地域マスタ!$AE19,""))</f>
        <v>佐井村</v>
      </c>
      <c r="AZ84" s="17"/>
      <c r="BA84" s="23">
        <v>13</v>
      </c>
      <c r="BB84" s="23">
        <v>1</v>
      </c>
      <c r="BC84" s="19" t="str">
        <f t="shared" si="24"/>
        <v>02426</v>
      </c>
      <c r="BD84" s="19" t="str">
        <f t="shared" si="25"/>
        <v>佐井村</v>
      </c>
      <c r="BE84" s="35">
        <f>VLOOKUP(BC84&amp;"_"&amp;$AZ$9,データシート3!A:AB,MATCH("ea_"&amp;"太陽光（建物系）"&amp;"_年間発電",データシート3!$A$1:$AB$1,0),0)/10^3+VLOOKUP(BC84&amp;"_"&amp;$AZ$9,データシート3!A:AB,MATCH("ea_"&amp;"太陽光（土地系）"&amp;"_年間発電",データシート3!$A$1:$AB$1,0),0)/10^3</f>
        <v>114329.289</v>
      </c>
      <c r="BF84" s="35">
        <f>VLOOKUP(BC84&amp;"_"&amp;$AZ$9,データシート3!A:AB,MATCH("ea_"&amp;"風力（陸上）"&amp;"_年間発電",データシート3!$A$1:$AB$1,0),0)/10^3</f>
        <v>941707.33100000001</v>
      </c>
      <c r="BG84" s="35">
        <f>VLOOKUP(BC84&amp;"_"&amp;$AZ$9,データシート3!A:AB,MATCH("ea_"&amp;"中小水（河川）"&amp;"_年間発電",データシート3!$A$1:$AB$1,0),0)/10^3+VLOOKUP(BC84&amp;"_"&amp;$AZ$9,データシート3!A:AB,MATCH("ea_"&amp;"中小水（農業用水路）"&amp;"_年間発電",データシート3!$A$1:$AB$1,0),0)/10^3</f>
        <v>1572.3910000000001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1057609.0110000002</v>
      </c>
      <c r="BJ84" s="35">
        <f>(VLOOKUP($BC84&amp;"_"&amp;$AZ$8,データシート3!$A:$AN,MATCH("da_合計",データシート3!$A$1:$AN$1,0),0))/10^3</f>
        <v>8629.0135856338711</v>
      </c>
      <c r="BK84" s="35">
        <f t="shared" si="21"/>
        <v>1048979.9974143663</v>
      </c>
      <c r="BL84" s="35">
        <f t="shared" si="22"/>
        <v>0</v>
      </c>
      <c r="BM84" s="35">
        <f t="shared" si="23"/>
        <v>1048979.9974143663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02441</v>
      </c>
      <c r="AY85" s="19" t="str">
        <f>IF(IFERROR(比較地域マスタ!$AE20,"")=0,"",IFERROR(比較地域マスタ!$AE20,""))</f>
        <v>三戸町</v>
      </c>
      <c r="AZ85" s="17"/>
      <c r="BA85" s="23">
        <v>14</v>
      </c>
      <c r="BB85" s="23">
        <v>1</v>
      </c>
      <c r="BC85" s="19" t="str">
        <f t="shared" si="24"/>
        <v>02441</v>
      </c>
      <c r="BD85" s="19" t="str">
        <f t="shared" si="25"/>
        <v>三戸町</v>
      </c>
      <c r="BE85" s="35">
        <f>VLOOKUP(BC85&amp;"_"&amp;$AZ$9,データシート3!A:AB,MATCH("ea_"&amp;"太陽光（建物系）"&amp;"_年間発電",データシート3!$A$1:$AB$1,0),0)/10^3+VLOOKUP(BC85&amp;"_"&amp;$AZ$9,データシート3!A:AB,MATCH("ea_"&amp;"太陽光（土地系）"&amp;"_年間発電",データシート3!$A$1:$AB$1,0),0)/10^3</f>
        <v>790371.75399999996</v>
      </c>
      <c r="BF85" s="35">
        <f>VLOOKUP(BC85&amp;"_"&amp;$AZ$9,データシート3!A:AB,MATCH("ea_"&amp;"風力（陸上）"&amp;"_年間発電",データシート3!$A$1:$AB$1,0),0)/10^3</f>
        <v>760136.69099999999</v>
      </c>
      <c r="BG85" s="35">
        <f>VLOOKUP(BC85&amp;"_"&amp;$AZ$9,データシート3!A:AB,MATCH("ea_"&amp;"中小水（河川）"&amp;"_年間発電",データシート3!$A$1:$AB$1,0),0)/10^3+VLOOKUP(BC85&amp;"_"&amp;$AZ$9,データシート3!A:AB,MATCH("ea_"&amp;"中小水（農業用水路）"&amp;"_年間発電",データシート3!$A$1:$AB$1,0),0)/10^3</f>
        <v>513.75199999999995</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1551022.1969999999</v>
      </c>
      <c r="BJ85" s="35">
        <f>(VLOOKUP($BC85&amp;"_"&amp;$AZ$8,データシート3!$A:$AN,MATCH("da_合計",データシート3!$A$1:$AN$1,0),0))/10^3</f>
        <v>62758.161051870273</v>
      </c>
      <c r="BK85" s="35">
        <f t="shared" si="21"/>
        <v>1488264.0359481296</v>
      </c>
      <c r="BL85" s="35">
        <f t="shared" si="22"/>
        <v>0</v>
      </c>
      <c r="BM85" s="35">
        <f t="shared" si="23"/>
        <v>1488264.0359481296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02402</v>
      </c>
      <c r="AY86" s="19" t="str">
        <f>IF(IFERROR(比較地域マスタ!$AE21,"")=0,"",IFERROR(比較地域マスタ!$AE21,""))</f>
        <v>七戸町</v>
      </c>
      <c r="AZ86" s="17"/>
      <c r="BA86" s="23">
        <v>15</v>
      </c>
      <c r="BB86" s="23">
        <v>1</v>
      </c>
      <c r="BC86" s="19" t="str">
        <f t="shared" si="24"/>
        <v>02402</v>
      </c>
      <c r="BD86" s="19" t="str">
        <f t="shared" si="25"/>
        <v>七戸町</v>
      </c>
      <c r="BE86" s="35">
        <f>VLOOKUP(BC86&amp;"_"&amp;$AZ$9,データシート3!A:AB,MATCH("ea_"&amp;"太陽光（建物系）"&amp;"_年間発電",データシート3!$A$1:$AB$1,0),0)/10^3+VLOOKUP(BC86&amp;"_"&amp;$AZ$9,データシート3!A:AB,MATCH("ea_"&amp;"太陽光（土地系）"&amp;"_年間発電",データシート3!$A$1:$AB$1,0),0)/10^3</f>
        <v>2318991.3640000001</v>
      </c>
      <c r="BF86" s="35">
        <f>VLOOKUP(BC86&amp;"_"&amp;$AZ$9,データシート3!A:AB,MATCH("ea_"&amp;"風力（陸上）"&amp;"_年間発電",データシート3!$A$1:$AB$1,0),0)/10^3</f>
        <v>3499762.1269999999</v>
      </c>
      <c r="BG86" s="35">
        <f>VLOOKUP(BC86&amp;"_"&amp;$AZ$9,データシート3!A:AB,MATCH("ea_"&amp;"中小水（河川）"&amp;"_年間発電",データシート3!$A$1:$AB$1,0),0)/10^3+VLOOKUP(BC86&amp;"_"&amp;$AZ$9,データシート3!A:AB,MATCH("ea_"&amp;"中小水（農業用水路）"&amp;"_年間発電",データシート3!$A$1:$AB$1,0),0)/10^3</f>
        <v>40674.85100000001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5">
        <f t="shared" si="26"/>
        <v>5860021.1840000004</v>
      </c>
      <c r="BJ86" s="35">
        <f>(VLOOKUP($BC86&amp;"_"&amp;$AZ$8,データシート3!$A:$AN,MATCH("da_合計",データシート3!$A$1:$AN$1,0),0))/10^3</f>
        <v>79825.87924080083</v>
      </c>
      <c r="BK86" s="35">
        <f t="shared" si="21"/>
        <v>5780195.3047591997</v>
      </c>
      <c r="BL86" s="35">
        <f t="shared" si="22"/>
        <v>0</v>
      </c>
      <c r="BM86" s="35">
        <f t="shared" si="23"/>
        <v>5780195.3047591997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02450</v>
      </c>
      <c r="AY87" s="19" t="str">
        <f>IF(IFERROR(比較地域マスタ!$AE22,"")=0,"",IFERROR(比較地域マスタ!$AE22,""))</f>
        <v>新郷村</v>
      </c>
      <c r="AZ87" s="17"/>
      <c r="BA87" s="23">
        <v>16</v>
      </c>
      <c r="BB87" s="23">
        <v>1</v>
      </c>
      <c r="BC87" s="19" t="str">
        <f t="shared" si="24"/>
        <v>02450</v>
      </c>
      <c r="BD87" s="19" t="str">
        <f t="shared" si="25"/>
        <v>新郷村</v>
      </c>
      <c r="BE87" s="35">
        <f>VLOOKUP(BC87&amp;"_"&amp;$AZ$9,データシート3!A:AB,MATCH("ea_"&amp;"太陽光（建物系）"&amp;"_年間発電",データシート3!$A$1:$AB$1,0),0)/10^3+VLOOKUP(BC87&amp;"_"&amp;$AZ$9,データシート3!A:AB,MATCH("ea_"&amp;"太陽光（土地系）"&amp;"_年間発電",データシート3!$A$1:$AB$1,0),0)/10^3</f>
        <v>565277.53500000003</v>
      </c>
      <c r="BF87" s="35">
        <f>VLOOKUP(BC87&amp;"_"&amp;$AZ$9,データシート3!A:AB,MATCH("ea_"&amp;"風力（陸上）"&amp;"_年間発電",データシート3!$A$1:$AB$1,0),0)/10^3</f>
        <v>1591179.0330000001</v>
      </c>
      <c r="BG87" s="35">
        <f>VLOOKUP(BC87&amp;"_"&amp;$AZ$9,データシート3!A:AB,MATCH("ea_"&amp;"中小水（河川）"&amp;"_年間発電",データシート3!$A$1:$AB$1,0),0)/10^3+VLOOKUP(BC87&amp;"_"&amp;$AZ$9,データシート3!A:AB,MATCH("ea_"&amp;"中小水（農業用水路）"&amp;"_年間発電",データシート3!$A$1:$AB$1,0),0)/10^3</f>
        <v>22537.651000000002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5">
        <f t="shared" si="26"/>
        <v>2179323.63</v>
      </c>
      <c r="BJ87" s="35">
        <f>(VLOOKUP($BC87&amp;"_"&amp;$AZ$8,データシート3!$A:$AN,MATCH("da_合計",データシート3!$A$1:$AN$1,0),0))/10^3</f>
        <v>8881.89493471063</v>
      </c>
      <c r="BK87" s="35">
        <f t="shared" si="21"/>
        <v>2170441.7350652893</v>
      </c>
      <c r="BL87" s="35">
        <f t="shared" si="22"/>
        <v>0</v>
      </c>
      <c r="BM87" s="35">
        <f t="shared" si="23"/>
        <v>2170441.7350652893</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02307</v>
      </c>
      <c r="AY88" s="19" t="str">
        <f>IF(IFERROR(比較地域マスタ!$AE23,"")=0,"",IFERROR(比較地域マスタ!$AE23,""))</f>
        <v>外ヶ浜町</v>
      </c>
      <c r="AZ88" s="17"/>
      <c r="BA88" s="23">
        <v>17</v>
      </c>
      <c r="BB88" s="23">
        <v>1</v>
      </c>
      <c r="BC88" s="19" t="str">
        <f t="shared" si="24"/>
        <v>02307</v>
      </c>
      <c r="BD88" s="19" t="str">
        <f t="shared" si="25"/>
        <v>外ヶ浜町</v>
      </c>
      <c r="BE88" s="35">
        <f>VLOOKUP(BC88&amp;"_"&amp;$AZ$9,データシート3!A:AB,MATCH("ea_"&amp;"太陽光（建物系）"&amp;"_年間発電",データシート3!$A$1:$AB$1,0),0)/10^3+VLOOKUP(BC88&amp;"_"&amp;$AZ$9,データシート3!A:AB,MATCH("ea_"&amp;"太陽光（土地系）"&amp;"_年間発電",データシート3!$A$1:$AB$1,0),0)/10^3</f>
        <v>270958.86300000001</v>
      </c>
      <c r="BF88" s="35">
        <f>VLOOKUP(BC88&amp;"_"&amp;$AZ$9,データシート3!A:AB,MATCH("ea_"&amp;"風力（陸上）"&amp;"_年間発電",データシート3!$A$1:$AB$1,0),0)/10^3</f>
        <v>2908796.4750000001</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3179755.338</v>
      </c>
      <c r="BJ88" s="35">
        <f>(VLOOKUP($BC88&amp;"_"&amp;$AZ$8,データシート3!$A:$AN,MATCH("da_合計",データシート3!$A$1:$AN$1,0),0))/10^3</f>
        <v>31763.158389246099</v>
      </c>
      <c r="BK88" s="35">
        <f t="shared" si="21"/>
        <v>3147992.1796107539</v>
      </c>
      <c r="BL88" s="35">
        <f t="shared" si="22"/>
        <v>0</v>
      </c>
      <c r="BM88" s="35">
        <f t="shared" si="23"/>
        <v>3147992.1796107539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02443</v>
      </c>
      <c r="AY89" s="19" t="str">
        <f>IF(IFERROR(比較地域マスタ!$AE24,"")=0,"",IFERROR(比較地域マスタ!$AE24,""))</f>
        <v>田子町</v>
      </c>
      <c r="AZ89" s="17"/>
      <c r="BA89" s="23">
        <v>18</v>
      </c>
      <c r="BB89" s="23">
        <v>1</v>
      </c>
      <c r="BC89" s="19" t="str">
        <f t="shared" si="24"/>
        <v>02443</v>
      </c>
      <c r="BD89" s="19" t="str">
        <f t="shared" si="25"/>
        <v>田子町</v>
      </c>
      <c r="BE89" s="35">
        <f>VLOOKUP(BC89&amp;"_"&amp;$AZ$9,データシート3!A:AB,MATCH("ea_"&amp;"太陽光（建物系）"&amp;"_年間発電",データシート3!$A$1:$AB$1,0),0)/10^3+VLOOKUP(BC89&amp;"_"&amp;$AZ$9,データシート3!A:AB,MATCH("ea_"&amp;"太陽光（土地系）"&amp;"_年間発電",データシート3!$A$1:$AB$1,0),0)/10^3</f>
        <v>847551.72200000007</v>
      </c>
      <c r="BF89" s="35">
        <f>VLOOKUP(BC89&amp;"_"&amp;$AZ$9,データシート3!A:AB,MATCH("ea_"&amp;"風力（陸上）"&amp;"_年間発電",データシート3!$A$1:$AB$1,0),0)/10^3</f>
        <v>3388550.1230000001</v>
      </c>
      <c r="BG89" s="35">
        <f>VLOOKUP(BC89&amp;"_"&amp;$AZ$9,データシート3!A:AB,MATCH("ea_"&amp;"中小水（河川）"&amp;"_年間発電",データシート3!$A$1:$AB$1,0),0)/10^3+VLOOKUP(BC89&amp;"_"&amp;$AZ$9,データシート3!A:AB,MATCH("ea_"&amp;"中小水（農業用水路）"&amp;"_年間発電",データシート3!$A$1:$AB$1,0),0)/10^3</f>
        <v>5037.018</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4241138.8630000008</v>
      </c>
      <c r="BJ89" s="35">
        <f>(VLOOKUP($BC89&amp;"_"&amp;$AZ$8,データシート3!$A:$AN,MATCH("da_合計",データシート3!$A$1:$AN$1,0),0))/10^3</f>
        <v>34217.192348695913</v>
      </c>
      <c r="BK89" s="35">
        <f t="shared" si="21"/>
        <v>4206921.6706513045</v>
      </c>
      <c r="BL89" s="35">
        <f t="shared" si="22"/>
        <v>0</v>
      </c>
      <c r="BM89" s="35">
        <f t="shared" si="23"/>
        <v>4206921.6706513045</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02209</v>
      </c>
      <c r="AY90" s="19" t="str">
        <f>IF(IFERROR(比較地域マスタ!$AE25,"")=0,"",IFERROR(比較地域マスタ!$AE25,""))</f>
        <v>つがる市</v>
      </c>
      <c r="AZ90" s="17"/>
      <c r="BA90" s="23">
        <v>19</v>
      </c>
      <c r="BB90" s="23">
        <v>1</v>
      </c>
      <c r="BC90" s="19" t="str">
        <f t="shared" si="24"/>
        <v>02209</v>
      </c>
      <c r="BD90" s="19" t="str">
        <f t="shared" si="25"/>
        <v>つがる市</v>
      </c>
      <c r="BE90" s="35">
        <f>VLOOKUP(BC90&amp;"_"&amp;$AZ$9,データシート3!A:AB,MATCH("ea_"&amp;"太陽光（建物系）"&amp;"_年間発電",データシート3!$A$1:$AB$1,0),0)/10^3+VLOOKUP(BC90&amp;"_"&amp;$AZ$9,データシート3!A:AB,MATCH("ea_"&amp;"太陽光（土地系）"&amp;"_年間発電",データシート3!$A$1:$AB$1,0),0)/10^3</f>
        <v>2547393.4939999999</v>
      </c>
      <c r="BF90" s="35">
        <f>VLOOKUP(BC90&amp;"_"&amp;$AZ$9,データシート3!A:AB,MATCH("ea_"&amp;"風力（陸上）"&amp;"_年間発電",データシート3!$A$1:$AB$1,0),0)/10^3</f>
        <v>993636.93400000001</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5">
        <f t="shared" si="26"/>
        <v>3541085.3709999998</v>
      </c>
      <c r="BJ90" s="35">
        <f>(VLOOKUP($BC90&amp;"_"&amp;$AZ$8,データシート3!$A:$AN,MATCH("da_合計",データシート3!$A$1:$AN$1,0),0))/10^3</f>
        <v>140245.56013428819</v>
      </c>
      <c r="BK90" s="35">
        <f t="shared" si="21"/>
        <v>3400839.8108657114</v>
      </c>
      <c r="BL90" s="35">
        <f t="shared" si="22"/>
        <v>0</v>
      </c>
      <c r="BM90" s="35">
        <f t="shared" si="23"/>
        <v>3400839.8108657114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02384</v>
      </c>
      <c r="AY91" s="19" t="str">
        <f>IF(IFERROR(比較地域マスタ!$AE26,"")=0,"",IFERROR(比較地域マスタ!$AE26,""))</f>
        <v>鶴田町</v>
      </c>
      <c r="BA91" s="23">
        <v>20</v>
      </c>
      <c r="BB91" s="23">
        <v>1</v>
      </c>
      <c r="BC91" s="19" t="str">
        <f t="shared" si="24"/>
        <v>02384</v>
      </c>
      <c r="BD91" s="19" t="str">
        <f t="shared" si="25"/>
        <v>鶴田町</v>
      </c>
      <c r="BE91" s="35">
        <f>VLOOKUP(BC91&amp;"_"&amp;$AZ$9,データシート3!A:AB,MATCH("ea_"&amp;"太陽光（建物系）"&amp;"_年間発電",データシート3!$A$1:$AB$1,0),0)/10^3+VLOOKUP(BC91&amp;"_"&amp;$AZ$9,データシート3!A:AB,MATCH("ea_"&amp;"太陽光（土地系）"&amp;"_年間発電",データシート3!$A$1:$AB$1,0),0)/10^3</f>
        <v>530837.16399999987</v>
      </c>
      <c r="BF91" s="35">
        <f>VLOOKUP(BC91&amp;"_"&amp;$AZ$9,データシート3!A:AB,MATCH("ea_"&amp;"風力（陸上）"&amp;"_年間発電",データシート3!$A$1:$AB$1,0),0)/10^3</f>
        <v>25870.099999999995</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5">
        <f t="shared" si="26"/>
        <v>556709.22599999991</v>
      </c>
      <c r="BJ91" s="35">
        <f>(VLOOKUP($BC91&amp;"_"&amp;$AZ$8,データシート3!$A:$AN,MATCH("da_合計",データシート3!$A$1:$AN$1,0),0))/10^3</f>
        <v>58759.20567637046</v>
      </c>
      <c r="BK91" s="35">
        <f t="shared" si="21"/>
        <v>497950.02032362943</v>
      </c>
      <c r="BL91" s="35">
        <f t="shared" si="22"/>
        <v>0</v>
      </c>
      <c r="BM91" s="35">
        <f t="shared" si="23"/>
        <v>497950.02032362943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02408</v>
      </c>
      <c r="AY92" s="19" t="str">
        <f>IF(IFERROR(比較地域マスタ!$AE27,"")=0,"",IFERROR(比較地域マスタ!$AE27,""))</f>
        <v>東北町</v>
      </c>
      <c r="AZ92" s="17"/>
      <c r="BA92" s="23">
        <v>21</v>
      </c>
      <c r="BB92" s="23">
        <v>1</v>
      </c>
      <c r="BC92" s="19" t="str">
        <f t="shared" si="24"/>
        <v>02408</v>
      </c>
      <c r="BD92" s="19" t="str">
        <f t="shared" si="25"/>
        <v>東北町</v>
      </c>
      <c r="BE92" s="35">
        <f>VLOOKUP(BC92&amp;"_"&amp;$AZ$9,データシート3!A:AB,MATCH("ea_"&amp;"太陽光（建物系）"&amp;"_年間発電",データシート3!$A$1:$AB$1,0),0)/10^3+VLOOKUP(BC92&amp;"_"&amp;$AZ$9,データシート3!A:AB,MATCH("ea_"&amp;"太陽光（土地系）"&amp;"_年間発電",データシート3!$A$1:$AB$1,0),0)/10^3</f>
        <v>2719361.4560000002</v>
      </c>
      <c r="BF92" s="35">
        <f>VLOOKUP(BC92&amp;"_"&amp;$AZ$9,データシート3!A:AB,MATCH("ea_"&amp;"風力（陸上）"&amp;"_年間発電",データシート3!$A$1:$AB$1,0),0)/10^3</f>
        <v>1323033.825</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4042395.2810000004</v>
      </c>
      <c r="BJ92" s="35">
        <f>(VLOOKUP($BC92&amp;"_"&amp;$AZ$8,データシート3!$A:$AN,MATCH("da_合計",データシート3!$A$1:$AN$1,0),0))/10^3</f>
        <v>83252.116216829658</v>
      </c>
      <c r="BK92" s="35">
        <f>BI92-BJ92</f>
        <v>3959143.1647831709</v>
      </c>
      <c r="BL92" s="35">
        <f t="shared" si="22"/>
        <v>0</v>
      </c>
      <c r="BM92" s="35">
        <f t="shared" si="23"/>
        <v>3959143.1647831709</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02206</v>
      </c>
      <c r="AY93" s="19" t="str">
        <f>IF(IFERROR(比較地域マスタ!$AE28,"")=0,"",IFERROR(比較地域マスタ!$AE28,""))</f>
        <v>十和田市</v>
      </c>
      <c r="AZ93" s="17"/>
      <c r="BA93" s="23">
        <v>22</v>
      </c>
      <c r="BB93" s="23">
        <v>1</v>
      </c>
      <c r="BC93" s="19" t="str">
        <f t="shared" si="24"/>
        <v>02206</v>
      </c>
      <c r="BD93" s="19" t="str">
        <f t="shared" si="25"/>
        <v>十和田市</v>
      </c>
      <c r="BE93" s="35">
        <f>VLOOKUP(BC93&amp;"_"&amp;$AZ$9,データシート3!A:AB,MATCH("ea_"&amp;"太陽光（建物系）"&amp;"_年間発電",データシート3!$A$1:$AB$1,0),0)/10^3+VLOOKUP(BC93&amp;"_"&amp;$AZ$9,データシート3!A:AB,MATCH("ea_"&amp;"太陽光（土地系）"&amp;"_年間発電",データシート3!$A$1:$AB$1,0),0)/10^3</f>
        <v>4414272.8779999996</v>
      </c>
      <c r="BF93" s="35">
        <f>VLOOKUP(BC93&amp;"_"&amp;$AZ$9,データシート3!A:AB,MATCH("ea_"&amp;"風力（陸上）"&amp;"_年間発電",データシート3!$A$1:$AB$1,0),0)/10^3</f>
        <v>6484953.6830000011</v>
      </c>
      <c r="BG93" s="35">
        <f>VLOOKUP(BC93&amp;"_"&amp;$AZ$9,データシート3!A:AB,MATCH("ea_"&amp;"中小水（河川）"&amp;"_年間発電",データシート3!$A$1:$AB$1,0),0)/10^3+VLOOKUP(BC93&amp;"_"&amp;$AZ$9,データシート3!A:AB,MATCH("ea_"&amp;"中小水（農業用水路）"&amp;"_年間発電",データシート3!$A$1:$AB$1,0),0)/10^3</f>
        <v>131563.65500000003</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5">
        <f t="shared" si="26"/>
        <v>11031031.081</v>
      </c>
      <c r="BJ93" s="35">
        <f>(VLOOKUP($BC93&amp;"_"&amp;$AZ$8,データシート3!$A:$AN,MATCH("da_合計",データシート3!$A$1:$AN$1,0),0))/10^3</f>
        <v>377312.07212997205</v>
      </c>
      <c r="BK93" s="35">
        <f t="shared" si="21"/>
        <v>10653719.008870028</v>
      </c>
      <c r="BL93" s="35">
        <f t="shared" si="22"/>
        <v>0</v>
      </c>
      <c r="BM93" s="35">
        <f t="shared" si="23"/>
        <v>10653719.008870028</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02387</v>
      </c>
      <c r="AY94" s="19" t="str">
        <f>IF(IFERROR(比較地域マスタ!$AE29,"")=0,"",IFERROR(比較地域マスタ!$AE29,""))</f>
        <v>中泊町</v>
      </c>
      <c r="AZ94" s="17"/>
      <c r="BA94" s="23">
        <v>23</v>
      </c>
      <c r="BB94" s="23">
        <v>1</v>
      </c>
      <c r="BC94" s="19" t="str">
        <f t="shared" si="24"/>
        <v>02387</v>
      </c>
      <c r="BD94" s="19" t="str">
        <f t="shared" si="25"/>
        <v>中泊町</v>
      </c>
      <c r="BE94" s="35">
        <f>VLOOKUP(BC94&amp;"_"&amp;$AZ$9,データシート3!A:AB,MATCH("ea_"&amp;"太陽光（建物系）"&amp;"_年間発電",データシート3!$A$1:$AB$1,0),0)/10^3+VLOOKUP(BC94&amp;"_"&amp;$AZ$9,データシート3!A:AB,MATCH("ea_"&amp;"太陽光（土地系）"&amp;"_年間発電",データシート3!$A$1:$AB$1,0),0)/10^3</f>
        <v>569302.39199999999</v>
      </c>
      <c r="BF94" s="35">
        <f>VLOOKUP(BC94&amp;"_"&amp;$AZ$9,データシート3!A:AB,MATCH("ea_"&amp;"風力（陸上）"&amp;"_年間発電",データシート3!$A$1:$AB$1,0),0)/10^3</f>
        <v>1385647.5970000003</v>
      </c>
      <c r="BG94" s="35">
        <f>VLOOKUP(BC94&amp;"_"&amp;$AZ$9,データシート3!A:AB,MATCH("ea_"&amp;"中小水（河川）"&amp;"_年間発電",データシート3!$A$1:$AB$1,0),0)/10^3+VLOOKUP(BC94&amp;"_"&amp;$AZ$9,データシート3!A:AB,MATCH("ea_"&amp;"中小水（農業用水路）"&amp;"_年間発電",データシート3!$A$1:$AB$1,0),0)/10^3</f>
        <v>6635.9870000000001</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1961585.9760000003</v>
      </c>
      <c r="BJ94" s="35">
        <f>(VLOOKUP($BC94&amp;"_"&amp;$AZ$8,データシート3!$A:$AN,MATCH("da_合計",データシート3!$A$1:$AN$1,0),0))/10^3</f>
        <v>47779.98485538004</v>
      </c>
      <c r="BK94" s="35">
        <f t="shared" si="21"/>
        <v>1913805.9911446201</v>
      </c>
      <c r="BL94" s="35">
        <f t="shared" si="22"/>
        <v>0</v>
      </c>
      <c r="BM94" s="35">
        <f t="shared" si="23"/>
        <v>1913805.9911446201</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02445</v>
      </c>
      <c r="AY95" s="19" t="str">
        <f>IF(IFERROR(比較地域マスタ!$AE30,"")=0,"",IFERROR(比較地域マスタ!$AE30,""))</f>
        <v>南部町</v>
      </c>
      <c r="AZ95" s="17"/>
      <c r="BA95" s="23">
        <v>24</v>
      </c>
      <c r="BB95" s="23">
        <v>1</v>
      </c>
      <c r="BC95" s="19" t="str">
        <f t="shared" si="24"/>
        <v>02445</v>
      </c>
      <c r="BD95" s="19" t="str">
        <f t="shared" si="25"/>
        <v>南部町</v>
      </c>
      <c r="BE95" s="35">
        <f>VLOOKUP(BC95&amp;"_"&amp;$AZ$9,データシート3!A:AB,MATCH("ea_"&amp;"太陽光（建物系）"&amp;"_年間発電",データシート3!$A$1:$AB$1,0),0)/10^3+VLOOKUP(BC95&amp;"_"&amp;$AZ$9,データシート3!A:AB,MATCH("ea_"&amp;"太陽光（土地系）"&amp;"_年間発電",データシート3!$A$1:$AB$1,0),0)/10^3</f>
        <v>1133028.7709999999</v>
      </c>
      <c r="BF95" s="35">
        <f>VLOOKUP(BC95&amp;"_"&amp;$AZ$9,データシート3!A:AB,MATCH("ea_"&amp;"風力（陸上）"&amp;"_年間発電",データシート3!$A$1:$AB$1,0),0)/10^3</f>
        <v>536038.21300000011</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1669066.9840000002</v>
      </c>
      <c r="BJ95" s="35">
        <f>(VLOOKUP($BC95&amp;"_"&amp;$AZ$8,データシート3!$A:$AN,MATCH("da_合計",データシート3!$A$1:$AN$1,0),0))/10^3</f>
        <v>83758.762579045695</v>
      </c>
      <c r="BK95" s="35">
        <f t="shared" si="21"/>
        <v>1585308.2214209544</v>
      </c>
      <c r="BL95" s="35">
        <f t="shared" si="22"/>
        <v>0</v>
      </c>
      <c r="BM95" s="35">
        <f t="shared" si="23"/>
        <v>1585308.2214209544</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02343</v>
      </c>
      <c r="AY96" s="19" t="str">
        <f>IF(IFERROR(比較地域マスタ!$AE31,"")=0,"",IFERROR(比較地域マスタ!$AE31,""))</f>
        <v>西目屋村</v>
      </c>
      <c r="AZ96" s="17"/>
      <c r="BA96" s="23">
        <v>25</v>
      </c>
      <c r="BB96" s="23">
        <v>1</v>
      </c>
      <c r="BC96" s="19" t="str">
        <f t="shared" si="24"/>
        <v>02343</v>
      </c>
      <c r="BD96" s="19" t="str">
        <f t="shared" si="25"/>
        <v>西目屋村</v>
      </c>
      <c r="BE96" s="35">
        <f>VLOOKUP(BC96&amp;"_"&amp;$AZ$9,データシート3!A:AB,MATCH("ea_"&amp;"太陽光（建物系）"&amp;"_年間発電",データシート3!$A$1:$AB$1,0),0)/10^3+VLOOKUP(BC96&amp;"_"&amp;$AZ$9,データシート3!A:AB,MATCH("ea_"&amp;"太陽光（土地系）"&amp;"_年間発電",データシート3!$A$1:$AB$1,0),0)/10^3</f>
        <v>68129.87999999999</v>
      </c>
      <c r="BF96" s="35">
        <f>VLOOKUP(BC96&amp;"_"&amp;$AZ$9,データシート3!A:AB,MATCH("ea_"&amp;"風力（陸上）"&amp;"_年間発電",データシート3!$A$1:$AB$1,0),0)/10^3</f>
        <v>1530939.612</v>
      </c>
      <c r="BG96" s="35">
        <f>VLOOKUP(BC96&amp;"_"&amp;$AZ$9,データシート3!A:AB,MATCH("ea_"&amp;"中小水（河川）"&amp;"_年間発電",データシート3!$A$1:$AB$1,0),0)/10^3+VLOOKUP(BC96&amp;"_"&amp;$AZ$9,データシート3!A:AB,MATCH("ea_"&amp;"中小水（農業用水路）"&amp;"_年間発電",データシート3!$A$1:$AB$1,0),0)/10^3</f>
        <v>51714.13</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1650783.6219999997</v>
      </c>
      <c r="BJ96" s="35">
        <f>(VLOOKUP($BC96&amp;"_"&amp;$AZ$8,データシート3!$A:$AN,MATCH("da_合計",データシート3!$A$1:$AN$1,0),0))/10^3</f>
        <v>6262.9362097631829</v>
      </c>
      <c r="BK96" s="35">
        <f t="shared" si="21"/>
        <v>1644520.6857902366</v>
      </c>
      <c r="BL96" s="35">
        <f t="shared" si="22"/>
        <v>0</v>
      </c>
      <c r="BM96" s="35">
        <f t="shared" si="23"/>
        <v>1644520.6857902366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02401</v>
      </c>
      <c r="AY97" s="19" t="str">
        <f>IF(IFERROR(比較地域マスタ!$AE32,"")=0,"",IFERROR(比較地域マスタ!$AE32,""))</f>
        <v>野辺地町</v>
      </c>
      <c r="AZ97" s="17"/>
      <c r="BA97" s="23">
        <v>26</v>
      </c>
      <c r="BB97" s="23">
        <v>1</v>
      </c>
      <c r="BC97" s="19" t="str">
        <f t="shared" si="24"/>
        <v>02401</v>
      </c>
      <c r="BD97" s="19" t="str">
        <f t="shared" si="25"/>
        <v>野辺地町</v>
      </c>
      <c r="BE97" s="35">
        <f>VLOOKUP(BC97&amp;"_"&amp;$AZ$9,データシート3!A:AB,MATCH("ea_"&amp;"太陽光（建物系）"&amp;"_年間発電",データシート3!$A$1:$AB$1,0),0)/10^3+VLOOKUP(BC97&amp;"_"&amp;$AZ$9,データシート3!A:AB,MATCH("ea_"&amp;"太陽光（土地系）"&amp;"_年間発電",データシート3!$A$1:$AB$1,0),0)/10^3</f>
        <v>383490.07299999997</v>
      </c>
      <c r="BF97" s="35">
        <f>VLOOKUP(BC97&amp;"_"&amp;$AZ$9,データシート3!A:AB,MATCH("ea_"&amp;"風力（陸上）"&amp;"_年間発電",データシート3!$A$1:$AB$1,0),0)/10^3</f>
        <v>916139.99800000002</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1299630.071</v>
      </c>
      <c r="BJ97" s="35">
        <f>(VLOOKUP($BC97&amp;"_"&amp;$AZ$8,データシート3!$A:$AN,MATCH("da_合計",データシート3!$A$1:$AN$1,0),0))/10^3</f>
        <v>69962.091696393487</v>
      </c>
      <c r="BK97" s="35">
        <f t="shared" si="21"/>
        <v>1229667.9793036066</v>
      </c>
      <c r="BL97" s="35">
        <f t="shared" si="22"/>
        <v>0</v>
      </c>
      <c r="BM97" s="35">
        <f t="shared" si="23"/>
        <v>1229667.9793036066</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02446</v>
      </c>
      <c r="AY98" s="19" t="str">
        <f>IF(IFERROR(比較地域マスタ!$AE33,"")=0,"",IFERROR(比較地域マスタ!$AE33,""))</f>
        <v>階上町</v>
      </c>
      <c r="AZ98" s="17"/>
      <c r="BA98" s="23">
        <v>27</v>
      </c>
      <c r="BB98" s="23">
        <v>1</v>
      </c>
      <c r="BC98" s="19" t="str">
        <f t="shared" si="24"/>
        <v>02446</v>
      </c>
      <c r="BD98" s="19" t="str">
        <f t="shared" si="25"/>
        <v>階上町</v>
      </c>
      <c r="BE98" s="35">
        <f>VLOOKUP(BC98&amp;"_"&amp;$AZ$9,データシート3!A:AB,MATCH("ea_"&amp;"太陽光（建物系）"&amp;"_年間発電",データシート3!$A$1:$AB$1,0),0)/10^3+VLOOKUP(BC98&amp;"_"&amp;$AZ$9,データシート3!A:AB,MATCH("ea_"&amp;"太陽光（土地系）"&amp;"_年間発電",データシート3!$A$1:$AB$1,0),0)/10^3</f>
        <v>485945.39799999999</v>
      </c>
      <c r="BF98" s="35">
        <f>VLOOKUP(BC98&amp;"_"&amp;$AZ$9,データシート3!A:AB,MATCH("ea_"&amp;"風力（陸上）"&amp;"_年間発電",データシート3!$A$1:$AB$1,0),0)/10^3</f>
        <v>369335.24699999997</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855280.64500000002</v>
      </c>
      <c r="BJ98" s="35">
        <f>(VLOOKUP($BC98&amp;"_"&amp;$AZ$8,データシート3!$A:$AN,MATCH("da_合計",データシート3!$A$1:$AN$1,0),0))/10^3</f>
        <v>67336.046325321251</v>
      </c>
      <c r="BK98" s="35">
        <f t="shared" si="21"/>
        <v>787944.59867467871</v>
      </c>
      <c r="BL98" s="35">
        <f t="shared" si="22"/>
        <v>0</v>
      </c>
      <c r="BM98" s="35">
        <f t="shared" si="23"/>
        <v>787944.59867467871</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02203</v>
      </c>
      <c r="AY99" s="19" t="str">
        <f>IF(IFERROR(比較地域マスタ!$AE34,"")=0,"",IFERROR(比較地域マスタ!$AE34,""))</f>
        <v>八戸市</v>
      </c>
      <c r="AZ99" s="17"/>
      <c r="BA99" s="23">
        <v>28</v>
      </c>
      <c r="BB99" s="23">
        <v>1</v>
      </c>
      <c r="BC99" s="19" t="str">
        <f t="shared" si="24"/>
        <v>02203</v>
      </c>
      <c r="BD99" s="19" t="str">
        <f t="shared" si="25"/>
        <v>八戸市</v>
      </c>
      <c r="BE99" s="35">
        <f>VLOOKUP(BC99&amp;"_"&amp;$AZ$9,データシート3!A:AB,MATCH("ea_"&amp;"太陽光（建物系）"&amp;"_年間発電",データシート3!$A$1:$AB$1,0),0)/10^3+VLOOKUP(BC99&amp;"_"&amp;$AZ$9,データシート3!A:AB,MATCH("ea_"&amp;"太陽光（土地系）"&amp;"_年間発電",データシート3!$A$1:$AB$1,0),0)/10^3</f>
        <v>2599691.3620000007</v>
      </c>
      <c r="BF99" s="35">
        <f>VLOOKUP(BC99&amp;"_"&amp;$AZ$9,データシート3!A:AB,MATCH("ea_"&amp;"風力（陸上）"&amp;"_年間発電",データシート3!$A$1:$AB$1,0),0)/10^3</f>
        <v>310457.462</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2910148.8240000005</v>
      </c>
      <c r="BJ99" s="35">
        <f>(VLOOKUP($BC99&amp;"_"&amp;$AZ$8,データシート3!$A:$AN,MATCH("da_合計",データシート3!$A$1:$AN$1,0),0))/10^3</f>
        <v>1836725.5675490852</v>
      </c>
      <c r="BK99" s="35">
        <f t="shared" si="21"/>
        <v>1073423.2564509152</v>
      </c>
      <c r="BL99" s="35">
        <f t="shared" si="22"/>
        <v>0</v>
      </c>
      <c r="BM99" s="35">
        <f t="shared" si="23"/>
        <v>1073423.2564509152</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02424</v>
      </c>
      <c r="AY100" s="19" t="str">
        <f>IF(IFERROR(比較地域マスタ!$AE35,"")=0,"",IFERROR(比較地域マスタ!$AE35,""))</f>
        <v>東通村</v>
      </c>
      <c r="AZ100" s="17"/>
      <c r="BA100" s="23">
        <v>29</v>
      </c>
      <c r="BB100" s="23">
        <v>1</v>
      </c>
      <c r="BC100" s="19" t="str">
        <f t="shared" si="24"/>
        <v>02424</v>
      </c>
      <c r="BD100" s="19" t="str">
        <f t="shared" si="25"/>
        <v>東通村</v>
      </c>
      <c r="BE100" s="35">
        <f>VLOOKUP(BC100&amp;"_"&amp;$AZ$9,データシート3!A:AB,MATCH("ea_"&amp;"太陽光（建物系）"&amp;"_年間発電",データシート3!$A$1:$AB$1,0),0)/10^3+VLOOKUP(BC100&amp;"_"&amp;$AZ$9,データシート3!A:AB,MATCH("ea_"&amp;"太陽光（土地系）"&amp;"_年間発電",データシート3!$A$1:$AB$1,0),0)/10^3</f>
        <v>715897.18200000015</v>
      </c>
      <c r="BF100" s="35">
        <f>VLOOKUP(BC100&amp;"_"&amp;$AZ$9,データシート3!A:AB,MATCH("ea_"&amp;"風力（陸上）"&amp;"_年間発電",データシート3!$A$1:$AB$1,0),0)/10^3</f>
        <v>5259895.8590000002</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5975793.0410000002</v>
      </c>
      <c r="BJ100" s="35">
        <f>(VLOOKUP($BC100&amp;"_"&amp;$AZ$8,データシート3!$A:$AN,MATCH("da_合計",データシート3!$A$1:$AN$1,0),0))/10^3</f>
        <v>34430.951535756976</v>
      </c>
      <c r="BK100" s="35">
        <f t="shared" si="21"/>
        <v>5941362.0894642435</v>
      </c>
      <c r="BL100" s="35">
        <f t="shared" si="22"/>
        <v>0</v>
      </c>
      <c r="BM100" s="35">
        <f t="shared" si="23"/>
        <v>5941362.0894642435</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02210</v>
      </c>
      <c r="AY101" s="19" t="str">
        <f>IF(IFERROR(比較地域マスタ!$AE36,"")=0,"",IFERROR(比較地域マスタ!$AE36,""))</f>
        <v>平川市</v>
      </c>
      <c r="AZ101" s="17"/>
      <c r="BA101" s="23">
        <v>30</v>
      </c>
      <c r="BB101" s="23">
        <v>1</v>
      </c>
      <c r="BC101" s="19" t="str">
        <f t="shared" si="24"/>
        <v>02210</v>
      </c>
      <c r="BD101" s="19" t="str">
        <f t="shared" si="25"/>
        <v>平川市</v>
      </c>
      <c r="BE101" s="35">
        <f>VLOOKUP(BC101&amp;"_"&amp;$AZ$9,データシート3!A:AB,MATCH("ea_"&amp;"太陽光（建物系）"&amp;"_年間発電",データシート3!$A$1:$AB$1,0),0)/10^3+VLOOKUP(BC101&amp;"_"&amp;$AZ$9,データシート3!A:AB,MATCH("ea_"&amp;"太陽光（土地系）"&amp;"_年間発電",データシート3!$A$1:$AB$1,0),0)/10^3</f>
        <v>1569695.385</v>
      </c>
      <c r="BF101" s="35">
        <f>VLOOKUP(BC101&amp;"_"&amp;$AZ$9,データシート3!A:AB,MATCH("ea_"&amp;"風力（陸上）"&amp;"_年間発電",データシート3!$A$1:$AB$1,0),0)/10^3</f>
        <v>1961595.8729999999</v>
      </c>
      <c r="BG101" s="35">
        <f>VLOOKUP(BC101&amp;"_"&amp;$AZ$9,データシート3!A:AB,MATCH("ea_"&amp;"中小水（河川）"&amp;"_年間発電",データシート3!$A$1:$AB$1,0),0)/10^3+VLOOKUP(BC101&amp;"_"&amp;$AZ$9,データシート3!A:AB,MATCH("ea_"&amp;"中小水（農業用水路）"&amp;"_年間発電",データシート3!$A$1:$AB$1,0),0)/10^3</f>
        <v>46285.09</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5">
        <f t="shared" si="26"/>
        <v>3634328.1079999995</v>
      </c>
      <c r="BJ101" s="35">
        <f>(VLOOKUP($BC101&amp;"_"&amp;$AZ$8,データシート3!$A:$AN,MATCH("da_合計",データシート3!$A$1:$AN$1,0),0))/10^3</f>
        <v>200001.00498891503</v>
      </c>
      <c r="BK101" s="35">
        <f t="shared" si="21"/>
        <v>3434327.1030110847</v>
      </c>
      <c r="BL101" s="35">
        <f t="shared" si="22"/>
        <v>0</v>
      </c>
      <c r="BM101" s="35">
        <f t="shared" si="23"/>
        <v>3434327.1030110847</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02301</v>
      </c>
      <c r="AY102" s="19" t="str">
        <f>IF(IFERROR(比較地域マスタ!$AE37,"")=0,"",IFERROR(比較地域マスタ!$AE37,""))</f>
        <v>平内町</v>
      </c>
      <c r="AZ102" s="17"/>
      <c r="BA102" s="23">
        <v>31</v>
      </c>
      <c r="BB102" s="23">
        <v>1</v>
      </c>
      <c r="BC102" s="19" t="str">
        <f t="shared" si="24"/>
        <v>02301</v>
      </c>
      <c r="BD102" s="19" t="str">
        <f t="shared" si="25"/>
        <v>平内町</v>
      </c>
      <c r="BE102" s="35">
        <f>VLOOKUP(BC102&amp;"_"&amp;$AZ$9,データシート3!A:AB,MATCH("ea_"&amp;"太陽光（建物系）"&amp;"_年間発電",データシート3!$A$1:$AB$1,0),0)/10^3+VLOOKUP(BC102&amp;"_"&amp;$AZ$9,データシート3!A:AB,MATCH("ea_"&amp;"太陽光（土地系）"&amp;"_年間発電",データシート3!$A$1:$AB$1,0),0)/10^3</f>
        <v>467767.27599999995</v>
      </c>
      <c r="BF102" s="35">
        <f>VLOOKUP(BC102&amp;"_"&amp;$AZ$9,データシート3!A:AB,MATCH("ea_"&amp;"風力（陸上）"&amp;"_年間発電",データシート3!$A$1:$AB$1,0),0)/10^3</f>
        <v>3123157.4019999998</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5">
        <f t="shared" si="26"/>
        <v>3590948.7149999999</v>
      </c>
      <c r="BJ102" s="35">
        <f>(VLOOKUP($BC102&amp;"_"&amp;$AZ$8,データシート3!$A:$AN,MATCH("da_合計",データシート3!$A$1:$AN$1,0),0))/10^3</f>
        <v>52329.707131216201</v>
      </c>
      <c r="BK102" s="35">
        <f t="shared" si="21"/>
        <v>3538619.0078687835</v>
      </c>
      <c r="BL102" s="35">
        <f t="shared" si="22"/>
        <v>0</v>
      </c>
      <c r="BM102" s="35">
        <f t="shared" si="23"/>
        <v>3538619.0078687835</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02202</v>
      </c>
      <c r="AY103" s="19" t="str">
        <f>IF(IFERROR(比較地域マスタ!$AE38,"")=0,"",IFERROR(比較地域マスタ!$AE38,""))</f>
        <v>弘前市</v>
      </c>
      <c r="AZ103" s="17"/>
      <c r="BA103" s="23">
        <v>32</v>
      </c>
      <c r="BB103" s="23">
        <v>1</v>
      </c>
      <c r="BC103" s="19" t="str">
        <f t="shared" si="24"/>
        <v>02202</v>
      </c>
      <c r="BD103" s="19" t="str">
        <f t="shared" si="25"/>
        <v>弘前市</v>
      </c>
      <c r="BE103" s="35">
        <f>VLOOKUP(BC103&amp;"_"&amp;$AZ$9,データシート3!A:AB,MATCH("ea_"&amp;"太陽光（建物系）"&amp;"_年間発電",データシート3!$A$1:$AB$1,0),0)/10^3+VLOOKUP(BC103&amp;"_"&amp;$AZ$9,データシート3!A:AB,MATCH("ea_"&amp;"太陽光（土地系）"&amp;"_年間発電",データシート3!$A$1:$AB$1,0),0)/10^3</f>
        <v>4775615.4330000002</v>
      </c>
      <c r="BF103" s="35">
        <f>VLOOKUP(BC103&amp;"_"&amp;$AZ$9,データシート3!A:AB,MATCH("ea_"&amp;"風力（陸上）"&amp;"_年間発電",データシート3!$A$1:$AB$1,0),0)/10^3</f>
        <v>2171116.2960000001</v>
      </c>
      <c r="BG103" s="35">
        <f>VLOOKUP(BC103&amp;"_"&amp;$AZ$9,データシート3!A:AB,MATCH("ea_"&amp;"中小水（河川）"&amp;"_年間発電",データシート3!$A$1:$AB$1,0),0)/10^3+VLOOKUP(BC103&amp;"_"&amp;$AZ$9,データシート3!A:AB,MATCH("ea_"&amp;"中小水（農業用水路）"&amp;"_年間発電",データシート3!$A$1:$AB$1,0),0)/10^3</f>
        <v>51991.771000000001</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5">
        <f t="shared" si="26"/>
        <v>6998815.7249999996</v>
      </c>
      <c r="BJ103" s="35">
        <f>(VLOOKUP($BC103&amp;"_"&amp;$AZ$8,データシート3!$A:$AN,MATCH("da_合計",データシート3!$A$1:$AN$1,0),0))/10^3</f>
        <v>1132427.3461546518</v>
      </c>
      <c r="BK103" s="35">
        <f t="shared" si="21"/>
        <v>5866388.378845348</v>
      </c>
      <c r="BL103" s="35">
        <f t="shared" si="22"/>
        <v>0</v>
      </c>
      <c r="BM103" s="35">
        <f t="shared" si="23"/>
        <v>5866388.378845348</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02323</v>
      </c>
      <c r="AY104" s="19" t="str">
        <f>IF(IFERROR(比較地域マスタ!$AE39,"")=0,"",IFERROR(比較地域マスタ!$AE39,""))</f>
        <v>深浦町</v>
      </c>
      <c r="AZ104" s="17"/>
      <c r="BA104" s="23">
        <v>33</v>
      </c>
      <c r="BB104" s="23">
        <v>1</v>
      </c>
      <c r="BC104" s="19" t="str">
        <f t="shared" si="24"/>
        <v>02323</v>
      </c>
      <c r="BD104" s="19" t="str">
        <f t="shared" si="25"/>
        <v>深浦町</v>
      </c>
      <c r="BE104" s="35">
        <f>VLOOKUP(BC104&amp;"_"&amp;$AZ$9,データシート3!A:AB,MATCH("ea_"&amp;"太陽光（建物系）"&amp;"_年間発電",データシート3!$A$1:$AB$1,0),0)/10^3+VLOOKUP(BC104&amp;"_"&amp;$AZ$9,データシート3!A:AB,MATCH("ea_"&amp;"太陽光（土地系）"&amp;"_年間発電",データシート3!$A$1:$AB$1,0),0)/10^3</f>
        <v>366909.78399999999</v>
      </c>
      <c r="BF104" s="35">
        <f>VLOOKUP(BC104&amp;"_"&amp;$AZ$9,データシート3!A:AB,MATCH("ea_"&amp;"風力（陸上）"&amp;"_年間発電",データシート3!$A$1:$AB$1,0),0)/10^3</f>
        <v>2994488.0630000001</v>
      </c>
      <c r="BG104" s="35">
        <f>VLOOKUP(BC104&amp;"_"&amp;$AZ$9,データシート3!A:AB,MATCH("ea_"&amp;"中小水（河川）"&amp;"_年間発電",データシート3!$A$1:$AB$1,0),0)/10^3+VLOOKUP(BC104&amp;"_"&amp;$AZ$9,データシート3!A:AB,MATCH("ea_"&amp;"中小水（農業用水路）"&amp;"_年間発電",データシート3!$A$1:$AB$1,0),0)/10^3</f>
        <v>55007.991999999998</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5">
        <f t="shared" si="26"/>
        <v>3416598.6290000002</v>
      </c>
      <c r="BJ104" s="35">
        <f>(VLOOKUP($BC104&amp;"_"&amp;$AZ$8,データシート3!$A:$AN,MATCH("da_合計",データシート3!$A$1:$AN$1,0),0))/10^3</f>
        <v>35932.745322010087</v>
      </c>
      <c r="BK104" s="35">
        <f t="shared" ref="BK104:BK135" si="27">BI104-BJ104</f>
        <v>3380665.8836779902</v>
      </c>
      <c r="BL104" s="35">
        <f t="shared" ref="BL104:BL135" si="28">IF(BK104&gt;0,0,BK104)</f>
        <v>0</v>
      </c>
      <c r="BM104" s="35">
        <f t="shared" ref="BM104:BM135" si="29">IF(BK104&gt;0,BK104,0)</f>
        <v>3380665.8836779902</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02361</v>
      </c>
      <c r="AY105" s="19" t="str">
        <f>IF(IFERROR(比較地域マスタ!$AE40,"")=0,"",IFERROR(比較地域マスタ!$AE40,""))</f>
        <v>藤崎町</v>
      </c>
      <c r="AZ105" s="17"/>
      <c r="BA105" s="23">
        <v>34</v>
      </c>
      <c r="BB105" s="23">
        <v>1</v>
      </c>
      <c r="BC105" s="19" t="str">
        <f t="shared" si="24"/>
        <v>02361</v>
      </c>
      <c r="BD105" s="19" t="str">
        <f t="shared" si="25"/>
        <v>藤崎町</v>
      </c>
      <c r="BE105" s="35">
        <f>VLOOKUP(BC105&amp;"_"&amp;$AZ$9,データシート3!A:AB,MATCH("ea_"&amp;"太陽光（建物系）"&amp;"_年間発電",データシート3!$A$1:$AB$1,0),0)/10^3+VLOOKUP(BC105&amp;"_"&amp;$AZ$9,データシート3!A:AB,MATCH("ea_"&amp;"太陽光（土地系）"&amp;"_年間発電",データシート3!$A$1:$AB$1,0),0)/10^3</f>
        <v>447555.23599999992</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447555.23599999992</v>
      </c>
      <c r="BJ105" s="35">
        <f>(VLOOKUP($BC105&amp;"_"&amp;$AZ$8,データシート3!$A:$AN,MATCH("da_合計",データシート3!$A$1:$AN$1,0),0))/10^3</f>
        <v>66199.145671104634</v>
      </c>
      <c r="BK105" s="35">
        <f t="shared" si="27"/>
        <v>381356.09032889525</v>
      </c>
      <c r="BL105" s="35">
        <f t="shared" si="28"/>
        <v>0</v>
      </c>
      <c r="BM105" s="35">
        <f t="shared" si="29"/>
        <v>381356.09032889525</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02207</v>
      </c>
      <c r="AY106" s="19" t="str">
        <f>IF(IFERROR(比較地域マスタ!$AE41,"")=0,"",IFERROR(比較地域マスタ!$AE41,""))</f>
        <v>三沢市</v>
      </c>
      <c r="AZ106" s="17"/>
      <c r="BA106" s="23">
        <v>35</v>
      </c>
      <c r="BB106" s="23">
        <v>1</v>
      </c>
      <c r="BC106" s="19" t="str">
        <f t="shared" si="24"/>
        <v>02207</v>
      </c>
      <c r="BD106" s="19" t="str">
        <f t="shared" si="25"/>
        <v>三沢市</v>
      </c>
      <c r="BE106" s="35">
        <f>VLOOKUP(BC106&amp;"_"&amp;$AZ$9,データシート3!A:AB,MATCH("ea_"&amp;"太陽光（建物系）"&amp;"_年間発電",データシート3!$A$1:$AB$1,0),0)/10^3+VLOOKUP(BC106&amp;"_"&amp;$AZ$9,データシート3!A:AB,MATCH("ea_"&amp;"太陽光（土地系）"&amp;"_年間発電",データシート3!$A$1:$AB$1,0),0)/10^3</f>
        <v>1619413.7650000001</v>
      </c>
      <c r="BF106" s="35">
        <f>VLOOKUP(BC106&amp;"_"&amp;$AZ$9,データシート3!A:AB,MATCH("ea_"&amp;"風力（陸上）"&amp;"_年間発電",データシート3!$A$1:$AB$1,0),0)/10^3</f>
        <v>277997.81</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1897411.5750000002</v>
      </c>
      <c r="BJ106" s="35">
        <f>(VLOOKUP($BC106&amp;"_"&amp;$AZ$8,データシート3!$A:$AN,MATCH("da_合計",データシート3!$A$1:$AN$1,0),0))/10^3</f>
        <v>308047.26374557771</v>
      </c>
      <c r="BK106" s="35">
        <f t="shared" si="27"/>
        <v>1589364.3112544224</v>
      </c>
      <c r="BL106" s="35">
        <f t="shared" si="28"/>
        <v>0</v>
      </c>
      <c r="BM106" s="35">
        <f t="shared" si="29"/>
        <v>1589364.3112544224</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02208</v>
      </c>
      <c r="AY107" s="19" t="str">
        <f>IF(IFERROR(比較地域マスタ!$AE42,"")=0,"",IFERROR(比較地域マスタ!$AE42,""))</f>
        <v>むつ市</v>
      </c>
      <c r="AZ107" s="17"/>
      <c r="BA107" s="23">
        <v>36</v>
      </c>
      <c r="BB107" s="23">
        <v>1</v>
      </c>
      <c r="BC107" s="19" t="str">
        <f t="shared" si="24"/>
        <v>02208</v>
      </c>
      <c r="BD107" s="19" t="str">
        <f t="shared" si="25"/>
        <v>むつ市</v>
      </c>
      <c r="BE107" s="35">
        <f>VLOOKUP(BC107&amp;"_"&amp;$AZ$9,データシート3!A:AB,MATCH("ea_"&amp;"太陽光（建物系）"&amp;"_年間発電",データシート3!$A$1:$AB$1,0),0)/10^3+VLOOKUP(BC107&amp;"_"&amp;$AZ$9,データシート3!A:AB,MATCH("ea_"&amp;"太陽光（土地系）"&amp;"_年間発電",データシート3!$A$1:$AB$1,0),0)/10^3</f>
        <v>1344142.2079999999</v>
      </c>
      <c r="BF107" s="35">
        <f>VLOOKUP(BC107&amp;"_"&amp;$AZ$9,データシート3!A:AB,MATCH("ea_"&amp;"風力（陸上）"&amp;"_年間発電",データシート3!$A$1:$AB$1,0),0)/10^3</f>
        <v>7873579.9009999987</v>
      </c>
      <c r="BG107" s="35">
        <f>VLOOKUP(BC107&amp;"_"&amp;$AZ$9,データシート3!A:AB,MATCH("ea_"&amp;"中小水（河川）"&amp;"_年間発電",データシート3!$A$1:$AB$1,0),0)/10^3+VLOOKUP(BC107&amp;"_"&amp;$AZ$9,データシート3!A:AB,MATCH("ea_"&amp;"中小水（農業用水路）"&amp;"_年間発電",データシート3!$A$1:$AB$1,0),0)/10^3</f>
        <v>42678.699000000001</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5">
        <f t="shared" si="26"/>
        <v>16568348.427999998</v>
      </c>
      <c r="BJ107" s="35">
        <f>(VLOOKUP($BC107&amp;"_"&amp;$AZ$8,データシート3!$A:$AN,MATCH("da_合計",データシート3!$A$1:$AN$1,0),0))/10^3</f>
        <v>301760.19514469034</v>
      </c>
      <c r="BK107" s="35">
        <f t="shared" si="27"/>
        <v>16266588.232855307</v>
      </c>
      <c r="BL107" s="35">
        <f t="shared" si="28"/>
        <v>0</v>
      </c>
      <c r="BM107" s="35">
        <f t="shared" si="29"/>
        <v>16266588.232855307</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02406</v>
      </c>
      <c r="AY108" s="19" t="str">
        <f>IF(IFERROR(比較地域マスタ!$AE43,"")=0,"",IFERROR(比較地域マスタ!$AE43,""))</f>
        <v>横浜町</v>
      </c>
      <c r="AZ108" s="17"/>
      <c r="BA108" s="23">
        <v>37</v>
      </c>
      <c r="BB108" s="23">
        <v>1</v>
      </c>
      <c r="BC108" s="19" t="str">
        <f t="shared" si="24"/>
        <v>02406</v>
      </c>
      <c r="BD108" s="19" t="str">
        <f t="shared" si="25"/>
        <v>横浜町</v>
      </c>
      <c r="BE108" s="35">
        <f>VLOOKUP(BC108&amp;"_"&amp;$AZ$9,データシート3!A:AB,MATCH("ea_"&amp;"太陽光（建物系）"&amp;"_年間発電",データシート3!$A$1:$AB$1,0),0)/10^3+VLOOKUP(BC108&amp;"_"&amp;$AZ$9,データシート3!A:AB,MATCH("ea_"&amp;"太陽光（土地系）"&amp;"_年間発電",データシート3!$A$1:$AB$1,0),0)/10^3</f>
        <v>757694.58800000011</v>
      </c>
      <c r="BF108" s="35">
        <f>VLOOKUP(BC108&amp;"_"&amp;$AZ$9,データシート3!A:AB,MATCH("ea_"&amp;"風力（陸上）"&amp;"_年間発電",データシート3!$A$1:$AB$1,0),0)/10^3</f>
        <v>1315639.196</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2073333.784</v>
      </c>
      <c r="BJ108" s="35">
        <f>(VLOOKUP($BC108&amp;"_"&amp;$AZ$8,データシート3!$A:$AN,MATCH("da_合計",データシート3!$A$1:$AN$1,0),0))/10^3</f>
        <v>39204.498496678287</v>
      </c>
      <c r="BK108" s="35">
        <f t="shared" si="27"/>
        <v>2034129.2855033218</v>
      </c>
      <c r="BL108" s="35">
        <f t="shared" si="28"/>
        <v>0</v>
      </c>
      <c r="BM108" s="35">
        <f t="shared" si="29"/>
        <v>2034129.2855033218</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02304</v>
      </c>
      <c r="AY109" s="19" t="str">
        <f>IF(IFERROR(比較地域マスタ!$AE44,"")=0,"",IFERROR(比較地域マスタ!$AE44,""))</f>
        <v>蓬田村</v>
      </c>
      <c r="AZ109" s="17"/>
      <c r="BA109" s="23">
        <v>38</v>
      </c>
      <c r="BB109" s="23">
        <v>1</v>
      </c>
      <c r="BC109" s="19" t="str">
        <f t="shared" si="24"/>
        <v>02304</v>
      </c>
      <c r="BD109" s="19" t="str">
        <f t="shared" si="25"/>
        <v>蓬田村</v>
      </c>
      <c r="BE109" s="35">
        <f>VLOOKUP(BC109&amp;"_"&amp;$AZ$9,データシート3!A:AB,MATCH("ea_"&amp;"太陽光（建物系）"&amp;"_年間発電",データシート3!$A$1:$AB$1,0),0)/10^3+VLOOKUP(BC109&amp;"_"&amp;$AZ$9,データシート3!A:AB,MATCH("ea_"&amp;"太陽光（土地系）"&amp;"_年間発電",データシート3!$A$1:$AB$1,0),0)/10^3</f>
        <v>341099.14799999999</v>
      </c>
      <c r="BF109" s="35">
        <f>VLOOKUP(BC109&amp;"_"&amp;$AZ$9,データシート3!A:AB,MATCH("ea_"&amp;"風力（陸上）"&amp;"_年間発電",データシート3!$A$1:$AB$1,0),0)/10^3</f>
        <v>1466339.017</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5">
        <f t="shared" si="26"/>
        <v>1807443.3160000001</v>
      </c>
      <c r="BJ109" s="35">
        <f>(VLOOKUP($BC109&amp;"_"&amp;$AZ$8,データシート3!$A:$AN,MATCH("da_合計",データシート3!$A$1:$AN$1,0),0))/10^3</f>
        <v>10096.193735979876</v>
      </c>
      <c r="BK109" s="35">
        <f t="shared" si="27"/>
        <v>1797347.1222640201</v>
      </c>
      <c r="BL109" s="35">
        <f t="shared" si="28"/>
        <v>0</v>
      </c>
      <c r="BM109" s="35">
        <f t="shared" si="29"/>
        <v>1797347.1222640201</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02405</v>
      </c>
      <c r="AY110" s="19" t="str">
        <f>IF(IFERROR(比較地域マスタ!$AE45,"")=0,"",IFERROR(比較地域マスタ!$AE45,""))</f>
        <v>六戸町</v>
      </c>
      <c r="AZ110" s="17"/>
      <c r="BA110" s="23">
        <v>39</v>
      </c>
      <c r="BB110" s="23">
        <v>1</v>
      </c>
      <c r="BC110" s="19" t="str">
        <f t="shared" si="24"/>
        <v>02405</v>
      </c>
      <c r="BD110" s="19" t="str">
        <f t="shared" si="25"/>
        <v>六戸町</v>
      </c>
      <c r="BE110" s="35">
        <f>VLOOKUP(BC110&amp;"_"&amp;$AZ$9,データシート3!A:AB,MATCH("ea_"&amp;"太陽光（建物系）"&amp;"_年間発電",データシート3!$A$1:$AB$1,0),0)/10^3+VLOOKUP(BC110&amp;"_"&amp;$AZ$9,データシート3!A:AB,MATCH("ea_"&amp;"太陽光（土地系）"&amp;"_年間発電",データシート3!$A$1:$AB$1,0),0)/10^3</f>
        <v>1189108.9269999999</v>
      </c>
      <c r="BF110" s="35">
        <f>VLOOKUP(BC110&amp;"_"&amp;$AZ$9,データシート3!A:AB,MATCH("ea_"&amp;"風力（陸上）"&amp;"_年間発電",データシート3!$A$1:$AB$1,0),0)/10^3</f>
        <v>73586.025999999998</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1262694.953</v>
      </c>
      <c r="BJ110" s="35">
        <f>(VLOOKUP($BC110&amp;"_"&amp;$AZ$8,データシート3!$A:$AN,MATCH("da_合計",データシート3!$A$1:$AN$1,0),0))/10^3</f>
        <v>60964.626260077152</v>
      </c>
      <c r="BK110" s="35">
        <f t="shared" si="27"/>
        <v>1201730.3267399229</v>
      </c>
      <c r="BL110" s="35">
        <f t="shared" si="28"/>
        <v>0</v>
      </c>
      <c r="BM110" s="35">
        <f t="shared" si="29"/>
        <v>1201730.3267399229</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02411</v>
      </c>
      <c r="AY111" s="19" t="str">
        <f>IF(IFERROR(比較地域マスタ!$AE46,"")=0,"",IFERROR(比較地域マスタ!$AE46,""))</f>
        <v>六ヶ所村</v>
      </c>
      <c r="AZ111" s="17"/>
      <c r="BA111" s="23">
        <v>40</v>
      </c>
      <c r="BB111" s="23">
        <v>1</v>
      </c>
      <c r="BC111" s="19" t="str">
        <f t="shared" si="24"/>
        <v>02411</v>
      </c>
      <c r="BD111" s="19" t="str">
        <f t="shared" si="25"/>
        <v>六ヶ所村</v>
      </c>
      <c r="BE111" s="35">
        <f>VLOOKUP(BC111&amp;"_"&amp;$AZ$9,データシート3!A:AB,MATCH("ea_"&amp;"太陽光（建物系）"&amp;"_年間発電",データシート3!$A$1:$AB$1,0),0)/10^3+VLOOKUP(BC111&amp;"_"&amp;$AZ$9,データシート3!A:AB,MATCH("ea_"&amp;"太陽光（土地系）"&amp;"_年間発電",データシート3!$A$1:$AB$1,0),0)/10^3</f>
        <v>1486967.868</v>
      </c>
      <c r="BF111" s="35">
        <f>VLOOKUP(BC111&amp;"_"&amp;$AZ$9,データシート3!A:AB,MATCH("ea_"&amp;"風力（陸上）"&amp;"_年間発電",データシート3!$A$1:$AB$1,0),0)/10^3</f>
        <v>3166816.0759999999</v>
      </c>
      <c r="BG111" s="35">
        <f>VLOOKUP(BC111&amp;"_"&amp;$AZ$9,データシート3!A:AB,MATCH("ea_"&amp;"中小水（河川）"&amp;"_年間発電",データシート3!$A$1:$AB$1,0),0)/10^3+VLOOKUP(BC111&amp;"_"&amp;$AZ$9,データシート3!A:AB,MATCH("ea_"&amp;"中小水（農業用水路）"&amp;"_年間発電",データシート3!$A$1:$AB$1,0),0)/10^3</f>
        <v>456.31099999999992</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4654240.2549999999</v>
      </c>
      <c r="BJ111" s="35">
        <f>(VLOOKUP($BC111&amp;"_"&amp;$AZ$8,データシート3!$A:$AN,MATCH("da_合計",データシート3!$A$1:$AN$1,0),0))/10^3</f>
        <v>268025.95641727635</v>
      </c>
      <c r="BK111" s="35">
        <f t="shared" si="27"/>
        <v>4386214.2985827234</v>
      </c>
      <c r="BL111" s="35">
        <f t="shared" si="28"/>
        <v>0</v>
      </c>
      <c r="BM111" s="35">
        <f t="shared" si="29"/>
        <v>4386214.2985827234</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青森県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02</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114</v>
      </c>
      <c r="H7" s="712">
        <f t="shared" si="0"/>
        <v>124</v>
      </c>
      <c r="I7" s="712">
        <f t="shared" si="0"/>
        <v>124</v>
      </c>
      <c r="J7" s="712">
        <f t="shared" si="0"/>
        <v>124</v>
      </c>
      <c r="K7" s="713">
        <f t="shared" si="0"/>
        <v>126</v>
      </c>
      <c r="L7" s="713">
        <f t="shared" si="0"/>
        <v>131</v>
      </c>
      <c r="M7" s="713">
        <f t="shared" si="0"/>
        <v>130</v>
      </c>
      <c r="N7" s="713">
        <f t="shared" si="0"/>
        <v>131</v>
      </c>
      <c r="O7" s="713">
        <f>SUM(O8:O13)</f>
        <v>126</v>
      </c>
      <c r="P7" s="713">
        <f t="shared" si="0"/>
        <v>126</v>
      </c>
      <c r="Q7" s="714">
        <f>SUM(Q8:Q13)</f>
        <v>121</v>
      </c>
      <c r="R7" s="919">
        <f t="shared" si="0"/>
        <v>4703.6900000000005</v>
      </c>
      <c r="S7" s="920">
        <f t="shared" si="0"/>
        <v>5944.1160000000009</v>
      </c>
      <c r="T7" s="920">
        <f t="shared" si="0"/>
        <v>6131.2049999999999</v>
      </c>
      <c r="U7" s="920">
        <f t="shared" si="0"/>
        <v>5680.5180000000009</v>
      </c>
      <c r="V7" s="920">
        <f t="shared" si="0"/>
        <v>5939.7129999999988</v>
      </c>
      <c r="W7" s="920">
        <f t="shared" si="0"/>
        <v>5794.2960000000003</v>
      </c>
      <c r="X7" s="920">
        <f t="shared" si="0"/>
        <v>5820.3290000000006</v>
      </c>
      <c r="Y7" s="920">
        <f t="shared" si="0"/>
        <v>5893.9452379999993</v>
      </c>
      <c r="Z7" s="920">
        <f>SUM(Z8:Z13)</f>
        <v>5614.9339999999993</v>
      </c>
      <c r="AA7" s="920">
        <f>SUM(AA8:AA13)</f>
        <v>5039.5470000000005</v>
      </c>
      <c r="AB7" s="921">
        <f t="shared" si="0"/>
        <v>5070.7669999999998</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3</v>
      </c>
      <c r="N8" s="720">
        <f>VLOOKUP($D$3&amp;"_"&amp;N$3,データシート1!$A:$BU,MATCH($G$2&amp;"_"&amp;$C8,データシート1!$A$1:$BU$1,0),0)</f>
        <v>3</v>
      </c>
      <c r="O8" s="720">
        <f>VLOOKUP($D$3&amp;"_"&amp;O$3,データシート1!$A:$BU,MATCH($G$2&amp;"_"&amp;$C8,データシート1!$A$1:$BU$1,0),0)</f>
        <v>3</v>
      </c>
      <c r="P8" s="720">
        <f>VLOOKUP($D$3&amp;"_"&amp;P$3,データシート1!$A:$BU,MATCH($G$2&amp;"_"&amp;$C8,データシート1!$A$1:$BU$1,0),0)</f>
        <v>2</v>
      </c>
      <c r="Q8" s="721">
        <f>VLOOKUP($D$3&amp;"_"&amp;Q$3,データシート1!$A:$BU,MATCH($G$2&amp;"_"&amp;$C8,データシート1!$A$1:$BU$1,0),0)</f>
        <v>2</v>
      </c>
      <c r="R8" s="922">
        <f>VLOOKUP($D$3&amp;"_"&amp;R$3,データシート1!$A:$BU,MATCH($R$2&amp;"_"&amp;$C8,データシート1!$A$1:$BU$1,0),0)</f>
        <v>6.3979999999999997</v>
      </c>
      <c r="S8" s="923">
        <f>VLOOKUP($D$3&amp;"_"&amp;S$3,データシート1!$A:$BU,MATCH($R$2&amp;"_"&amp;$C8,データシート1!$A$1:$BU$1,0),0)</f>
        <v>7.5640000000000001</v>
      </c>
      <c r="T8" s="923">
        <f>VLOOKUP($D$3&amp;"_"&amp;T$3,データシート1!$A:$BU,MATCH($R$2&amp;"_"&amp;$C8,データシート1!$A$1:$BU$1,0),0)</f>
        <v>7.6589999999999998</v>
      </c>
      <c r="U8" s="923">
        <f>VLOOKUP($D$3&amp;"_"&amp;U$3,データシート1!$A:$BU,MATCH($R$2&amp;"_"&amp;$C8,データシート1!$A$1:$BU$1,0),0)</f>
        <v>7.194</v>
      </c>
      <c r="V8" s="923">
        <f>VLOOKUP($D$3&amp;"_"&amp;V$3,データシート1!$A:$BU,MATCH($R$2&amp;"_"&amp;$C8,データシート1!$A$1:$BU$1,0),0)</f>
        <v>6.9580000000000002</v>
      </c>
      <c r="W8" s="923">
        <f>VLOOKUP($D$3&amp;"_"&amp;W$3,データシート1!$A:$BU,MATCH($R$2&amp;"_"&amp;$C8,データシート1!$A$1:$BU$1,0),0)</f>
        <v>29.222999999999999</v>
      </c>
      <c r="X8" s="923">
        <f>VLOOKUP($D$3&amp;"_"&amp;X$3,データシート1!$A:$BU,MATCH($R$2&amp;"_"&amp;$C8,データシート1!$A$1:$BU$1,0),0)</f>
        <v>46.911999999999999</v>
      </c>
      <c r="Y8" s="923">
        <f>VLOOKUP($D$3&amp;"_"&amp;Y$3,データシート1!$A:$BU,MATCH($R$2&amp;"_"&amp;$C8,データシート1!$A$1:$BU$1,0),0)</f>
        <v>49.384999999999998</v>
      </c>
      <c r="Z8" s="923">
        <f>VLOOKUP($D$3&amp;"_"&amp;Z$3,データシート1!$A:$BU,MATCH($R$2&amp;"_"&amp;$C8,データシート1!$A$1:$BU$1,0),0)</f>
        <v>47.499000000000002</v>
      </c>
      <c r="AA8" s="923">
        <f>VLOOKUP($D$3&amp;"_"&amp;AA$3,データシート1!$A:$BU,MATCH($R$2&amp;"_"&amp;$C8,データシート1!$A$1:$BU$1,0),0)</f>
        <v>40.155000000000001</v>
      </c>
      <c r="AB8" s="924">
        <f>VLOOKUP($D$3&amp;"_"&amp;AB$3,データシート1!$A:$BU,MATCH($R$2&amp;"_"&amp;$C8,データシート1!$A$1:$BU$1,0),0)</f>
        <v>38.338999999999999</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33.475000000000001</v>
      </c>
      <c r="S9" s="926">
        <f>VLOOKUP($D$3&amp;"_"&amp;S$3,データシート1!$A:$BU,MATCH($R$2&amp;"_"&amp;$C9,データシート1!$A$1:$BU$1,0),0)</f>
        <v>40.972000000000001</v>
      </c>
      <c r="T9" s="926">
        <f>VLOOKUP($D$3&amp;"_"&amp;T$3,データシート1!$A:$BU,MATCH($R$2&amp;"_"&amp;$C9,データシート1!$A$1:$BU$1,0),0)</f>
        <v>45.783999999999999</v>
      </c>
      <c r="U9" s="926">
        <f>VLOOKUP($D$3&amp;"_"&amp;U$3,データシート1!$A:$BU,MATCH($R$2&amp;"_"&amp;$C9,データシート1!$A$1:$BU$1,0),0)</f>
        <v>44.484999999999999</v>
      </c>
      <c r="V9" s="926">
        <f>VLOOKUP($D$3&amp;"_"&amp;V$3,データシート1!$A:$BU,MATCH($R$2&amp;"_"&amp;$C9,データシート1!$A$1:$BU$1,0),0)</f>
        <v>42.505000000000003</v>
      </c>
      <c r="W9" s="926">
        <f>VLOOKUP($D$3&amp;"_"&amp;W$3,データシート1!$A:$BU,MATCH($R$2&amp;"_"&amp;$C9,データシート1!$A$1:$BU$1,0),0)</f>
        <v>39.923999999999999</v>
      </c>
      <c r="X9" s="926">
        <f>VLOOKUP($D$3&amp;"_"&amp;X$3,データシート1!$A:$BU,MATCH($R$2&amp;"_"&amp;$C9,データシート1!$A$1:$BU$1,0),0)</f>
        <v>40.454999999999998</v>
      </c>
      <c r="Y9" s="926">
        <f>VLOOKUP($D$3&amp;"_"&amp;Y$3,データシート1!$A:$BU,MATCH($R$2&amp;"_"&amp;$C9,データシート1!$A$1:$BU$1,0),0)</f>
        <v>41.99</v>
      </c>
      <c r="Z9" s="926">
        <f>VLOOKUP($D$3&amp;"_"&amp;Z$3,データシート1!$A:$BU,MATCH($R$2&amp;"_"&amp;$C9,データシート1!$A$1:$BU$1,0),0)</f>
        <v>40.911000000000001</v>
      </c>
      <c r="AA9" s="926">
        <f>VLOOKUP($D$3&amp;"_"&amp;AA$3,データシート1!$A:$BU,MATCH($R$2&amp;"_"&amp;$C9,データシート1!$A$1:$BU$1,0),0)</f>
        <v>38.488999999999997</v>
      </c>
      <c r="AB9" s="927">
        <f>VLOOKUP($D$3&amp;"_"&amp;AB$3,データシート1!$A:$BU,MATCH($R$2&amp;"_"&amp;$C9,データシート1!$A$1:$BU$1,0),0)</f>
        <v>41.531999999999996</v>
      </c>
    </row>
    <row r="10" spans="2:30" s="22" customFormat="1" ht="20.45" customHeight="1">
      <c r="B10" s="715"/>
      <c r="C10" s="722" t="s">
        <v>117</v>
      </c>
      <c r="D10" s="723"/>
      <c r="E10" s="722"/>
      <c r="F10" s="723"/>
      <c r="G10" s="724">
        <f>VLOOKUP($D$3&amp;"_"&amp;G$3,データシート1!$A:$BU,MATCH($G$2&amp;"_"&amp;$C10,データシート1!$A$1:$BU$1,0),0)</f>
        <v>54</v>
      </c>
      <c r="H10" s="725">
        <f>VLOOKUP($D$3&amp;"_"&amp;H$3,データシート1!$A:$BU,MATCH($G$2&amp;"_"&amp;$C10,データシート1!$A$1:$BU$1,0),0)</f>
        <v>55</v>
      </c>
      <c r="I10" s="725">
        <f>VLOOKUP($D$3&amp;"_"&amp;I$3,データシート1!$A:$BU,MATCH($G$2&amp;"_"&amp;$C10,データシート1!$A$1:$BU$1,0),0)</f>
        <v>57</v>
      </c>
      <c r="J10" s="725">
        <f>VLOOKUP($D$3&amp;"_"&amp;J$3,データシート1!$A:$BU,MATCH($G$2&amp;"_"&amp;$C10,データシート1!$A$1:$BU$1,0),0)</f>
        <v>57</v>
      </c>
      <c r="K10" s="726">
        <f>VLOOKUP($D$3&amp;"_"&amp;K$3,データシート1!$A:$BU,MATCH($G$2&amp;"_"&amp;$C10,データシート1!$A$1:$BU$1,0),0)</f>
        <v>56</v>
      </c>
      <c r="L10" s="726">
        <f>VLOOKUP($D$3&amp;"_"&amp;L$3,データシート1!$A:$BU,MATCH($G$2&amp;"_"&amp;$C10,データシート1!$A$1:$BU$1,0),0)</f>
        <v>60</v>
      </c>
      <c r="M10" s="726">
        <f>VLOOKUP($D$3&amp;"_"&amp;M$3,データシート1!$A:$BU,MATCH($G$2&amp;"_"&amp;$C10,データシート1!$A$1:$BU$1,0),0)</f>
        <v>57</v>
      </c>
      <c r="N10" s="726">
        <f>VLOOKUP($D$3&amp;"_"&amp;N$3,データシート1!$A:$BU,MATCH($G$2&amp;"_"&amp;$C10,データシート1!$A$1:$BU$1,0),0)</f>
        <v>59</v>
      </c>
      <c r="O10" s="726">
        <f>VLOOKUP($D$3&amp;"_"&amp;O$3,データシート1!$A:$BU,MATCH($G$2&amp;"_"&amp;$C10,データシート1!$A$1:$BU$1,0),0)</f>
        <v>59</v>
      </c>
      <c r="P10" s="726">
        <f>VLOOKUP($D$3&amp;"_"&amp;P$3,データシート1!$A:$BU,MATCH($G$2&amp;"_"&amp;$C10,データシート1!$A$1:$BU$1,0),0)</f>
        <v>60</v>
      </c>
      <c r="Q10" s="727">
        <f>VLOOKUP($D$3&amp;"_"&amp;Q$3,データシート1!$A:$BU,MATCH($G$2&amp;"_"&amp;$C10,データシート1!$A$1:$BU$1,0),0)</f>
        <v>59</v>
      </c>
      <c r="R10" s="925">
        <f>VLOOKUP($D$3&amp;"_"&amp;R$3,データシート1!$A:$BU,MATCH($R$2&amp;"_"&amp;$C10,データシート1!$A$1:$BU$1,0),0)</f>
        <v>3783.5729999999999</v>
      </c>
      <c r="S10" s="926">
        <f>VLOOKUP($D$3&amp;"_"&amp;S$3,データシート1!$A:$BU,MATCH($R$2&amp;"_"&amp;$C10,データシート1!$A$1:$BU$1,0),0)</f>
        <v>4852.7640000000001</v>
      </c>
      <c r="T10" s="926">
        <f>VLOOKUP($D$3&amp;"_"&amp;T$3,データシート1!$A:$BU,MATCH($R$2&amp;"_"&amp;$C10,データシート1!$A$1:$BU$1,0),0)</f>
        <v>5062.3410000000003</v>
      </c>
      <c r="U10" s="926">
        <f>VLOOKUP($D$3&amp;"_"&amp;U$3,データシート1!$A:$BU,MATCH($R$2&amp;"_"&amp;$C10,データシート1!$A$1:$BU$1,0),0)</f>
        <v>4746.317</v>
      </c>
      <c r="V10" s="926">
        <f>VLOOKUP($D$3&amp;"_"&amp;V$3,データシート1!$A:$BU,MATCH($R$2&amp;"_"&amp;$C10,データシート1!$A$1:$BU$1,0),0)</f>
        <v>4959.4309999999996</v>
      </c>
      <c r="W10" s="926">
        <f>VLOOKUP($D$3&amp;"_"&amp;W$3,データシート1!$A:$BU,MATCH($R$2&amp;"_"&amp;$C10,データシート1!$A$1:$BU$1,0),0)</f>
        <v>4789.21</v>
      </c>
      <c r="X10" s="926">
        <f>VLOOKUP($D$3&amp;"_"&amp;X$3,データシート1!$A:$BU,MATCH($R$2&amp;"_"&amp;$C10,データシート1!$A$1:$BU$1,0),0)</f>
        <v>4847.8940000000002</v>
      </c>
      <c r="Y10" s="926">
        <f>VLOOKUP($D$3&amp;"_"&amp;Y$3,データシート1!$A:$BU,MATCH($R$2&amp;"_"&amp;$C10,データシート1!$A$1:$BU$1,0),0)</f>
        <v>4902.68</v>
      </c>
      <c r="Z10" s="926">
        <f>VLOOKUP($D$3&amp;"_"&amp;Z$3,データシート1!$A:$BU,MATCH($R$2&amp;"_"&amp;$C10,データシート1!$A$1:$BU$1,0),0)</f>
        <v>4707.5879999999997</v>
      </c>
      <c r="AA10" s="926">
        <f>VLOOKUP($D$3&amp;"_"&amp;AA$3,データシート1!$A:$BU,MATCH($R$2&amp;"_"&amp;$C10,データシート1!$A$1:$BU$1,0),0)</f>
        <v>4046.4360000000001</v>
      </c>
      <c r="AB10" s="927">
        <f>VLOOKUP($D$3&amp;"_"&amp;AB$3,データシート1!$A:$BU,MATCH($R$2&amp;"_"&amp;$C10,データシート1!$A$1:$BU$1,0),0)</f>
        <v>4209.2449999999999</v>
      </c>
    </row>
    <row r="11" spans="2:30" s="22" customFormat="1" ht="20.45" customHeight="1">
      <c r="B11" s="715"/>
      <c r="C11" s="722" t="s">
        <v>521</v>
      </c>
      <c r="D11" s="723"/>
      <c r="E11" s="722"/>
      <c r="F11" s="723"/>
      <c r="G11" s="724">
        <f>VLOOKUP($D$3&amp;"_"&amp;G$3,データシート1!$A:$BU,MATCH($G$2&amp;"_"&amp;$C11,データシート1!$A$1:$BU$1,0),0)</f>
        <v>53</v>
      </c>
      <c r="H11" s="725">
        <f>VLOOKUP($D$3&amp;"_"&amp;H$3,データシート1!$A:$BU,MATCH($G$2&amp;"_"&amp;$C11,データシート1!$A$1:$BU$1,0),0)</f>
        <v>62</v>
      </c>
      <c r="I11" s="725">
        <f>VLOOKUP($D$3&amp;"_"&amp;I$3,データシート1!$A:$BU,MATCH($G$2&amp;"_"&amp;$C11,データシート1!$A$1:$BU$1,0),0)</f>
        <v>60</v>
      </c>
      <c r="J11" s="725">
        <f>VLOOKUP($D$3&amp;"_"&amp;J$3,データシート1!$A:$BU,MATCH($G$2&amp;"_"&amp;$C11,データシート1!$A$1:$BU$1,0),0)</f>
        <v>60</v>
      </c>
      <c r="K11" s="726">
        <f>VLOOKUP($D$3&amp;"_"&amp;K$3,データシート1!$A:$BU,MATCH($G$2&amp;"_"&amp;$C11,データシート1!$A$1:$BU$1,0),0)</f>
        <v>62</v>
      </c>
      <c r="L11" s="726">
        <f>VLOOKUP($D$3&amp;"_"&amp;L$3,データシート1!$A:$BU,MATCH($G$2&amp;"_"&amp;$C11,データシート1!$A$1:$BU$1,0),0)</f>
        <v>63</v>
      </c>
      <c r="M11" s="726">
        <f>VLOOKUP($D$3&amp;"_"&amp;M$3,データシート1!$A:$BU,MATCH($G$2&amp;"_"&amp;$C11,データシート1!$A$1:$BU$1,0),0)</f>
        <v>63</v>
      </c>
      <c r="N11" s="726">
        <f>VLOOKUP($D$3&amp;"_"&amp;N$3,データシート1!$A:$BU,MATCH($G$2&amp;"_"&amp;$C11,データシート1!$A$1:$BU$1,0),0)</f>
        <v>63</v>
      </c>
      <c r="O11" s="726">
        <f>VLOOKUP($D$3&amp;"_"&amp;O$3,データシート1!$A:$BU,MATCH($G$2&amp;"_"&amp;$C11,データシート1!$A$1:$BU$1,0),0)</f>
        <v>57</v>
      </c>
      <c r="P11" s="726">
        <f>VLOOKUP($D$3&amp;"_"&amp;P$3,データシート1!$A:$BU,MATCH($G$2&amp;"_"&amp;$C11,データシート1!$A$1:$BU$1,0),0)</f>
        <v>58</v>
      </c>
      <c r="Q11" s="727">
        <f>VLOOKUP($D$3&amp;"_"&amp;Q$3,データシート1!$A:$BU,MATCH($G$2&amp;"_"&amp;$C11,データシート1!$A$1:$BU$1,0),0)</f>
        <v>55</v>
      </c>
      <c r="R11" s="925">
        <f>VLOOKUP($D$3&amp;"_"&amp;R$3,データシート1!$A:$BU,MATCH($R$2&amp;"_"&amp;$C11,データシート1!$A$1:$BU$1,0),0)</f>
        <v>756.73400000000004</v>
      </c>
      <c r="S11" s="926">
        <f>VLOOKUP($D$3&amp;"_"&amp;S$3,データシート1!$A:$BU,MATCH($R$2&amp;"_"&amp;$C11,データシート1!$A$1:$BU$1,0),0)</f>
        <v>912.37900000000002</v>
      </c>
      <c r="T11" s="926">
        <f>VLOOKUP($D$3&amp;"_"&amp;T$3,データシート1!$A:$BU,MATCH($R$2&amp;"_"&amp;$C11,データシート1!$A$1:$BU$1,0),0)</f>
        <v>934.45400000000006</v>
      </c>
      <c r="U11" s="926">
        <f>VLOOKUP($D$3&amp;"_"&amp;U$3,データシート1!$A:$BU,MATCH($R$2&amp;"_"&amp;$C11,データシート1!$A$1:$BU$1,0),0)</f>
        <v>796.36400000000003</v>
      </c>
      <c r="V11" s="926">
        <f>VLOOKUP($D$3&amp;"_"&amp;V$3,データシート1!$A:$BU,MATCH($R$2&amp;"_"&amp;$C11,データシート1!$A$1:$BU$1,0),0)</f>
        <v>831.27499999999998</v>
      </c>
      <c r="W11" s="926">
        <f>VLOOKUP($D$3&amp;"_"&amp;W$3,データシート1!$A:$BU,MATCH($R$2&amp;"_"&amp;$C11,データシート1!$A$1:$BU$1,0),0)</f>
        <v>844.83199999999999</v>
      </c>
      <c r="X11" s="926">
        <f>VLOOKUP($D$3&amp;"_"&amp;X$3,データシート1!$A:$BU,MATCH($R$2&amp;"_"&amp;$C11,データシート1!$A$1:$BU$1,0),0)</f>
        <v>804.15099999999995</v>
      </c>
      <c r="Y11" s="926">
        <f>VLOOKUP($D$3&amp;"_"&amp;Y$3,データシート1!$A:$BU,MATCH($R$2&amp;"_"&amp;$C11,データシート1!$A$1:$BU$1,0),0)</f>
        <v>825.00523799999996</v>
      </c>
      <c r="Z11" s="926">
        <f>VLOOKUP($D$3&amp;"_"&amp;Z$3,データシート1!$A:$BU,MATCH($R$2&amp;"_"&amp;$C11,データシート1!$A$1:$BU$1,0),0)</f>
        <v>739.48599999999999</v>
      </c>
      <c r="AA11" s="926">
        <f>VLOOKUP($D$3&amp;"_"&amp;AA$3,データシート1!$A:$BU,MATCH($R$2&amp;"_"&amp;$C11,データシート1!$A$1:$BU$1,0),0)</f>
        <v>837.36300000000006</v>
      </c>
      <c r="AB11" s="927">
        <f>VLOOKUP($D$3&amp;"_"&amp;AB$3,データシート1!$A:$BU,MATCH($R$2&amp;"_"&amp;$C11,データシート1!$A$1:$BU$1,0),0)</f>
        <v>717.16800000000001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3</v>
      </c>
      <c r="H12" s="731">
        <f>VLOOKUP($D$3&amp;"_"&amp;H$3,データシート1!$A:$BU,MATCH($G$2&amp;"_"&amp;$C12,データシート1!$A$1:$BU$1,0),0)</f>
        <v>3</v>
      </c>
      <c r="I12" s="731">
        <f>VLOOKUP($D$3&amp;"_"&amp;I$3,データシート1!$A:$BU,MATCH($G$2&amp;"_"&amp;$C12,データシート1!$A$1:$BU$1,0),0)</f>
        <v>3</v>
      </c>
      <c r="J12" s="731">
        <f>VLOOKUP($D$3&amp;"_"&amp;J$3,データシート1!$A:$BU,MATCH($G$2&amp;"_"&amp;$C12,データシート1!$A$1:$BU$1,0),0)</f>
        <v>3</v>
      </c>
      <c r="K12" s="732">
        <f>VLOOKUP($D$3&amp;"_"&amp;K$3,データシート1!$A:$BU,MATCH($G$2&amp;"_"&amp;$C12,データシート1!$A$1:$BU$1,0),0)</f>
        <v>4</v>
      </c>
      <c r="L12" s="732">
        <f>VLOOKUP($D$3&amp;"_"&amp;L$3,データシート1!$A:$BU,MATCH($G$2&amp;"_"&amp;$C12,データシート1!$A$1:$BU$1,0),0)</f>
        <v>4</v>
      </c>
      <c r="M12" s="732">
        <f>VLOOKUP($D$3&amp;"_"&amp;M$3,データシート1!$A:$BU,MATCH($G$2&amp;"_"&amp;$C12,データシート1!$A$1:$BU$1,0),0)</f>
        <v>4</v>
      </c>
      <c r="N12" s="732">
        <f>VLOOKUP($D$3&amp;"_"&amp;N$3,データシート1!$A:$BU,MATCH($G$2&amp;"_"&amp;$C12,データシート1!$A$1:$BU$1,0),0)</f>
        <v>3</v>
      </c>
      <c r="O12" s="732">
        <f>VLOOKUP($D$3&amp;"_"&amp;O$3,データシート1!$A:$BU,MATCH($G$2&amp;"_"&amp;$C12,データシート1!$A$1:$BU$1,0),0)</f>
        <v>4</v>
      </c>
      <c r="P12" s="732">
        <f>VLOOKUP($D$3&amp;"_"&amp;P$3,データシート1!$A:$BU,MATCH($G$2&amp;"_"&amp;$C12,データシート1!$A$1:$BU$1,0),0)</f>
        <v>3</v>
      </c>
      <c r="Q12" s="733">
        <f>VLOOKUP($D$3&amp;"_"&amp;Q$3,データシート1!$A:$BU,MATCH($G$2&amp;"_"&amp;$C12,データシート1!$A$1:$BU$1,0),0)</f>
        <v>3</v>
      </c>
      <c r="R12" s="928">
        <f>VLOOKUP($D$3&amp;"_"&amp;R$3,データシート1!$A:$BU,MATCH($R$2&amp;"_"&amp;$C12,データシート1!$A$1:$BU$1,0),0)</f>
        <v>117.70699999999999</v>
      </c>
      <c r="S12" s="929">
        <f>VLOOKUP($D$3&amp;"_"&amp;S$3,データシート1!$A:$BU,MATCH($R$2&amp;"_"&amp;$C12,データシート1!$A$1:$BU$1,0),0)</f>
        <v>124.587</v>
      </c>
      <c r="T12" s="929">
        <f>VLOOKUP($D$3&amp;"_"&amp;T$3,データシート1!$A:$BU,MATCH($R$2&amp;"_"&amp;$C12,データシート1!$A$1:$BU$1,0),0)</f>
        <v>75.195999999999998</v>
      </c>
      <c r="U12" s="929">
        <f>VLOOKUP($D$3&amp;"_"&amp;U$3,データシート1!$A:$BU,MATCH($R$2&amp;"_"&amp;$C12,データシート1!$A$1:$BU$1,0),0)</f>
        <v>80.688000000000002</v>
      </c>
      <c r="V12" s="929">
        <f>VLOOKUP($D$3&amp;"_"&amp;V$3,データシート1!$A:$BU,MATCH($R$2&amp;"_"&amp;$C12,データシート1!$A$1:$BU$1,0),0)</f>
        <v>94.384</v>
      </c>
      <c r="W12" s="929">
        <f>VLOOKUP($D$3&amp;"_"&amp;W$3,データシート1!$A:$BU,MATCH($R$2&amp;"_"&amp;$C12,データシート1!$A$1:$BU$1,0),0)</f>
        <v>85.828999999999994</v>
      </c>
      <c r="X12" s="929">
        <f>VLOOKUP($D$3&amp;"_"&amp;X$3,データシート1!$A:$BU,MATCH($R$2&amp;"_"&amp;$C12,データシート1!$A$1:$BU$1,0),0)</f>
        <v>74.25</v>
      </c>
      <c r="Y12" s="929">
        <f>VLOOKUP($D$3&amp;"_"&amp;Y$3,データシート1!$A:$BU,MATCH($R$2&amp;"_"&amp;$C12,データシート1!$A$1:$BU$1,0),0)</f>
        <v>68.94</v>
      </c>
      <c r="Z12" s="929">
        <f>VLOOKUP($D$3&amp;"_"&amp;Z$3,データシート1!$A:$BU,MATCH($R$2&amp;"_"&amp;$C12,データシート1!$A$1:$BU$1,0),0)</f>
        <v>74.275999999999996</v>
      </c>
      <c r="AA12" s="929">
        <f>VLOOKUP($D$3&amp;"_"&amp;AA$3,データシート1!$A:$BU,MATCH($R$2&amp;"_"&amp;$C12,データシート1!$A$1:$BU$1,0),0)</f>
        <v>70.741</v>
      </c>
      <c r="AB12" s="930">
        <f>VLOOKUP($D$3&amp;"_"&amp;AB$3,データシート1!$A:$BU,MATCH($R$2&amp;"_"&amp;$C12,データシート1!$A$1:$BU$1,0),0)</f>
        <v>64.483000000000004</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5.8029999999999999</v>
      </c>
      <c r="S13" s="932">
        <f>VLOOKUP($D$3&amp;"_"&amp;S$3,データシート1!$A:$BU,MATCH($R$2&amp;"_"&amp;$C13,データシート1!$A$1:$BU$1,0),0)</f>
        <v>5.85</v>
      </c>
      <c r="T13" s="932">
        <f>VLOOKUP($D$3&amp;"_"&amp;T$3,データシート1!$A:$BU,MATCH($R$2&amp;"_"&amp;$C13,データシート1!$A$1:$BU$1,0),0)</f>
        <v>5.7709999999999999</v>
      </c>
      <c r="U13" s="932">
        <f>VLOOKUP($D$3&amp;"_"&amp;U$3,データシート1!$A:$BU,MATCH($R$2&amp;"_"&amp;$C13,データシート1!$A$1:$BU$1,0),0)</f>
        <v>5.47</v>
      </c>
      <c r="V13" s="932">
        <f>VLOOKUP($D$3&amp;"_"&amp;V$3,データシート1!$A:$BU,MATCH($R$2&amp;"_"&amp;$C13,データシート1!$A$1:$BU$1,0),0)</f>
        <v>5.16</v>
      </c>
      <c r="W13" s="932">
        <f>VLOOKUP($D$3&amp;"_"&amp;W$3,データシート1!$A:$BU,MATCH($R$2&amp;"_"&amp;$C13,データシート1!$A$1:$BU$1,0),0)</f>
        <v>5.2779999999999996</v>
      </c>
      <c r="X13" s="932">
        <f>VLOOKUP($D$3&amp;"_"&amp;X$3,データシート1!$A:$BU,MATCH($R$2&amp;"_"&amp;$C13,データシート1!$A$1:$BU$1,0),0)</f>
        <v>6.6669999999999998</v>
      </c>
      <c r="Y13" s="932">
        <f>VLOOKUP($D$3&amp;"_"&amp;Y$3,データシート1!$A:$BU,MATCH($R$2&amp;"_"&amp;$C13,データシート1!$A$1:$BU$1,0),0)</f>
        <v>5.9450000000000003</v>
      </c>
      <c r="Z13" s="932">
        <f>VLOOKUP($D$3&amp;"_"&amp;Z$3,データシート1!$A:$BU,MATCH($R$2&amp;"_"&amp;$C13,データシート1!$A$1:$BU$1,0),0)</f>
        <v>5.1740000000000004</v>
      </c>
      <c r="AA13" s="932">
        <f>VLOOKUP($D$3&amp;"_"&amp;AA$3,データシート1!$A:$BU,MATCH($R$2&amp;"_"&amp;$C13,データシート1!$A$1:$BU$1,0),0)</f>
        <v>6.3630000000000004</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3</v>
      </c>
      <c r="N14" s="746">
        <f>VLOOKUP($D$3&amp;"_"&amp;N$3,データシート2!$A:$SI,MATCH($G$2&amp;"_"&amp;$B14,データシート2!$A$1:$SI$1,0),0)</f>
        <v>3</v>
      </c>
      <c r="O14" s="746">
        <f>VLOOKUP($D$3&amp;"_"&amp;O$3,データシート2!$A:$SI,MATCH($G$2&amp;"_"&amp;$B14,データシート2!$A$1:$SI$1,0),0)</f>
        <v>3</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6.3979999999999997</v>
      </c>
      <c r="S14" s="935">
        <f>VLOOKUP($D$3&amp;"_"&amp;S$3,データシート2!$A:$SI,MATCH($R$2&amp;"_"&amp;$B14,データシート2!$A$1:$SI$1,0),0)</f>
        <v>7.5640000000000001</v>
      </c>
      <c r="T14" s="935">
        <f>VLOOKUP($D$3&amp;"_"&amp;T$3,データシート2!$A:$SI,MATCH($R$2&amp;"_"&amp;$B14,データシート2!$A$1:$SI$1,0),0)</f>
        <v>7.6589999999999998</v>
      </c>
      <c r="U14" s="935">
        <f>VLOOKUP($D$3&amp;"_"&amp;U$3,データシート2!$A:$SI,MATCH($R$2&amp;"_"&amp;$B14,データシート2!$A$1:$SI$1,0),0)</f>
        <v>7.194</v>
      </c>
      <c r="V14" s="935">
        <f>VLOOKUP($D$3&amp;"_"&amp;V$3,データシート2!$A:$SI,MATCH($R$2&amp;"_"&amp;$B14,データシート2!$A$1:$SI$1,0),0)</f>
        <v>6.9580000000000002</v>
      </c>
      <c r="W14" s="935">
        <f>VLOOKUP($D$3&amp;"_"&amp;W$3,データシート2!$A:$SI,MATCH($R$2&amp;"_"&amp;$B14,データシート2!$A$1:$SI$1,0),0)</f>
        <v>29.222999999999999</v>
      </c>
      <c r="X14" s="935">
        <f>VLOOKUP($D$3&amp;"_"&amp;X$3,データシート2!$A:$SI,MATCH($R$2&amp;"_"&amp;$B14,データシート2!$A$1:$SI$1,0),0)</f>
        <v>46.911999999999999</v>
      </c>
      <c r="Y14" s="935">
        <f>VLOOKUP($D$3&amp;"_"&amp;Y$3,データシート2!$A:$SI,MATCH($R$2&amp;"_"&amp;$B14,データシート2!$A$1:$SI$1,0),0)</f>
        <v>49.384999999999998</v>
      </c>
      <c r="Z14" s="935">
        <f>VLOOKUP($D$3&amp;"_"&amp;Z$3,データシート2!$A:$SI,MATCH($R$2&amp;"_"&amp;$B14,データシート2!$A$1:$SI$1,0),0)</f>
        <v>47.499000000000002</v>
      </c>
      <c r="AA14" s="935">
        <f>VLOOKUP($D$3&amp;"_"&amp;AA$3,データシート2!$A:$SI,MATCH($R$2&amp;"_"&amp;$B14,データシート2!$A$1:$SI$1,0),0)</f>
        <v>40.155000000000001</v>
      </c>
      <c r="AB14" s="936">
        <f>VLOOKUP($D$3&amp;"_"&amp;AB$3,データシート2!$A:$SI,MATCH($R$2&amp;"_"&amp;$B14,データシート2!$A$1:$SI$1,0),0)</f>
        <v>38.338999999999999</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3</v>
      </c>
      <c r="N15" s="754">
        <f>VLOOKUP($D$3&amp;"_"&amp;N$3,データシート2!$A:$SI,MATCH($G$2&amp;"_"&amp;$C15,データシート2!$A$1:$SI$1,0),0)</f>
        <v>3</v>
      </c>
      <c r="O15" s="754">
        <f>VLOOKUP($D$3&amp;"_"&amp;O$3,データシート2!$A:$SI,MATCH($G$2&amp;"_"&amp;$C15,データシート2!$A$1:$SI$1,0),0)</f>
        <v>3</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6.3979999999999997</v>
      </c>
      <c r="S15" s="938">
        <f>VLOOKUP($D$3&amp;"_"&amp;S$3,データシート2!$A:$SI,MATCH($R$2&amp;"_"&amp;$C15,データシート2!$A$1:$SI$1,0),0)</f>
        <v>7.5640000000000001</v>
      </c>
      <c r="T15" s="938">
        <f>VLOOKUP($D$3&amp;"_"&amp;T$3,データシート2!$A:$SI,MATCH($R$2&amp;"_"&amp;$C15,データシート2!$A$1:$SI$1,0),0)</f>
        <v>7.6589999999999998</v>
      </c>
      <c r="U15" s="938">
        <f>VLOOKUP($D$3&amp;"_"&amp;U$3,データシート2!$A:$SI,MATCH($R$2&amp;"_"&amp;$C15,データシート2!$A$1:$SI$1,0),0)</f>
        <v>7.194</v>
      </c>
      <c r="V15" s="938">
        <f>VLOOKUP($D$3&amp;"_"&amp;V$3,データシート2!$A:$SI,MATCH($R$2&amp;"_"&amp;$C15,データシート2!$A$1:$SI$1,0),0)</f>
        <v>6.9580000000000002</v>
      </c>
      <c r="W15" s="938">
        <f>VLOOKUP($D$3&amp;"_"&amp;W$3,データシート2!$A:$SI,MATCH($R$2&amp;"_"&amp;$C15,データシート2!$A$1:$SI$1,0),0)</f>
        <v>29.222999999999999</v>
      </c>
      <c r="X15" s="938">
        <f>VLOOKUP($D$3&amp;"_"&amp;X$3,データシート2!$A:$SI,MATCH($R$2&amp;"_"&amp;$C15,データシート2!$A$1:$SI$1,0),0)</f>
        <v>46.911999999999999</v>
      </c>
      <c r="Y15" s="938">
        <f>VLOOKUP($D$3&amp;"_"&amp;Y$3,データシート2!$A:$SI,MATCH($R$2&amp;"_"&amp;$C15,データシート2!$A$1:$SI$1,0),0)</f>
        <v>49.384999999999998</v>
      </c>
      <c r="Z15" s="938">
        <f>VLOOKUP($D$3&amp;"_"&amp;Z$3,データシート2!$A:$SI,MATCH($R$2&amp;"_"&amp;$C15,データシート2!$A$1:$SI$1,0),0)</f>
        <v>47.499000000000002</v>
      </c>
      <c r="AA15" s="938">
        <f>VLOOKUP($D$3&amp;"_"&amp;AA$3,データシート2!$A:$SI,MATCH($R$2&amp;"_"&amp;$C15,データシート2!$A$1:$SI$1,0),0)</f>
        <v>40.155000000000001</v>
      </c>
      <c r="AB15" s="939">
        <f>VLOOKUP($D$3&amp;"_"&amp;AB$3,データシート2!$A:$SI,MATCH($R$2&amp;"_"&amp;$C15,データシート2!$A$1:$SI$1,0),0)</f>
        <v>38.338999999999999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33.475000000000001</v>
      </c>
      <c r="S20" s="935">
        <f>VLOOKUP($D$3&amp;"_"&amp;S$3,データシート2!$A:$SI,MATCH($R$2&amp;"_"&amp;$B20,データシート2!$A$1:$SI$1,0),0)</f>
        <v>40.972000000000001</v>
      </c>
      <c r="T20" s="935">
        <f>VLOOKUP($D$3&amp;"_"&amp;T$3,データシート2!$A:$SI,MATCH($R$2&amp;"_"&amp;$B20,データシート2!$A$1:$SI$1,0),0)</f>
        <v>45.783999999999999</v>
      </c>
      <c r="U20" s="935">
        <f>VLOOKUP($D$3&amp;"_"&amp;U$3,データシート2!$A:$SI,MATCH($R$2&amp;"_"&amp;$B20,データシート2!$A$1:$SI$1,0),0)</f>
        <v>44.484999999999999</v>
      </c>
      <c r="V20" s="935">
        <f>VLOOKUP($D$3&amp;"_"&amp;V$3,データシート2!$A:$SI,MATCH($R$2&amp;"_"&amp;$B20,データシート2!$A$1:$SI$1,0),0)</f>
        <v>42.505000000000003</v>
      </c>
      <c r="W20" s="935">
        <f>VLOOKUP($D$3&amp;"_"&amp;W$3,データシート2!$A:$SI,MATCH($R$2&amp;"_"&amp;$B20,データシート2!$A$1:$SI$1,0),0)</f>
        <v>39.923999999999999</v>
      </c>
      <c r="X20" s="935">
        <f>VLOOKUP($D$3&amp;"_"&amp;X$3,データシート2!$A:$SI,MATCH($R$2&amp;"_"&amp;$B20,データシート2!$A$1:$SI$1,0),0)</f>
        <v>40.454999999999998</v>
      </c>
      <c r="Y20" s="935">
        <f>VLOOKUP($D$3&amp;"_"&amp;Y$3,データシート2!$A:$SI,MATCH($R$2&amp;"_"&amp;$B20,データシート2!$A$1:$SI$1,0),0)</f>
        <v>41.99</v>
      </c>
      <c r="Z20" s="935">
        <f>VLOOKUP($D$3&amp;"_"&amp;Z$3,データシート2!$A:$SI,MATCH($R$2&amp;"_"&amp;$B20,データシート2!$A$1:$SI$1,0),0)</f>
        <v>40.911000000000001</v>
      </c>
      <c r="AA20" s="935">
        <f>VLOOKUP($D$3&amp;"_"&amp;AA$3,データシート2!$A:$SI,MATCH($R$2&amp;"_"&amp;$B20,データシート2!$A$1:$SI$1,0),0)</f>
        <v>38.488999999999997</v>
      </c>
      <c r="AB20" s="936">
        <f>VLOOKUP($D$3&amp;"_"&amp;AB$3,データシート2!$A:$SI,MATCH($R$2&amp;"_"&amp;$B20,データシート2!$A$1:$SI$1,0),0)</f>
        <v>41.531999999999996</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33.475000000000001</v>
      </c>
      <c r="S21" s="945">
        <f>VLOOKUP($D$3&amp;"_"&amp;S$3,データシート2!$A:$SI,MATCH($R$2&amp;"_"&amp;$C21,データシート2!$A$1:$SI$1,0),0)</f>
        <v>40.972000000000001</v>
      </c>
      <c r="T21" s="945">
        <f>VLOOKUP($D$3&amp;"_"&amp;T$3,データシート2!$A:$SI,MATCH($R$2&amp;"_"&amp;$C21,データシート2!$A$1:$SI$1,0),0)</f>
        <v>45.783999999999999</v>
      </c>
      <c r="U21" s="945">
        <f>VLOOKUP($D$3&amp;"_"&amp;U$3,データシート2!$A:$SI,MATCH($R$2&amp;"_"&amp;$C21,データシート2!$A$1:$SI$1,0),0)</f>
        <v>44.484999999999999</v>
      </c>
      <c r="V21" s="945">
        <f>VLOOKUP($D$3&amp;"_"&amp;V$3,データシート2!$A:$SI,MATCH($R$2&amp;"_"&amp;$C21,データシート2!$A$1:$SI$1,0),0)</f>
        <v>42.505000000000003</v>
      </c>
      <c r="W21" s="945">
        <f>VLOOKUP($D$3&amp;"_"&amp;W$3,データシート2!$A:$SI,MATCH($R$2&amp;"_"&amp;$C21,データシート2!$A$1:$SI$1,0),0)</f>
        <v>39.923999999999999</v>
      </c>
      <c r="X21" s="945">
        <f>VLOOKUP($D$3&amp;"_"&amp;X$3,データシート2!$A:$SI,MATCH($R$2&amp;"_"&amp;$C21,データシート2!$A$1:$SI$1,0),0)</f>
        <v>40.454999999999998</v>
      </c>
      <c r="Y21" s="945">
        <f>VLOOKUP($D$3&amp;"_"&amp;Y$3,データシート2!$A:$SI,MATCH($R$2&amp;"_"&amp;$C21,データシート2!$A$1:$SI$1,0),0)</f>
        <v>41.99</v>
      </c>
      <c r="Z21" s="945">
        <f>VLOOKUP($D$3&amp;"_"&amp;Z$3,データシート2!$A:$SI,MATCH($R$2&amp;"_"&amp;$C21,データシート2!$A$1:$SI$1,0),0)</f>
        <v>40.911000000000001</v>
      </c>
      <c r="AA21" s="945">
        <f>VLOOKUP($D$3&amp;"_"&amp;AA$3,データシート2!$A:$SI,MATCH($R$2&amp;"_"&amp;$C21,データシート2!$A$1:$SI$1,0),0)</f>
        <v>38.488999999999997</v>
      </c>
      <c r="AB21" s="946">
        <f>VLOOKUP($D$3&amp;"_"&amp;AB$3,データシート2!$A:$SI,MATCH($R$2&amp;"_"&amp;$C21,データシート2!$A$1:$SI$1,0),0)</f>
        <v>41.531999999999996</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54</v>
      </c>
      <c r="H26" s="745">
        <f>VLOOKUP($D$3&amp;"_"&amp;H$3,データシート2!$A:$SI,MATCH($G$2&amp;"_"&amp;$B26,データシート2!$A$1:$SI$1,0),0)</f>
        <v>55</v>
      </c>
      <c r="I26" s="745">
        <f>VLOOKUP($D$3&amp;"_"&amp;I$3,データシート2!$A:$SI,MATCH($G$2&amp;"_"&amp;$B26,データシート2!$A$1:$SI$1,0),0)</f>
        <v>57</v>
      </c>
      <c r="J26" s="745">
        <f>VLOOKUP($D$3&amp;"_"&amp;J$3,データシート2!$A:$SI,MATCH($G$2&amp;"_"&amp;$B26,データシート2!$A$1:$SI$1,0),0)</f>
        <v>57</v>
      </c>
      <c r="K26" s="746">
        <f>VLOOKUP($D$3&amp;"_"&amp;K$3,データシート2!$A:$SI,MATCH($G$2&amp;"_"&amp;$B26,データシート2!$A$1:$SI$1,0),0)</f>
        <v>56</v>
      </c>
      <c r="L26" s="746">
        <f>VLOOKUP($D$3&amp;"_"&amp;L$3,データシート2!$A:$SI,MATCH($G$2&amp;"_"&amp;$B26,データシート2!$A$1:$SI$1,0),0)</f>
        <v>60</v>
      </c>
      <c r="M26" s="746">
        <f>VLOOKUP($D$3&amp;"_"&amp;M$3,データシート2!$A:$SI,MATCH($G$2&amp;"_"&amp;$B26,データシート2!$A$1:$SI$1,0),0)</f>
        <v>57</v>
      </c>
      <c r="N26" s="746">
        <f>VLOOKUP($D$3&amp;"_"&amp;N$3,データシート2!$A:$SI,MATCH($G$2&amp;"_"&amp;$B26,データシート2!$A$1:$SI$1,0),0)</f>
        <v>59</v>
      </c>
      <c r="O26" s="746">
        <f>VLOOKUP($D$3&amp;"_"&amp;O$3,データシート2!$A:$SI,MATCH($G$2&amp;"_"&amp;$B26,データシート2!$A$1:$SI$1,0),0)</f>
        <v>59</v>
      </c>
      <c r="P26" s="746">
        <f>VLOOKUP($D$3&amp;"_"&amp;P$3,データシート2!$A:$SI,MATCH($G$2&amp;"_"&amp;$B26,データシート2!$A$1:$SI$1,0),0)</f>
        <v>60</v>
      </c>
      <c r="Q26" s="747">
        <f>VLOOKUP($D$3&amp;"_"&amp;Q$3,データシート2!$A:$SI,MATCH($G$2&amp;"_"&amp;$B26,データシート2!$A$1:$SI$1,0),0)</f>
        <v>59</v>
      </c>
      <c r="R26" s="934">
        <f>VLOOKUP($D$3&amp;"_"&amp;R$3,データシート2!$A:$SI,MATCH($R$2&amp;"_"&amp;$B26,データシート2!$A$1:$SI$1,0),0)</f>
        <v>3783.5729999999999</v>
      </c>
      <c r="S26" s="935">
        <f>VLOOKUP($D$3&amp;"_"&amp;S$3,データシート2!$A:$SI,MATCH($R$2&amp;"_"&amp;$B26,データシート2!$A$1:$SI$1,0),0)</f>
        <v>4852.7640000000001</v>
      </c>
      <c r="T26" s="935">
        <f>VLOOKUP($D$3&amp;"_"&amp;T$3,データシート2!$A:$SI,MATCH($R$2&amp;"_"&amp;$B26,データシート2!$A$1:$SI$1,0),0)</f>
        <v>5062.3410000000003</v>
      </c>
      <c r="U26" s="935">
        <f>VLOOKUP($D$3&amp;"_"&amp;U$3,データシート2!$A:$SI,MATCH($R$2&amp;"_"&amp;$B26,データシート2!$A$1:$SI$1,0),0)</f>
        <v>4746.317</v>
      </c>
      <c r="V26" s="935">
        <f>VLOOKUP($D$3&amp;"_"&amp;V$3,データシート2!$A:$SI,MATCH($R$2&amp;"_"&amp;$B26,データシート2!$A$1:$SI$1,0),0)</f>
        <v>4959.4309999999996</v>
      </c>
      <c r="W26" s="935">
        <f>VLOOKUP($D$3&amp;"_"&amp;W$3,データシート2!$A:$SI,MATCH($R$2&amp;"_"&amp;$B26,データシート2!$A$1:$SI$1,0),0)</f>
        <v>4789.21</v>
      </c>
      <c r="X26" s="935">
        <f>VLOOKUP($D$3&amp;"_"&amp;X$3,データシート2!$A:$SI,MATCH($R$2&amp;"_"&amp;$B26,データシート2!$A$1:$SI$1,0),0)</f>
        <v>4847.8940000000002</v>
      </c>
      <c r="Y26" s="935">
        <f>VLOOKUP($D$3&amp;"_"&amp;Y$3,データシート2!$A:$SI,MATCH($R$2&amp;"_"&amp;$B26,データシート2!$A$1:$SI$1,0),0)</f>
        <v>4902.68</v>
      </c>
      <c r="Z26" s="935">
        <f>VLOOKUP($D$3&amp;"_"&amp;Z$3,データシート2!$A:$SI,MATCH($R$2&amp;"_"&amp;$B26,データシート2!$A$1:$SI$1,0),0)</f>
        <v>4707.5879999999997</v>
      </c>
      <c r="AA26" s="935">
        <f>VLOOKUP($D$3&amp;"_"&amp;AA$3,データシート2!$A:$SI,MATCH($R$2&amp;"_"&amp;$B26,データシート2!$A$1:$SI$1,0),0)</f>
        <v>4046.4360000000001</v>
      </c>
      <c r="AB26" s="936">
        <f>VLOOKUP($D$3&amp;"_"&amp;AB$3,データシート2!$A:$SI,MATCH($R$2&amp;"_"&amp;$B26,データシート2!$A$1:$SI$1,0),0)</f>
        <v>4209.2449999999999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15</v>
      </c>
      <c r="H27" s="753">
        <f>VLOOKUP($D$3&amp;"_"&amp;H$3,データシート2!$A:$SI,MATCH($G$2&amp;"_"&amp;$C27,データシート2!$A$1:$SI$1,0),0)</f>
        <v>15</v>
      </c>
      <c r="I27" s="753">
        <f>VLOOKUP($D$3&amp;"_"&amp;I$3,データシート2!$A:$SI,MATCH($G$2&amp;"_"&amp;$C27,データシート2!$A$1:$SI$1,0),0)</f>
        <v>15</v>
      </c>
      <c r="J27" s="753">
        <f>VLOOKUP($D$3&amp;"_"&amp;J$3,データシート2!$A:$SI,MATCH($G$2&amp;"_"&amp;$C27,データシート2!$A$1:$SI$1,0),0)</f>
        <v>16</v>
      </c>
      <c r="K27" s="754">
        <f>VLOOKUP($D$3&amp;"_"&amp;K$3,データシート2!$A:$SI,MATCH($G$2&amp;"_"&amp;$C27,データシート2!$A$1:$SI$1,0),0)</f>
        <v>16</v>
      </c>
      <c r="L27" s="754">
        <f>VLOOKUP($D$3&amp;"_"&amp;L$3,データシート2!$A:$SI,MATCH($G$2&amp;"_"&amp;$C27,データシート2!$A$1:$SI$1,0),0)</f>
        <v>17</v>
      </c>
      <c r="M27" s="754">
        <f>VLOOKUP($D$3&amp;"_"&amp;M$3,データシート2!$A:$SI,MATCH($G$2&amp;"_"&amp;$C27,データシート2!$A$1:$SI$1,0),0)</f>
        <v>14</v>
      </c>
      <c r="N27" s="754">
        <f>VLOOKUP($D$3&amp;"_"&amp;N$3,データシート2!$A:$SI,MATCH($G$2&amp;"_"&amp;$C27,データシート2!$A$1:$SI$1,0),0)</f>
        <v>17</v>
      </c>
      <c r="O27" s="754">
        <f>VLOOKUP($D$3&amp;"_"&amp;O$3,データシート2!$A:$SI,MATCH($G$2&amp;"_"&amp;$C27,データシート2!$A$1:$SI$1,0),0)</f>
        <v>17</v>
      </c>
      <c r="P27" s="754">
        <f>VLOOKUP($D$3&amp;"_"&amp;P$3,データシート2!$A:$SI,MATCH($G$2&amp;"_"&amp;$C27,データシート2!$A$1:$SI$1,0),0)</f>
        <v>17</v>
      </c>
      <c r="Q27" s="755">
        <f>VLOOKUP($D$3&amp;"_"&amp;Q$3,データシート2!$A:$SI,MATCH($G$2&amp;"_"&amp;$C27,データシート2!$A$1:$SI$1,0),0)</f>
        <v>17</v>
      </c>
      <c r="R27" s="943">
        <f>VLOOKUP($D$3&amp;"_"&amp;R$3,データシート2!$A:$SI,MATCH($R$2&amp;"_"&amp;$C27,データシート2!$A$1:$SI$1,0),0)</f>
        <v>87.123000000000005</v>
      </c>
      <c r="S27" s="938">
        <f>VLOOKUP($D$3&amp;"_"&amp;S$3,データシート2!$A:$SI,MATCH($R$2&amp;"_"&amp;$C27,データシート2!$A$1:$SI$1,0),0)</f>
        <v>98.037000000000006</v>
      </c>
      <c r="T27" s="938">
        <f>VLOOKUP($D$3&amp;"_"&amp;T$3,データシート2!$A:$SI,MATCH($R$2&amp;"_"&amp;$C27,データシート2!$A$1:$SI$1,0),0)</f>
        <v>105.905</v>
      </c>
      <c r="U27" s="938">
        <f>VLOOKUP($D$3&amp;"_"&amp;U$3,データシート2!$A:$SI,MATCH($R$2&amp;"_"&amp;$C27,データシート2!$A$1:$SI$1,0),0)</f>
        <v>107.33199999999999</v>
      </c>
      <c r="V27" s="938">
        <f>VLOOKUP($D$3&amp;"_"&amp;V$3,データシート2!$A:$SI,MATCH($R$2&amp;"_"&amp;$C27,データシート2!$A$1:$SI$1,0),0)</f>
        <v>101.256</v>
      </c>
      <c r="W27" s="938">
        <f>VLOOKUP($D$3&amp;"_"&amp;W$3,データシート2!$A:$SI,MATCH($R$2&amp;"_"&amp;$C27,データシート2!$A$1:$SI$1,0),0)</f>
        <v>113.59099999999999</v>
      </c>
      <c r="X27" s="938">
        <f>VLOOKUP($D$3&amp;"_"&amp;X$3,データシート2!$A:$SI,MATCH($R$2&amp;"_"&amp;$C27,データシート2!$A$1:$SI$1,0),0)</f>
        <v>88.355999999999995</v>
      </c>
      <c r="Y27" s="938">
        <f>VLOOKUP($D$3&amp;"_"&amp;Y$3,データシート2!$A:$SI,MATCH($R$2&amp;"_"&amp;$C27,データシート2!$A$1:$SI$1,0),0)</f>
        <v>106.91200000000001</v>
      </c>
      <c r="Z27" s="938">
        <f>VLOOKUP($D$3&amp;"_"&amp;Z$3,データシート2!$A:$SI,MATCH($R$2&amp;"_"&amp;$C27,データシート2!$A$1:$SI$1,0),0)</f>
        <v>106.03</v>
      </c>
      <c r="AA27" s="938">
        <f>VLOOKUP($D$3&amp;"_"&amp;AA$3,データシート2!$A:$SI,MATCH($R$2&amp;"_"&amp;$C27,データシート2!$A$1:$SI$1,0),0)</f>
        <v>106.783</v>
      </c>
      <c r="AB27" s="939">
        <f>VLOOKUP($D$3&amp;"_"&amp;AB$3,データシート2!$A:$SI,MATCH($R$2&amp;"_"&amp;$C27,データシート2!$A$1:$SI$1,0),0)</f>
        <v>102.02500000000001</v>
      </c>
    </row>
    <row r="28" spans="2:29" s="756" customFormat="1" ht="16.5" customHeight="1">
      <c r="B28" s="748"/>
      <c r="C28" s="773">
        <v>10</v>
      </c>
      <c r="D28" s="774" t="s">
        <v>541</v>
      </c>
      <c r="E28" s="773"/>
      <c r="F28" s="775"/>
      <c r="G28" s="776">
        <f>VLOOKUP($D$3&amp;"_"&amp;G$3,データシート2!$A:$SI,MATCH($G$2&amp;"_"&amp;$C28,データシート2!$A$1:$SI$1,0),0)</f>
        <v>7</v>
      </c>
      <c r="H28" s="777">
        <f>VLOOKUP($D$3&amp;"_"&amp;H$3,データシート2!$A:$SI,MATCH($G$2&amp;"_"&amp;$C28,データシート2!$A$1:$SI$1,0),0)</f>
        <v>7</v>
      </c>
      <c r="I28" s="777">
        <f>VLOOKUP($D$3&amp;"_"&amp;I$3,データシート2!$A:$SI,MATCH($G$2&amp;"_"&amp;$C28,データシート2!$A$1:$SI$1,0),0)</f>
        <v>7</v>
      </c>
      <c r="J28" s="777">
        <f>VLOOKUP($D$3&amp;"_"&amp;J$3,データシート2!$A:$SI,MATCH($G$2&amp;"_"&amp;$C28,データシート2!$A$1:$SI$1,0),0)</f>
        <v>8</v>
      </c>
      <c r="K28" s="778">
        <f>VLOOKUP($D$3&amp;"_"&amp;K$3,データシート2!$A:$SI,MATCH($G$2&amp;"_"&amp;$C28,データシート2!$A$1:$SI$1,0),0)</f>
        <v>7</v>
      </c>
      <c r="L28" s="778">
        <f>VLOOKUP($D$3&amp;"_"&amp;L$3,データシート2!$A:$SI,MATCH($G$2&amp;"_"&amp;$C28,データシート2!$A$1:$SI$1,0),0)</f>
        <v>8</v>
      </c>
      <c r="M28" s="778">
        <f>VLOOKUP($D$3&amp;"_"&amp;M$3,データシート2!$A:$SI,MATCH($G$2&amp;"_"&amp;$C28,データシート2!$A$1:$SI$1,0),0)</f>
        <v>7</v>
      </c>
      <c r="N28" s="778">
        <f>VLOOKUP($D$3&amp;"_"&amp;N$3,データシート2!$A:$SI,MATCH($G$2&amp;"_"&amp;$C28,データシート2!$A$1:$SI$1,0),0)</f>
        <v>8</v>
      </c>
      <c r="O28" s="778">
        <f>VLOOKUP($D$3&amp;"_"&amp;O$3,データシート2!$A:$SI,MATCH($G$2&amp;"_"&amp;$C28,データシート2!$A$1:$SI$1,0),0)</f>
        <v>8</v>
      </c>
      <c r="P28" s="778">
        <f>VLOOKUP($D$3&amp;"_"&amp;P$3,データシート2!$A:$SI,MATCH($G$2&amp;"_"&amp;$C28,データシート2!$A$1:$SI$1,0),0)</f>
        <v>7</v>
      </c>
      <c r="Q28" s="779">
        <f>VLOOKUP($D$3&amp;"_"&amp;Q$3,データシート2!$A:$SI,MATCH($G$2&amp;"_"&amp;$C28,データシート2!$A$1:$SI$1,0),0)</f>
        <v>7</v>
      </c>
      <c r="R28" s="947">
        <f>VLOOKUP($D$3&amp;"_"&amp;R$3,データシート2!$A:$SI,MATCH($R$2&amp;"_"&amp;$C28,データシート2!$A$1:$SI$1,0),0)</f>
        <v>37.936999999999998</v>
      </c>
      <c r="S28" s="948">
        <f>VLOOKUP($D$3&amp;"_"&amp;S$3,データシート2!$A:$SI,MATCH($R$2&amp;"_"&amp;$C28,データシート2!$A$1:$SI$1,0),0)</f>
        <v>42.845999999999997</v>
      </c>
      <c r="T28" s="948">
        <f>VLOOKUP($D$3&amp;"_"&amp;T$3,データシート2!$A:$SI,MATCH($R$2&amp;"_"&amp;$C28,データシート2!$A$1:$SI$1,0),0)</f>
        <v>44.540999999999997</v>
      </c>
      <c r="U28" s="948">
        <f>VLOOKUP($D$3&amp;"_"&amp;U$3,データシート2!$A:$SI,MATCH($R$2&amp;"_"&amp;$C28,データシート2!$A$1:$SI$1,0),0)</f>
        <v>46.17</v>
      </c>
      <c r="V28" s="948">
        <f>VLOOKUP($D$3&amp;"_"&amp;V$3,データシート2!$A:$SI,MATCH($R$2&amp;"_"&amp;$C28,データシート2!$A$1:$SI$1,0),0)</f>
        <v>42.835999999999999</v>
      </c>
      <c r="W28" s="948">
        <f>VLOOKUP($D$3&amp;"_"&amp;W$3,データシート2!$A:$SI,MATCH($R$2&amp;"_"&amp;$C28,データシート2!$A$1:$SI$1,0),0)</f>
        <v>47.741999999999997</v>
      </c>
      <c r="X28" s="948">
        <f>VLOOKUP($D$3&amp;"_"&amp;X$3,データシート2!$A:$SI,MATCH($R$2&amp;"_"&amp;$C28,データシート2!$A$1:$SI$1,0),0)</f>
        <v>41.456000000000003</v>
      </c>
      <c r="Y28" s="948">
        <f>VLOOKUP($D$3&amp;"_"&amp;Y$3,データシート2!$A:$SI,MATCH($R$2&amp;"_"&amp;$C28,データシート2!$A$1:$SI$1,0),0)</f>
        <v>48.576999999999998</v>
      </c>
      <c r="Z28" s="948">
        <f>VLOOKUP($D$3&amp;"_"&amp;Z$3,データシート2!$A:$SI,MATCH($R$2&amp;"_"&amp;$C28,データシート2!$A$1:$SI$1,0),0)</f>
        <v>49.421999999999997</v>
      </c>
      <c r="AA28" s="948">
        <f>VLOOKUP($D$3&amp;"_"&amp;AA$3,データシート2!$A:$SI,MATCH($R$2&amp;"_"&amp;$C28,データシート2!$A$1:$SI$1,0),0)</f>
        <v>46.317999999999998</v>
      </c>
      <c r="AB28" s="949">
        <f>VLOOKUP($D$3&amp;"_"&amp;AB$3,データシート2!$A:$SI,MATCH($R$2&amp;"_"&amp;$C28,データシート2!$A$1:$SI$1,0),0)</f>
        <v>39.344999999999999</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0</v>
      </c>
      <c r="R29" s="947">
        <f>VLOOKUP($D$3&amp;"_"&amp;R$3,データシート2!$A:$SI,MATCH($R$2&amp;"_"&amp;$C29,データシート2!$A$1:$SI$1,0),0)</f>
        <v>18.262</v>
      </c>
      <c r="S29" s="948">
        <f>VLOOKUP($D$3&amp;"_"&amp;S$3,データシート2!$A:$SI,MATCH($R$2&amp;"_"&amp;$C29,データシート2!$A$1:$SI$1,0),0)</f>
        <v>17.890999999999998</v>
      </c>
      <c r="T29" s="948">
        <f>VLOOKUP($D$3&amp;"_"&amp;T$3,データシート2!$A:$SI,MATCH($R$2&amp;"_"&amp;$C29,データシート2!$A$1:$SI$1,0),0)</f>
        <v>21.244</v>
      </c>
      <c r="U29" s="948">
        <f>VLOOKUP($D$3&amp;"_"&amp;U$3,データシート2!$A:$SI,MATCH($R$2&amp;"_"&amp;$C29,データシート2!$A$1:$SI$1,0),0)</f>
        <v>20.72</v>
      </c>
      <c r="V29" s="948">
        <f>VLOOKUP($D$3&amp;"_"&amp;V$3,データシート2!$A:$SI,MATCH($R$2&amp;"_"&amp;$C29,データシート2!$A$1:$SI$1,0),0)</f>
        <v>20.992000000000001</v>
      </c>
      <c r="W29" s="948">
        <f>VLOOKUP($D$3&amp;"_"&amp;W$3,データシート2!$A:$SI,MATCH($R$2&amp;"_"&amp;$C29,データシート2!$A$1:$SI$1,0),0)</f>
        <v>20.411999999999999</v>
      </c>
      <c r="X29" s="948">
        <f>VLOOKUP($D$3&amp;"_"&amp;X$3,データシート2!$A:$SI,MATCH($R$2&amp;"_"&amp;$C29,データシート2!$A$1:$SI$1,0),0)</f>
        <v>32.771999999999998</v>
      </c>
      <c r="Y29" s="948">
        <f>VLOOKUP($D$3&amp;"_"&amp;Y$3,データシート2!$A:$SI,MATCH($R$2&amp;"_"&amp;$C29,データシート2!$A$1:$SI$1,0),0)</f>
        <v>16.13</v>
      </c>
      <c r="Z29" s="948">
        <f>VLOOKUP($D$3&amp;"_"&amp;Z$3,データシート2!$A:$SI,MATCH($R$2&amp;"_"&amp;$C29,データシート2!$A$1:$SI$1,0),0)</f>
        <v>15.76</v>
      </c>
      <c r="AA29" s="948">
        <f>VLOOKUP($D$3&amp;"_"&amp;AA$3,データシート2!$A:$SI,MATCH($R$2&amp;"_"&amp;$C29,データシート2!$A$1:$SI$1,0),0)</f>
        <v>10.544</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4</v>
      </c>
      <c r="I32" s="777">
        <f>VLOOKUP($D$3&amp;"_"&amp;I$3,データシート2!$A:$SI,MATCH($G$2&amp;"_"&amp;$C32,データシート2!$A$1:$SI$1,0),0)</f>
        <v>4</v>
      </c>
      <c r="J32" s="777">
        <f>VLOOKUP($D$3&amp;"_"&amp;J$3,データシート2!$A:$SI,MATCH($G$2&amp;"_"&amp;$C32,データシート2!$A$1:$SI$1,0),0)</f>
        <v>4</v>
      </c>
      <c r="K32" s="778">
        <f>VLOOKUP($D$3&amp;"_"&amp;K$3,データシート2!$A:$SI,MATCH($G$2&amp;"_"&amp;$C32,データシート2!$A$1:$SI$1,0),0)</f>
        <v>3</v>
      </c>
      <c r="L32" s="778">
        <f>VLOOKUP($D$3&amp;"_"&amp;L$3,データシート2!$A:$SI,MATCH($G$2&amp;"_"&amp;$C32,データシート2!$A$1:$SI$1,0),0)</f>
        <v>4</v>
      </c>
      <c r="M32" s="778">
        <f>VLOOKUP($D$3&amp;"_"&amp;M$3,データシート2!$A:$SI,MATCH($G$2&amp;"_"&amp;$C32,データシート2!$A$1:$SI$1,0),0)</f>
        <v>4</v>
      </c>
      <c r="N32" s="778">
        <f>VLOOKUP($D$3&amp;"_"&amp;N$3,データシート2!$A:$SI,MATCH($G$2&amp;"_"&amp;$C32,データシート2!$A$1:$SI$1,0),0)</f>
        <v>4</v>
      </c>
      <c r="O32" s="778">
        <f>VLOOKUP($D$3&amp;"_"&amp;O$3,データシート2!$A:$SI,MATCH($G$2&amp;"_"&amp;$C32,データシート2!$A$1:$SI$1,0),0)</f>
        <v>5</v>
      </c>
      <c r="P32" s="778">
        <f>VLOOKUP($D$3&amp;"_"&amp;P$3,データシート2!$A:$SI,MATCH($G$2&amp;"_"&amp;$C32,データシート2!$A$1:$SI$1,0),0)</f>
        <v>5</v>
      </c>
      <c r="Q32" s="779">
        <f>VLOOKUP($D$3&amp;"_"&amp;Q$3,データシート2!$A:$SI,MATCH($G$2&amp;"_"&amp;$C32,データシート2!$A$1:$SI$1,0),0)</f>
        <v>5</v>
      </c>
      <c r="R32" s="947">
        <f>VLOOKUP($D$3&amp;"_"&amp;R$3,データシート2!$A:$SI,MATCH($R$2&amp;"_"&amp;$C32,データシート2!$A$1:$SI$1,0),0)</f>
        <v>828.50400000000002</v>
      </c>
      <c r="S32" s="948">
        <f>VLOOKUP($D$3&amp;"_"&amp;S$3,データシート2!$A:$SI,MATCH($R$2&amp;"_"&amp;$C32,データシート2!$A$1:$SI$1,0),0)</f>
        <v>921.78200000000004</v>
      </c>
      <c r="T32" s="948">
        <f>VLOOKUP($D$3&amp;"_"&amp;T$3,データシート2!$A:$SI,MATCH($R$2&amp;"_"&amp;$C32,データシート2!$A$1:$SI$1,0),0)</f>
        <v>869.69600000000003</v>
      </c>
      <c r="U32" s="948">
        <f>VLOOKUP($D$3&amp;"_"&amp;U$3,データシート2!$A:$SI,MATCH($R$2&amp;"_"&amp;$C32,データシート2!$A$1:$SI$1,0),0)</f>
        <v>868.20100000000002</v>
      </c>
      <c r="V32" s="948">
        <f>VLOOKUP($D$3&amp;"_"&amp;V$3,データシート2!$A:$SI,MATCH($R$2&amp;"_"&amp;$C32,データシート2!$A$1:$SI$1,0),0)</f>
        <v>882.13900000000001</v>
      </c>
      <c r="W32" s="948">
        <f>VLOOKUP($D$3&amp;"_"&amp;W$3,データシート2!$A:$SI,MATCH($R$2&amp;"_"&amp;$C32,データシート2!$A$1:$SI$1,0),0)</f>
        <v>883.81600000000003</v>
      </c>
      <c r="X32" s="948">
        <f>VLOOKUP($D$3&amp;"_"&amp;X$3,データシート2!$A:$SI,MATCH($R$2&amp;"_"&amp;$C32,データシート2!$A$1:$SI$1,0),0)</f>
        <v>906.89800000000002</v>
      </c>
      <c r="Y32" s="948">
        <f>VLOOKUP($D$3&amp;"_"&amp;Y$3,データシート2!$A:$SI,MATCH($R$2&amp;"_"&amp;$C32,データシート2!$A$1:$SI$1,0),0)</f>
        <v>870.83</v>
      </c>
      <c r="Z32" s="948">
        <f>VLOOKUP($D$3&amp;"_"&amp;Z$3,データシート2!$A:$SI,MATCH($R$2&amp;"_"&amp;$C32,データシート2!$A$1:$SI$1,0),0)</f>
        <v>812.577</v>
      </c>
      <c r="AA32" s="948">
        <f>VLOOKUP($D$3&amp;"_"&amp;AA$3,データシート2!$A:$SI,MATCH($R$2&amp;"_"&amp;$C32,データシート2!$A$1:$SI$1,0),0)</f>
        <v>797.1</v>
      </c>
      <c r="AB32" s="949">
        <f>VLOOKUP($D$3&amp;"_"&amp;AB$3,データシート2!$A:$SI,MATCH($R$2&amp;"_"&amp;$C32,データシート2!$A$1:$SI$1,0),0)</f>
        <v>778.07600000000002</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4</v>
      </c>
      <c r="H34" s="777">
        <f>VLOOKUP($D$3&amp;"_"&amp;H$3,データシート2!$A:$SI,MATCH($G$2&amp;"_"&amp;$C34,データシート2!$A$1:$SI$1,0),0)</f>
        <v>4</v>
      </c>
      <c r="I34" s="777">
        <f>VLOOKUP($D$3&amp;"_"&amp;I$3,データシート2!$A:$SI,MATCH($G$2&amp;"_"&amp;$C34,データシート2!$A$1:$SI$1,0),0)</f>
        <v>5</v>
      </c>
      <c r="J34" s="777">
        <f>VLOOKUP($D$3&amp;"_"&amp;J$3,データシート2!$A:$SI,MATCH($G$2&amp;"_"&amp;$C34,データシート2!$A$1:$SI$1,0),0)</f>
        <v>5</v>
      </c>
      <c r="K34" s="778">
        <f>VLOOKUP($D$3&amp;"_"&amp;K$3,データシート2!$A:$SI,MATCH($G$2&amp;"_"&amp;$C34,データシート2!$A$1:$SI$1,0),0)</f>
        <v>4</v>
      </c>
      <c r="L34" s="778">
        <f>VLOOKUP($D$3&amp;"_"&amp;L$3,データシート2!$A:$SI,MATCH($G$2&amp;"_"&amp;$C34,データシート2!$A$1:$SI$1,0),0)</f>
        <v>5</v>
      </c>
      <c r="M34" s="778">
        <f>VLOOKUP($D$3&amp;"_"&amp;M$3,データシート2!$A:$SI,MATCH($G$2&amp;"_"&amp;$C34,データシート2!$A$1:$SI$1,0),0)</f>
        <v>5</v>
      </c>
      <c r="N34" s="778">
        <f>VLOOKUP($D$3&amp;"_"&amp;N$3,データシート2!$A:$SI,MATCH($G$2&amp;"_"&amp;$C34,データシート2!$A$1:$SI$1,0),0)</f>
        <v>5</v>
      </c>
      <c r="O34" s="778">
        <f>VLOOKUP($D$3&amp;"_"&amp;O$3,データシート2!$A:$SI,MATCH($G$2&amp;"_"&amp;$C34,データシート2!$A$1:$SI$1,0),0)</f>
        <v>5</v>
      </c>
      <c r="P34" s="778">
        <f>VLOOKUP($D$3&amp;"_"&amp;P$3,データシート2!$A:$SI,MATCH($G$2&amp;"_"&amp;$C34,データシート2!$A$1:$SI$1,0),0)</f>
        <v>4</v>
      </c>
      <c r="Q34" s="779">
        <f>VLOOKUP($D$3&amp;"_"&amp;Q$3,データシート2!$A:$SI,MATCH($G$2&amp;"_"&amp;$C34,データシート2!$A$1:$SI$1,0),0)</f>
        <v>5</v>
      </c>
      <c r="R34" s="947">
        <f>VLOOKUP($D$3&amp;"_"&amp;R$3,データシート2!$A:$SI,MATCH($R$2&amp;"_"&amp;$C34,データシート2!$A$1:$SI$1,0),0)</f>
        <v>51.713999999999999</v>
      </c>
      <c r="S34" s="948">
        <f>VLOOKUP($D$3&amp;"_"&amp;S$3,データシート2!$A:$SI,MATCH($R$2&amp;"_"&amp;$C34,データシート2!$A$1:$SI$1,0),0)</f>
        <v>60.591999999999999</v>
      </c>
      <c r="T34" s="948">
        <f>VLOOKUP($D$3&amp;"_"&amp;T$3,データシート2!$A:$SI,MATCH($R$2&amp;"_"&amp;$C34,データシート2!$A$1:$SI$1,0),0)</f>
        <v>66.506</v>
      </c>
      <c r="U34" s="948">
        <f>VLOOKUP($D$3&amp;"_"&amp;U$3,データシート2!$A:$SI,MATCH($R$2&amp;"_"&amp;$C34,データシート2!$A$1:$SI$1,0),0)</f>
        <v>66.81</v>
      </c>
      <c r="V34" s="948">
        <f>VLOOKUP($D$3&amp;"_"&amp;V$3,データシート2!$A:$SI,MATCH($R$2&amp;"_"&amp;$C34,データシート2!$A$1:$SI$1,0),0)</f>
        <v>58.125</v>
      </c>
      <c r="W34" s="948">
        <f>VLOOKUP($D$3&amp;"_"&amp;W$3,データシート2!$A:$SI,MATCH($R$2&amp;"_"&amp;$C34,データシート2!$A$1:$SI$1,0),0)</f>
        <v>68.244</v>
      </c>
      <c r="X34" s="948">
        <f>VLOOKUP($D$3&amp;"_"&amp;X$3,データシート2!$A:$SI,MATCH($R$2&amp;"_"&amp;$C34,データシート2!$A$1:$SI$1,0),0)</f>
        <v>56.914000000000001</v>
      </c>
      <c r="Y34" s="948">
        <f>VLOOKUP($D$3&amp;"_"&amp;Y$3,データシート2!$A:$SI,MATCH($R$2&amp;"_"&amp;$C34,データシート2!$A$1:$SI$1,0),0)</f>
        <v>51.927999999999997</v>
      </c>
      <c r="Z34" s="948">
        <f>VLOOKUP($D$3&amp;"_"&amp;Z$3,データシート2!$A:$SI,MATCH($R$2&amp;"_"&amp;$C34,データシート2!$A$1:$SI$1,0),0)</f>
        <v>48.963000000000001</v>
      </c>
      <c r="AA34" s="948">
        <f>VLOOKUP($D$3&amp;"_"&amp;AA$3,データシート2!$A:$SI,MATCH($R$2&amp;"_"&amp;$C34,データシート2!$A$1:$SI$1,0),0)</f>
        <v>44.46</v>
      </c>
      <c r="AB34" s="949">
        <f>VLOOKUP($D$3&amp;"_"&amp;AB$3,データシート2!$A:$SI,MATCH($R$2&amp;"_"&amp;$C34,データシート2!$A$1:$SI$1,0),0)</f>
        <v>53.072000000000003</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1</v>
      </c>
      <c r="R35" s="947">
        <f>VLOOKUP($D$3&amp;"_"&amp;R$3,データシート2!$A:$SI,MATCH($R$2&amp;"_"&amp;$C35,データシート2!$A$1:$SI$1,0),0)</f>
        <v>4.117</v>
      </c>
      <c r="S35" s="948">
        <f>VLOOKUP($D$3&amp;"_"&amp;S$3,データシート2!$A:$SI,MATCH($R$2&amp;"_"&amp;$C35,データシート2!$A$1:$SI$1,0),0)</f>
        <v>5.0609999999999999</v>
      </c>
      <c r="T35" s="948">
        <f>VLOOKUP($D$3&amp;"_"&amp;T$3,データシート2!$A:$SI,MATCH($R$2&amp;"_"&amp;$C35,データシート2!$A$1:$SI$1,0),0)</f>
        <v>6.1269999999999998</v>
      </c>
      <c r="U35" s="948">
        <f>VLOOKUP($D$3&amp;"_"&amp;U$3,データシート2!$A:$SI,MATCH($R$2&amp;"_"&amp;$C35,データシート2!$A$1:$SI$1,0),0)</f>
        <v>4.452</v>
      </c>
      <c r="V35" s="948">
        <f>VLOOKUP($D$3&amp;"_"&amp;V$3,データシート2!$A:$SI,MATCH($R$2&amp;"_"&amp;$C35,データシート2!$A$1:$SI$1,0),0)</f>
        <v>4.5780000000000003</v>
      </c>
      <c r="W35" s="948">
        <f>VLOOKUP($D$3&amp;"_"&amp;W$3,データシート2!$A:$SI,MATCH($R$2&amp;"_"&amp;$C35,データシート2!$A$1:$SI$1,0),0)</f>
        <v>3.585</v>
      </c>
      <c r="X35" s="948">
        <f>VLOOKUP($D$3&amp;"_"&amp;X$3,データシート2!$A:$SI,MATCH($R$2&amp;"_"&amp;$C35,データシート2!$A$1:$SI$1,0),0)</f>
        <v>3.5960000000000001</v>
      </c>
      <c r="Y35" s="948">
        <f>VLOOKUP($D$3&amp;"_"&amp;Y$3,データシート2!$A:$SI,MATCH($R$2&amp;"_"&amp;$C35,データシート2!$A$1:$SI$1,0),0)</f>
        <v>3.411</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3.2709999999999999</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v>
      </c>
      <c r="H38" s="777">
        <f>VLOOKUP($D$3&amp;"_"&amp;H$3,データシート2!$A:$SI,MATCH($G$2&amp;"_"&amp;$C38,データシート2!$A$1:$SI$1,0),0)</f>
        <v>1</v>
      </c>
      <c r="I38" s="777">
        <f>VLOOKUP($D$3&amp;"_"&amp;I$3,データシート2!$A:$SI,MATCH($G$2&amp;"_"&amp;$C38,データシート2!$A$1:$SI$1,0),0)</f>
        <v>1</v>
      </c>
      <c r="J38" s="777">
        <f>VLOOKUP($D$3&amp;"_"&amp;J$3,データシート2!$A:$SI,MATCH($G$2&amp;"_"&amp;$C38,データシート2!$A$1:$SI$1,0),0)</f>
        <v>1</v>
      </c>
      <c r="K38" s="778">
        <f>VLOOKUP($D$3&amp;"_"&amp;K$3,データシート2!$A:$SI,MATCH($G$2&amp;"_"&amp;$C38,データシート2!$A$1:$SI$1,0),0)</f>
        <v>1</v>
      </c>
      <c r="L38" s="778">
        <f>VLOOKUP($D$3&amp;"_"&amp;L$3,データシート2!$A:$SI,MATCH($G$2&amp;"_"&amp;$C38,データシート2!$A$1:$SI$1,0),0)</f>
        <v>1</v>
      </c>
      <c r="M38" s="778">
        <f>VLOOKUP($D$3&amp;"_"&amp;M$3,データシート2!$A:$SI,MATCH($G$2&amp;"_"&amp;$C38,データシート2!$A$1:$SI$1,0),0)</f>
        <v>0</v>
      </c>
      <c r="N38" s="778">
        <f>VLOOKUP($D$3&amp;"_"&amp;N$3,データシート2!$A:$SI,MATCH($G$2&amp;"_"&amp;$C38,データシート2!$A$1:$SI$1,0),0)</f>
        <v>0</v>
      </c>
      <c r="O38" s="778">
        <f>VLOOKUP($D$3&amp;"_"&amp;O$3,データシート2!$A:$SI,MATCH($G$2&amp;"_"&amp;$C38,データシート2!$A$1:$SI$1,0),0)</f>
        <v>1</v>
      </c>
      <c r="P38" s="778">
        <f>VLOOKUP($D$3&amp;"_"&amp;P$3,データシート2!$A:$SI,MATCH($G$2&amp;"_"&amp;$C38,データシート2!$A$1:$SI$1,0),0)</f>
        <v>1</v>
      </c>
      <c r="Q38" s="779">
        <f>VLOOKUP($D$3&amp;"_"&amp;Q$3,データシート2!$A:$SI,MATCH($G$2&amp;"_"&amp;$C38,データシート2!$A$1:$SI$1,0),0)</f>
        <v>1</v>
      </c>
      <c r="R38" s="947">
        <f>VLOOKUP($D$3&amp;"_"&amp;R$3,データシート2!$A:$SI,MATCH($R$2&amp;"_"&amp;$C38,データシート2!$A$1:$SI$1,0),0)</f>
        <v>4.7610000000000001</v>
      </c>
      <c r="S38" s="948">
        <f>VLOOKUP($D$3&amp;"_"&amp;S$3,データシート2!$A:$SI,MATCH($R$2&amp;"_"&amp;$C38,データシート2!$A$1:$SI$1,0),0)</f>
        <v>4.383</v>
      </c>
      <c r="T38" s="948">
        <f>VLOOKUP($D$3&amp;"_"&amp;T$3,データシート2!$A:$SI,MATCH($R$2&amp;"_"&amp;$C38,データシート2!$A$1:$SI$1,0),0)</f>
        <v>4.9880000000000004</v>
      </c>
      <c r="U38" s="948">
        <f>VLOOKUP($D$3&amp;"_"&amp;U$3,データシート2!$A:$SI,MATCH($R$2&amp;"_"&amp;$C38,データシート2!$A$1:$SI$1,0),0)</f>
        <v>3.6429999999999998</v>
      </c>
      <c r="V38" s="948">
        <f>VLOOKUP($D$3&amp;"_"&amp;V$3,データシート2!$A:$SI,MATCH($R$2&amp;"_"&amp;$C38,データシート2!$A$1:$SI$1,0),0)</f>
        <v>4.8250000000000002</v>
      </c>
      <c r="W38" s="948">
        <f>VLOOKUP($D$3&amp;"_"&amp;W$3,データシート2!$A:$SI,MATCH($R$2&amp;"_"&amp;$C38,データシート2!$A$1:$SI$1,0),0)</f>
        <v>4.2789999999999999</v>
      </c>
      <c r="X38" s="948">
        <f>VLOOKUP($D$3&amp;"_"&amp;X$3,データシート2!$A:$SI,MATCH($R$2&amp;"_"&amp;$C38,データシート2!$A$1:$SI$1,0),0)</f>
        <v>0</v>
      </c>
      <c r="Y38" s="948">
        <f>VLOOKUP($D$3&amp;"_"&amp;Y$3,データシート2!$A:$SI,MATCH($R$2&amp;"_"&amp;$C38,データシート2!$A$1:$SI$1,0),0)</f>
        <v>0</v>
      </c>
      <c r="Z38" s="948">
        <f>VLOOKUP($D$3&amp;"_"&amp;Z$3,データシート2!$A:$SI,MATCH($R$2&amp;"_"&amp;$C38,データシート2!$A$1:$SI$1,0),0)</f>
        <v>4.1710000000000003</v>
      </c>
      <c r="AA38" s="948">
        <f>VLOOKUP($D$3&amp;"_"&amp;AA$3,データシート2!$A:$SI,MATCH($R$2&amp;"_"&amp;$C38,データシート2!$A$1:$SI$1,0),0)</f>
        <v>3.988</v>
      </c>
      <c r="AB38" s="949">
        <f>VLOOKUP($D$3&amp;"_"&amp;AB$3,データシート2!$A:$SI,MATCH($R$2&amp;"_"&amp;$C38,データシート2!$A$1:$SI$1,0),0)</f>
        <v>3.8170000000000002</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4</v>
      </c>
      <c r="I41" s="777">
        <f>VLOOKUP($D$3&amp;"_"&amp;I$3,データシート2!$A:$SI,MATCH($G$2&amp;"_"&amp;$C41,データシート2!$A$1:$SI$1,0),0)</f>
        <v>4</v>
      </c>
      <c r="J41" s="777">
        <f>VLOOKUP($D$3&amp;"_"&amp;J$3,データシート2!$A:$SI,MATCH($G$2&amp;"_"&amp;$C41,データシート2!$A$1:$SI$1,0),0)</f>
        <v>4</v>
      </c>
      <c r="K41" s="778">
        <f>VLOOKUP($D$3&amp;"_"&amp;K$3,データシート2!$A:$SI,MATCH($G$2&amp;"_"&amp;$C41,データシート2!$A$1:$SI$1,0),0)</f>
        <v>4</v>
      </c>
      <c r="L41" s="778">
        <f>VLOOKUP($D$3&amp;"_"&amp;L$3,データシート2!$A:$SI,MATCH($G$2&amp;"_"&amp;$C41,データシート2!$A$1:$SI$1,0),0)</f>
        <v>3</v>
      </c>
      <c r="M41" s="778">
        <f>VLOOKUP($D$3&amp;"_"&amp;M$3,データシート2!$A:$SI,MATCH($G$2&amp;"_"&amp;$C41,データシート2!$A$1:$SI$1,0),0)</f>
        <v>3</v>
      </c>
      <c r="N41" s="778">
        <f>VLOOKUP($D$3&amp;"_"&amp;N$3,データシート2!$A:$SI,MATCH($G$2&amp;"_"&amp;$C41,データシート2!$A$1:$SI$1,0),0)</f>
        <v>3</v>
      </c>
      <c r="O41" s="778">
        <f>VLOOKUP($D$3&amp;"_"&amp;O$3,データシート2!$A:$SI,MATCH($G$2&amp;"_"&amp;$C41,データシート2!$A$1:$SI$1,0),0)</f>
        <v>3</v>
      </c>
      <c r="P41" s="778">
        <f>VLOOKUP($D$3&amp;"_"&amp;P$3,データシート2!$A:$SI,MATCH($G$2&amp;"_"&amp;$C41,データシート2!$A$1:$SI$1,0),0)</f>
        <v>3</v>
      </c>
      <c r="Q41" s="779">
        <f>VLOOKUP($D$3&amp;"_"&amp;Q$3,データシート2!$A:$SI,MATCH($G$2&amp;"_"&amp;$C41,データシート2!$A$1:$SI$1,0),0)</f>
        <v>3</v>
      </c>
      <c r="R41" s="947">
        <f>VLOOKUP($D$3&amp;"_"&amp;R$3,データシート2!$A:$SI,MATCH($R$2&amp;"_"&amp;$C41,データシート2!$A$1:$SI$1,0),0)</f>
        <v>1023.322</v>
      </c>
      <c r="S41" s="948">
        <f>VLOOKUP($D$3&amp;"_"&amp;S$3,データシート2!$A:$SI,MATCH($R$2&amp;"_"&amp;$C41,データシート2!$A$1:$SI$1,0),0)</f>
        <v>1220.0239999999999</v>
      </c>
      <c r="T41" s="948">
        <f>VLOOKUP($D$3&amp;"_"&amp;T$3,データシート2!$A:$SI,MATCH($R$2&amp;"_"&amp;$C41,データシート2!$A$1:$SI$1,0),0)</f>
        <v>1300.385</v>
      </c>
      <c r="U41" s="948">
        <f>VLOOKUP($D$3&amp;"_"&amp;U$3,データシート2!$A:$SI,MATCH($R$2&amp;"_"&amp;$C41,データシート2!$A$1:$SI$1,0),0)</f>
        <v>1384.373</v>
      </c>
      <c r="V41" s="948">
        <f>VLOOKUP($D$3&amp;"_"&amp;V$3,データシート2!$A:$SI,MATCH($R$2&amp;"_"&amp;$C41,データシート2!$A$1:$SI$1,0),0)</f>
        <v>1324.4010000000001</v>
      </c>
      <c r="W41" s="948">
        <f>VLOOKUP($D$3&amp;"_"&amp;W$3,データシート2!$A:$SI,MATCH($R$2&amp;"_"&amp;$C41,データシート2!$A$1:$SI$1,0),0)</f>
        <v>1288.991</v>
      </c>
      <c r="X41" s="948">
        <f>VLOOKUP($D$3&amp;"_"&amp;X$3,データシート2!$A:$SI,MATCH($R$2&amp;"_"&amp;$C41,データシート2!$A$1:$SI$1,0),0)</f>
        <v>1450.1310000000001</v>
      </c>
      <c r="Y41" s="948">
        <f>VLOOKUP($D$3&amp;"_"&amp;Y$3,データシート2!$A:$SI,MATCH($R$2&amp;"_"&amp;$C41,データシート2!$A$1:$SI$1,0),0)</f>
        <v>1435.19</v>
      </c>
      <c r="Z41" s="948">
        <f>VLOOKUP($D$3&amp;"_"&amp;Z$3,データシート2!$A:$SI,MATCH($R$2&amp;"_"&amp;$C41,データシート2!$A$1:$SI$1,0),0)</f>
        <v>1339.5119999999999</v>
      </c>
      <c r="AA41" s="948">
        <f>VLOOKUP($D$3&amp;"_"&amp;AA$3,データシート2!$A:$SI,MATCH($R$2&amp;"_"&amp;$C41,データシート2!$A$1:$SI$1,0),0)</f>
        <v>1187.77</v>
      </c>
      <c r="AB41" s="949">
        <f>VLOOKUP($D$3&amp;"_"&amp;AB$3,データシート2!$A:$SI,MATCH($R$2&amp;"_"&amp;$C41,データシート2!$A$1:$SI$1,0),0)</f>
        <v>1090.462</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4</v>
      </c>
      <c r="I42" s="777">
        <f>VLOOKUP($D$3&amp;"_"&amp;I$3,データシート2!$A:$SI,MATCH($G$2&amp;"_"&amp;$C42,データシート2!$A$1:$SI$1,0),0)</f>
        <v>4</v>
      </c>
      <c r="J42" s="777">
        <f>VLOOKUP($D$3&amp;"_"&amp;J$3,データシート2!$A:$SI,MATCH($G$2&amp;"_"&amp;$C42,データシート2!$A$1:$SI$1,0),0)</f>
        <v>4</v>
      </c>
      <c r="K42" s="778">
        <f>VLOOKUP($D$3&amp;"_"&amp;K$3,データシート2!$A:$SI,MATCH($G$2&amp;"_"&amp;$C42,データシート2!$A$1:$SI$1,0),0)</f>
        <v>4</v>
      </c>
      <c r="L42" s="778">
        <f>VLOOKUP($D$3&amp;"_"&amp;L$3,データシート2!$A:$SI,MATCH($G$2&amp;"_"&amp;$C42,データシート2!$A$1:$SI$1,0),0)</f>
        <v>5</v>
      </c>
      <c r="M42" s="778">
        <f>VLOOKUP($D$3&amp;"_"&amp;M$3,データシート2!$A:$SI,MATCH($G$2&amp;"_"&amp;$C42,データシート2!$A$1:$SI$1,0),0)</f>
        <v>5</v>
      </c>
      <c r="N42" s="778">
        <f>VLOOKUP($D$3&amp;"_"&amp;N$3,データシート2!$A:$SI,MATCH($G$2&amp;"_"&amp;$C42,データシート2!$A$1:$SI$1,0),0)</f>
        <v>5</v>
      </c>
      <c r="O42" s="778">
        <f>VLOOKUP($D$3&amp;"_"&amp;O$3,データシート2!$A:$SI,MATCH($G$2&amp;"_"&amp;$C42,データシート2!$A$1:$SI$1,0),0)</f>
        <v>5</v>
      </c>
      <c r="P42" s="778">
        <f>VLOOKUP($D$3&amp;"_"&amp;P$3,データシート2!$A:$SI,MATCH($G$2&amp;"_"&amp;$C42,データシート2!$A$1:$SI$1,0),0)</f>
        <v>5</v>
      </c>
      <c r="Q42" s="779">
        <f>VLOOKUP($D$3&amp;"_"&amp;Q$3,データシート2!$A:$SI,MATCH($G$2&amp;"_"&amp;$C42,データシート2!$A$1:$SI$1,0),0)</f>
        <v>5</v>
      </c>
      <c r="R42" s="947">
        <f>VLOOKUP($D$3&amp;"_"&amp;R$3,データシート2!$A:$SI,MATCH($R$2&amp;"_"&amp;$C42,データシート2!$A$1:$SI$1,0),0)</f>
        <v>1038.471</v>
      </c>
      <c r="S42" s="948">
        <f>VLOOKUP($D$3&amp;"_"&amp;S$3,データシート2!$A:$SI,MATCH($R$2&amp;"_"&amp;$C42,データシート2!$A$1:$SI$1,0),0)</f>
        <v>1659.6769999999999</v>
      </c>
      <c r="T42" s="948">
        <f>VLOOKUP($D$3&amp;"_"&amp;T$3,データシート2!$A:$SI,MATCH($R$2&amp;"_"&amp;$C42,データシート2!$A$1:$SI$1,0),0)</f>
        <v>1793.528</v>
      </c>
      <c r="U42" s="948">
        <f>VLOOKUP($D$3&amp;"_"&amp;U$3,データシート2!$A:$SI,MATCH($R$2&amp;"_"&amp;$C42,データシート2!$A$1:$SI$1,0),0)</f>
        <v>1396.0360000000001</v>
      </c>
      <c r="V42" s="948">
        <f>VLOOKUP($D$3&amp;"_"&amp;V$3,データシート2!$A:$SI,MATCH($R$2&amp;"_"&amp;$C42,データシート2!$A$1:$SI$1,0),0)</f>
        <v>1684.9349999999999</v>
      </c>
      <c r="W42" s="948">
        <f>VLOOKUP($D$3&amp;"_"&amp;W$3,データシート2!$A:$SI,MATCH($R$2&amp;"_"&amp;$C42,データシート2!$A$1:$SI$1,0),0)</f>
        <v>1500.886</v>
      </c>
      <c r="X42" s="948">
        <f>VLOOKUP($D$3&amp;"_"&amp;X$3,データシート2!$A:$SI,MATCH($R$2&amp;"_"&amp;$C42,データシート2!$A$1:$SI$1,0),0)</f>
        <v>1417.172</v>
      </c>
      <c r="Y42" s="948">
        <f>VLOOKUP($D$3&amp;"_"&amp;Y$3,データシート2!$A:$SI,MATCH($R$2&amp;"_"&amp;$C42,データシート2!$A$1:$SI$1,0),0)</f>
        <v>1560.42</v>
      </c>
      <c r="Z42" s="948">
        <f>VLOOKUP($D$3&amp;"_"&amp;Z$3,データシート2!$A:$SI,MATCH($R$2&amp;"_"&amp;$C42,データシート2!$A$1:$SI$1,0),0)</f>
        <v>1488.0550000000001</v>
      </c>
      <c r="AA42" s="948">
        <f>VLOOKUP($D$3&amp;"_"&amp;AA$3,データシート2!$A:$SI,MATCH($R$2&amp;"_"&amp;$C42,データシート2!$A$1:$SI$1,0),0)</f>
        <v>993.90599999999995</v>
      </c>
      <c r="AB42" s="949">
        <f>VLOOKUP($D$3&amp;"_"&amp;AB$3,データシート2!$A:$SI,MATCH($R$2&amp;"_"&amp;$C42,データシート2!$A$1:$SI$1,0),0)</f>
        <v>1350.1130000000001</v>
      </c>
    </row>
    <row r="43" spans="2:29" s="756" customFormat="1" ht="16.5" customHeight="1">
      <c r="B43" s="748"/>
      <c r="C43" s="773">
        <v>23</v>
      </c>
      <c r="D43" s="774" t="s">
        <v>555</v>
      </c>
      <c r="E43" s="773"/>
      <c r="F43" s="775"/>
      <c r="G43" s="776">
        <f>VLOOKUP($D$3&amp;"_"&amp;G$3,データシート2!$A:$SI,MATCH($G$2&amp;"_"&amp;$C43,データシート2!$A$1:$SI$1,0),0)</f>
        <v>3</v>
      </c>
      <c r="H43" s="777">
        <f>VLOOKUP($D$3&amp;"_"&amp;H$3,データシート2!$A:$SI,MATCH($G$2&amp;"_"&amp;$C43,データシート2!$A$1:$SI$1,0),0)</f>
        <v>3</v>
      </c>
      <c r="I43" s="777">
        <f>VLOOKUP($D$3&amp;"_"&amp;I$3,データシート2!$A:$SI,MATCH($G$2&amp;"_"&amp;$C43,データシート2!$A$1:$SI$1,0),0)</f>
        <v>3</v>
      </c>
      <c r="J43" s="777">
        <f>VLOOKUP($D$3&amp;"_"&amp;J$3,データシート2!$A:$SI,MATCH($G$2&amp;"_"&amp;$C43,データシート2!$A$1:$SI$1,0),0)</f>
        <v>3</v>
      </c>
      <c r="K43" s="778">
        <f>VLOOKUP($D$3&amp;"_"&amp;K$3,データシート2!$A:$SI,MATCH($G$2&amp;"_"&amp;$C43,データシート2!$A$1:$SI$1,0),0)</f>
        <v>3</v>
      </c>
      <c r="L43" s="778">
        <f>VLOOKUP($D$3&amp;"_"&amp;L$3,データシート2!$A:$SI,MATCH($G$2&amp;"_"&amp;$C43,データシート2!$A$1:$SI$1,0),0)</f>
        <v>3</v>
      </c>
      <c r="M43" s="778">
        <f>VLOOKUP($D$3&amp;"_"&amp;M$3,データシート2!$A:$SI,MATCH($G$2&amp;"_"&amp;$C43,データシート2!$A$1:$SI$1,0),0)</f>
        <v>3</v>
      </c>
      <c r="N43" s="778">
        <f>VLOOKUP($D$3&amp;"_"&amp;N$3,データシート2!$A:$SI,MATCH($G$2&amp;"_"&amp;$C43,データシート2!$A$1:$SI$1,0),0)</f>
        <v>3</v>
      </c>
      <c r="O43" s="778">
        <f>VLOOKUP($D$3&amp;"_"&amp;O$3,データシート2!$A:$SI,MATCH($G$2&amp;"_"&amp;$C43,データシート2!$A$1:$SI$1,0),0)</f>
        <v>3</v>
      </c>
      <c r="P43" s="778">
        <f>VLOOKUP($D$3&amp;"_"&amp;P$3,データシート2!$A:$SI,MATCH($G$2&amp;"_"&amp;$C43,データシート2!$A$1:$SI$1,0),0)</f>
        <v>3</v>
      </c>
      <c r="Q43" s="779">
        <f>VLOOKUP($D$3&amp;"_"&amp;Q$3,データシート2!$A:$SI,MATCH($G$2&amp;"_"&amp;$C43,データシート2!$A$1:$SI$1,0),0)</f>
        <v>3</v>
      </c>
      <c r="R43" s="947">
        <f>VLOOKUP($D$3&amp;"_"&amp;R$3,データシート2!$A:$SI,MATCH($R$2&amp;"_"&amp;$C43,データシート2!$A$1:$SI$1,0),0)</f>
        <v>533.279</v>
      </c>
      <c r="S43" s="948">
        <f>VLOOKUP($D$3&amp;"_"&amp;S$3,データシート2!$A:$SI,MATCH($R$2&amp;"_"&amp;$C43,データシート2!$A$1:$SI$1,0),0)</f>
        <v>658.52700000000004</v>
      </c>
      <c r="T43" s="948">
        <f>VLOOKUP($D$3&amp;"_"&amp;T$3,データシート2!$A:$SI,MATCH($R$2&amp;"_"&amp;$C43,データシート2!$A$1:$SI$1,0),0)</f>
        <v>661.97299999999996</v>
      </c>
      <c r="U43" s="948">
        <f>VLOOKUP($D$3&amp;"_"&amp;U$3,データシート2!$A:$SI,MATCH($R$2&amp;"_"&amp;$C43,データシート2!$A$1:$SI$1,0),0)</f>
        <v>666.33500000000004</v>
      </c>
      <c r="V43" s="948">
        <f>VLOOKUP($D$3&amp;"_"&amp;V$3,データシート2!$A:$SI,MATCH($R$2&amp;"_"&amp;$C43,データシート2!$A$1:$SI$1,0),0)</f>
        <v>645.18799999999999</v>
      </c>
      <c r="W43" s="948">
        <f>VLOOKUP($D$3&amp;"_"&amp;W$3,データシート2!$A:$SI,MATCH($R$2&amp;"_"&amp;$C43,データシート2!$A$1:$SI$1,0),0)</f>
        <v>671.79200000000003</v>
      </c>
      <c r="X43" s="948">
        <f>VLOOKUP($D$3&amp;"_"&amp;X$3,データシート2!$A:$SI,MATCH($R$2&amp;"_"&amp;$C43,データシート2!$A$1:$SI$1,0),0)</f>
        <v>648.17899999999997</v>
      </c>
      <c r="Y43" s="948">
        <f>VLOOKUP($D$3&amp;"_"&amp;Y$3,データシート2!$A:$SI,MATCH($R$2&amp;"_"&amp;$C43,データシート2!$A$1:$SI$1,0),0)</f>
        <v>619.32100000000003</v>
      </c>
      <c r="Z43" s="948">
        <f>VLOOKUP($D$3&amp;"_"&amp;Z$3,データシート2!$A:$SI,MATCH($R$2&amp;"_"&amp;$C43,データシート2!$A$1:$SI$1,0),0)</f>
        <v>671.11099999999999</v>
      </c>
      <c r="AA43" s="948">
        <f>VLOOKUP($D$3&amp;"_"&amp;AA$3,データシート2!$A:$SI,MATCH($R$2&amp;"_"&amp;$C43,データシート2!$A$1:$SI$1,0),0)</f>
        <v>670.22199999999998</v>
      </c>
      <c r="AB43" s="949">
        <f>VLOOKUP($D$3&amp;"_"&amp;AB$3,データシート2!$A:$SI,MATCH($R$2&amp;"_"&amp;$C43,データシート2!$A$1:$SI$1,0),0)</f>
        <v>622.12400000000002</v>
      </c>
    </row>
    <row r="44" spans="2:29" s="756" customFormat="1" ht="16.5" customHeight="1">
      <c r="B44" s="748"/>
      <c r="C44" s="773">
        <v>24</v>
      </c>
      <c r="D44" s="774" t="s">
        <v>556</v>
      </c>
      <c r="E44" s="773"/>
      <c r="F44" s="775"/>
      <c r="G44" s="776">
        <f>VLOOKUP($D$3&amp;"_"&amp;G$3,データシート2!$A:$SI,MATCH($G$2&amp;"_"&amp;$C44,データシート2!$A$1:$SI$1,0),0)</f>
        <v>0</v>
      </c>
      <c r="H44" s="777">
        <f>VLOOKUP($D$3&amp;"_"&amp;H$3,データシート2!$A:$SI,MATCH($G$2&amp;"_"&amp;$C44,データシート2!$A$1:$SI$1,0),0)</f>
        <v>0</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0</v>
      </c>
      <c r="S44" s="948">
        <f>VLOOKUP($D$3&amp;"_"&amp;S$3,データシート2!$A:$SI,MATCH($R$2&amp;"_"&amp;$C44,データシート2!$A$1:$SI$1,0),0)</f>
        <v>0</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2.6520000000000001</v>
      </c>
      <c r="S46" s="948">
        <f>VLOOKUP($D$3&amp;"_"&amp;S$3,データシート2!$A:$SI,MATCH($R$2&amp;"_"&amp;$C46,データシート2!$A$1:$SI$1,0),0)</f>
        <v>2.9580000000000002</v>
      </c>
      <c r="T46" s="948">
        <f>VLOOKUP($D$3&amp;"_"&amp;T$3,データシート2!$A:$SI,MATCH($R$2&amp;"_"&amp;$C46,データシート2!$A$1:$SI$1,0),0)</f>
        <v>2.6949999999999998</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3</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4</v>
      </c>
      <c r="L47" s="778">
        <f>VLOOKUP($D$3&amp;"_"&amp;L$3,データシート2!$A:$SI,MATCH($G$2&amp;"_"&amp;$C47,データシート2!$A$1:$SI$1,0),0)</f>
        <v>4</v>
      </c>
      <c r="M47" s="778">
        <f>VLOOKUP($D$3&amp;"_"&amp;M$3,データシート2!$A:$SI,MATCH($G$2&amp;"_"&amp;$C47,データシート2!$A$1:$SI$1,0),0)</f>
        <v>4</v>
      </c>
      <c r="N47" s="778">
        <f>VLOOKUP($D$3&amp;"_"&amp;N$3,データシート2!$A:$SI,MATCH($G$2&amp;"_"&amp;$C47,データシート2!$A$1:$SI$1,0),0)</f>
        <v>4</v>
      </c>
      <c r="O47" s="778">
        <f>VLOOKUP($D$3&amp;"_"&amp;O$3,データシート2!$A:$SI,MATCH($G$2&amp;"_"&amp;$C47,データシート2!$A$1:$SI$1,0),0)</f>
        <v>3</v>
      </c>
      <c r="P47" s="778">
        <f>VLOOKUP($D$3&amp;"_"&amp;P$3,データシート2!$A:$SI,MATCH($G$2&amp;"_"&amp;$C47,データシート2!$A$1:$SI$1,0),0)</f>
        <v>4</v>
      </c>
      <c r="Q47" s="779">
        <f>VLOOKUP($D$3&amp;"_"&amp;Q$3,データシート2!$A:$SI,MATCH($G$2&amp;"_"&amp;$C47,データシート2!$A$1:$SI$1,0),0)</f>
        <v>4</v>
      </c>
      <c r="R47" s="947">
        <f>VLOOKUP($D$3&amp;"_"&amp;R$3,データシート2!$A:$SI,MATCH($R$2&amp;"_"&amp;$C47,データシート2!$A$1:$SI$1,0),0)</f>
        <v>40.567</v>
      </c>
      <c r="S47" s="948">
        <f>VLOOKUP($D$3&amp;"_"&amp;S$3,データシート2!$A:$SI,MATCH($R$2&amp;"_"&amp;$C47,データシート2!$A$1:$SI$1,0),0)</f>
        <v>46.563000000000002</v>
      </c>
      <c r="T47" s="948">
        <f>VLOOKUP($D$3&amp;"_"&amp;T$3,データシート2!$A:$SI,MATCH($R$2&amp;"_"&amp;$C47,データシート2!$A$1:$SI$1,0),0)</f>
        <v>48.530999999999999</v>
      </c>
      <c r="U47" s="948">
        <f>VLOOKUP($D$3&amp;"_"&amp;U$3,データシート2!$A:$SI,MATCH($R$2&amp;"_"&amp;$C47,データシート2!$A$1:$SI$1,0),0)</f>
        <v>48.274000000000001</v>
      </c>
      <c r="V47" s="948">
        <f>VLOOKUP($D$3&amp;"_"&amp;V$3,データシート2!$A:$SI,MATCH($R$2&amp;"_"&amp;$C47,データシート2!$A$1:$SI$1,0),0)</f>
        <v>59.276000000000003</v>
      </c>
      <c r="W47" s="948">
        <f>VLOOKUP($D$3&amp;"_"&amp;W$3,データシート2!$A:$SI,MATCH($R$2&amp;"_"&amp;$C47,データシート2!$A$1:$SI$1,0),0)</f>
        <v>50.603999999999999</v>
      </c>
      <c r="X47" s="948">
        <f>VLOOKUP($D$3&amp;"_"&amp;X$3,データシート2!$A:$SI,MATCH($R$2&amp;"_"&amp;$C47,データシート2!$A$1:$SI$1,0),0)</f>
        <v>47.423999999999999</v>
      </c>
      <c r="Y47" s="948">
        <f>VLOOKUP($D$3&amp;"_"&amp;Y$3,データシート2!$A:$SI,MATCH($R$2&amp;"_"&amp;$C47,データシート2!$A$1:$SI$1,0),0)</f>
        <v>49.244</v>
      </c>
      <c r="Z47" s="948">
        <f>VLOOKUP($D$3&amp;"_"&amp;Z$3,データシート2!$A:$SI,MATCH($R$2&amp;"_"&amp;$C47,データシート2!$A$1:$SI$1,0),0)</f>
        <v>40.46</v>
      </c>
      <c r="AA47" s="948">
        <f>VLOOKUP($D$3&amp;"_"&amp;AA$3,データシート2!$A:$SI,MATCH($R$2&amp;"_"&amp;$C47,データシート2!$A$1:$SI$1,0),0)</f>
        <v>40.46</v>
      </c>
      <c r="AB47" s="949">
        <f>VLOOKUP($D$3&amp;"_"&amp;AB$3,データシート2!$A:$SI,MATCH($R$2&amp;"_"&amp;$C47,データシート2!$A$1:$SI$1,0),0)</f>
        <v>40.255000000000003</v>
      </c>
    </row>
    <row r="48" spans="2:29" s="756" customFormat="1" ht="16.5" customHeight="1">
      <c r="B48" s="748"/>
      <c r="C48" s="773">
        <v>28</v>
      </c>
      <c r="D48" s="774" t="s">
        <v>560</v>
      </c>
      <c r="E48" s="773"/>
      <c r="F48" s="775"/>
      <c r="G48" s="776">
        <f>VLOOKUP($D$3&amp;"_"&amp;G$3,データシート2!$A:$SI,MATCH($G$2&amp;"_"&amp;$C48,データシート2!$A$1:$SI$1,0),0)</f>
        <v>6</v>
      </c>
      <c r="H48" s="777">
        <f>VLOOKUP($D$3&amp;"_"&amp;H$3,データシート2!$A:$SI,MATCH($G$2&amp;"_"&amp;$C48,データシート2!$A$1:$SI$1,0),0)</f>
        <v>6</v>
      </c>
      <c r="I48" s="777">
        <f>VLOOKUP($D$3&amp;"_"&amp;I$3,データシート2!$A:$SI,MATCH($G$2&amp;"_"&amp;$C48,データシート2!$A$1:$SI$1,0),0)</f>
        <v>6</v>
      </c>
      <c r="J48" s="777">
        <f>VLOOKUP($D$3&amp;"_"&amp;J$3,データシート2!$A:$SI,MATCH($G$2&amp;"_"&amp;$C48,データシート2!$A$1:$SI$1,0),0)</f>
        <v>5</v>
      </c>
      <c r="K48" s="778">
        <f>VLOOKUP($D$3&amp;"_"&amp;K$3,データシート2!$A:$SI,MATCH($G$2&amp;"_"&amp;$C48,データシート2!$A$1:$SI$1,0),0)</f>
        <v>6</v>
      </c>
      <c r="L48" s="778">
        <f>VLOOKUP($D$3&amp;"_"&amp;L$3,データシート2!$A:$SI,MATCH($G$2&amp;"_"&amp;$C48,データシート2!$A$1:$SI$1,0),0)</f>
        <v>6</v>
      </c>
      <c r="M48" s="778">
        <f>VLOOKUP($D$3&amp;"_"&amp;M$3,データシート2!$A:$SI,MATCH($G$2&amp;"_"&amp;$C48,データシート2!$A$1:$SI$1,0),0)</f>
        <v>8</v>
      </c>
      <c r="N48" s="778">
        <f>VLOOKUP($D$3&amp;"_"&amp;N$3,データシート2!$A:$SI,MATCH($G$2&amp;"_"&amp;$C48,データシート2!$A$1:$SI$1,0),0)</f>
        <v>6</v>
      </c>
      <c r="O48" s="778">
        <f>VLOOKUP($D$3&amp;"_"&amp;O$3,データシート2!$A:$SI,MATCH($G$2&amp;"_"&amp;$C48,データシート2!$A$1:$SI$1,0),0)</f>
        <v>6</v>
      </c>
      <c r="P48" s="778">
        <f>VLOOKUP($D$3&amp;"_"&amp;P$3,データシート2!$A:$SI,MATCH($G$2&amp;"_"&amp;$C48,データシート2!$A$1:$SI$1,0),0)</f>
        <v>8</v>
      </c>
      <c r="Q48" s="779">
        <f>VLOOKUP($D$3&amp;"_"&amp;Q$3,データシート2!$A:$SI,MATCH($G$2&amp;"_"&amp;$C48,データシート2!$A$1:$SI$1,0),0)</f>
        <v>7</v>
      </c>
      <c r="R48" s="947">
        <f>VLOOKUP($D$3&amp;"_"&amp;R$3,データシート2!$A:$SI,MATCH($R$2&amp;"_"&amp;$C48,データシート2!$A$1:$SI$1,0),0)</f>
        <v>108.813</v>
      </c>
      <c r="S48" s="948">
        <f>VLOOKUP($D$3&amp;"_"&amp;S$3,データシート2!$A:$SI,MATCH($R$2&amp;"_"&amp;$C48,データシート2!$A$1:$SI$1,0),0)</f>
        <v>109.381</v>
      </c>
      <c r="T48" s="948">
        <f>VLOOKUP($D$3&amp;"_"&amp;T$3,データシート2!$A:$SI,MATCH($R$2&amp;"_"&amp;$C48,データシート2!$A$1:$SI$1,0),0)</f>
        <v>126.83499999999999</v>
      </c>
      <c r="U48" s="948">
        <f>VLOOKUP($D$3&amp;"_"&amp;U$3,データシート2!$A:$SI,MATCH($R$2&amp;"_"&amp;$C48,データシート2!$A$1:$SI$1,0),0)</f>
        <v>123.708</v>
      </c>
      <c r="V48" s="948">
        <f>VLOOKUP($D$3&amp;"_"&amp;V$3,データシート2!$A:$SI,MATCH($R$2&amp;"_"&amp;$C48,データシート2!$A$1:$SI$1,0),0)</f>
        <v>120.765</v>
      </c>
      <c r="W48" s="948">
        <f>VLOOKUP($D$3&amp;"_"&amp;W$3,データシート2!$A:$SI,MATCH($R$2&amp;"_"&amp;$C48,データシート2!$A$1:$SI$1,0),0)</f>
        <v>126.063</v>
      </c>
      <c r="X48" s="948">
        <f>VLOOKUP($D$3&amp;"_"&amp;X$3,データシート2!$A:$SI,MATCH($R$2&amp;"_"&amp;$C48,データシート2!$A$1:$SI$1,0),0)</f>
        <v>144.73500000000001</v>
      </c>
      <c r="Y48" s="948">
        <f>VLOOKUP($D$3&amp;"_"&amp;Y$3,データシート2!$A:$SI,MATCH($R$2&amp;"_"&amp;$C48,データシート2!$A$1:$SI$1,0),0)</f>
        <v>129.91</v>
      </c>
      <c r="Z48" s="948">
        <f>VLOOKUP($D$3&amp;"_"&amp;Z$3,データシート2!$A:$SI,MATCH($R$2&amp;"_"&amp;$C48,データシート2!$A$1:$SI$1,0),0)</f>
        <v>120.52500000000001</v>
      </c>
      <c r="AA48" s="948">
        <f>VLOOKUP($D$3&amp;"_"&amp;AA$3,データシート2!$A:$SI,MATCH($R$2&amp;"_"&amp;$C48,データシート2!$A$1:$SI$1,0),0)</f>
        <v>134.369</v>
      </c>
      <c r="AB48" s="949">
        <f>VLOOKUP($D$3&amp;"_"&amp;AB$3,データシート2!$A:$SI,MATCH($R$2&amp;"_"&amp;$C48,データシート2!$A$1:$SI$1,0),0)</f>
        <v>119.551</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4.0510000000000002</v>
      </c>
      <c r="S49" s="948">
        <f>VLOOKUP($D$3&amp;"_"&amp;S$3,データシート2!$A:$SI,MATCH($R$2&amp;"_"&amp;$C49,データシート2!$A$1:$SI$1,0),0)</f>
        <v>5.0419999999999998</v>
      </c>
      <c r="T49" s="948">
        <f>VLOOKUP($D$3&amp;"_"&amp;T$3,データシート2!$A:$SI,MATCH($R$2&amp;"_"&amp;$C49,データシート2!$A$1:$SI$1,0),0)</f>
        <v>5.5880000000000001</v>
      </c>
      <c r="U49" s="948">
        <f>VLOOKUP($D$3&amp;"_"&amp;U$3,データシート2!$A:$SI,MATCH($R$2&amp;"_"&amp;$C49,データシート2!$A$1:$SI$1,0),0)</f>
        <v>5.4859999999999998</v>
      </c>
      <c r="V49" s="948">
        <f>VLOOKUP($D$3&amp;"_"&amp;V$3,データシート2!$A:$SI,MATCH($R$2&amp;"_"&amp;$C49,データシート2!$A$1:$SI$1,0),0)</f>
        <v>5.4240000000000004</v>
      </c>
      <c r="W49" s="948">
        <f>VLOOKUP($D$3&amp;"_"&amp;W$3,データシート2!$A:$SI,MATCH($R$2&amp;"_"&amp;$C49,データシート2!$A$1:$SI$1,0),0)</f>
        <v>5.4859999999999998</v>
      </c>
      <c r="X49" s="948">
        <f>VLOOKUP($D$3&amp;"_"&amp;X$3,データシート2!$A:$SI,MATCH($R$2&amp;"_"&amp;$C49,データシート2!$A$1:$SI$1,0),0)</f>
        <v>6.0750000000000002</v>
      </c>
      <c r="Y49" s="948">
        <f>VLOOKUP($D$3&amp;"_"&amp;Y$3,データシート2!$A:$SI,MATCH($R$2&amp;"_"&amp;$C49,データシート2!$A$1:$SI$1,0),0)</f>
        <v>6.2539999999999996</v>
      </c>
      <c r="Z49" s="948">
        <f>VLOOKUP($D$3&amp;"_"&amp;Z$3,データシート2!$A:$SI,MATCH($R$2&amp;"_"&amp;$C49,データシート2!$A$1:$SI$1,0),0)</f>
        <v>6.7110000000000003</v>
      </c>
      <c r="AA49" s="948">
        <f>VLOOKUP($D$3&amp;"_"&amp;AA$3,データシート2!$A:$SI,MATCH($R$2&amp;"_"&amp;$C49,データシート2!$A$1:$SI$1,0),0)</f>
        <v>7.0629999999999997</v>
      </c>
      <c r="AB49" s="949">
        <f>VLOOKUP($D$3&amp;"_"&amp;AB$3,データシート2!$A:$SI,MATCH($R$2&amp;"_"&amp;$C49,データシート2!$A$1:$SI$1,0),0)</f>
        <v>7.1340000000000003</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0</v>
      </c>
      <c r="H51" s="777">
        <f>VLOOKUP($D$3&amp;"_"&amp;H$3,データシート2!$A:$SI,MATCH($G$2&amp;"_"&amp;$C51,データシート2!$A$1:$SI$1,0),0)</f>
        <v>0</v>
      </c>
      <c r="I51" s="777">
        <f>VLOOKUP($D$3&amp;"_"&amp;I$3,データシート2!$A:$SI,MATCH($G$2&amp;"_"&amp;$C51,データシート2!$A$1:$SI$1,0),0)</f>
        <v>1</v>
      </c>
      <c r="J51" s="777">
        <f>VLOOKUP($D$3&amp;"_"&amp;J$3,データシート2!$A:$SI,MATCH($G$2&amp;"_"&amp;$C51,データシート2!$A$1:$SI$1,0),0)</f>
        <v>1</v>
      </c>
      <c r="K51" s="778">
        <f>VLOOKUP($D$3&amp;"_"&amp;K$3,データシート2!$A:$SI,MATCH($G$2&amp;"_"&amp;$C51,データシート2!$A$1:$SI$1,0),0)</f>
        <v>1</v>
      </c>
      <c r="L51" s="778">
        <f>VLOOKUP($D$3&amp;"_"&amp;L$3,データシート2!$A:$SI,MATCH($G$2&amp;"_"&amp;$C51,データシート2!$A$1:$SI$1,0),0)</f>
        <v>1</v>
      </c>
      <c r="M51" s="778">
        <f>VLOOKUP($D$3&amp;"_"&amp;M$3,データシート2!$A:$SI,MATCH($G$2&amp;"_"&amp;$C51,データシート2!$A$1:$SI$1,0),0)</f>
        <v>1</v>
      </c>
      <c r="N51" s="778">
        <f>VLOOKUP($D$3&amp;"_"&amp;N$3,データシート2!$A:$SI,MATCH($G$2&amp;"_"&amp;$C51,データシート2!$A$1:$SI$1,0),0)</f>
        <v>1</v>
      </c>
      <c r="O51" s="778">
        <f>VLOOKUP($D$3&amp;"_"&amp;O$3,データシート2!$A:$SI,MATCH($G$2&amp;"_"&amp;$C51,データシート2!$A$1:$SI$1,0),0)</f>
        <v>1</v>
      </c>
      <c r="P51" s="778">
        <f>VLOOKUP($D$3&amp;"_"&amp;P$3,データシート2!$A:$SI,MATCH($G$2&amp;"_"&amp;$C51,データシート2!$A$1:$SI$1,0),0)</f>
        <v>1</v>
      </c>
      <c r="Q51" s="779">
        <f>VLOOKUP($D$3&amp;"_"&amp;Q$3,データシート2!$A:$SI,MATCH($G$2&amp;"_"&amp;$C51,データシート2!$A$1:$SI$1,0),0)</f>
        <v>0</v>
      </c>
      <c r="R51" s="947">
        <f>VLOOKUP($D$3&amp;"_"&amp;R$3,データシート2!$A:$SI,MATCH($R$2&amp;"_"&amp;$C51,データシート2!$A$1:$SI$1,0),0)</f>
        <v>0</v>
      </c>
      <c r="S51" s="948">
        <f>VLOOKUP($D$3&amp;"_"&amp;S$3,データシート2!$A:$SI,MATCH($R$2&amp;"_"&amp;$C51,データシート2!$A$1:$SI$1,0),0)</f>
        <v>0</v>
      </c>
      <c r="T51" s="948">
        <f>VLOOKUP($D$3&amp;"_"&amp;T$3,データシート2!$A:$SI,MATCH($R$2&amp;"_"&amp;$C51,データシート2!$A$1:$SI$1,0),0)</f>
        <v>3.7989999999999999</v>
      </c>
      <c r="U51" s="948">
        <f>VLOOKUP($D$3&amp;"_"&amp;U$3,データシート2!$A:$SI,MATCH($R$2&amp;"_"&amp;$C51,データシート2!$A$1:$SI$1,0),0)</f>
        <v>4.7770000000000001</v>
      </c>
      <c r="V51" s="948">
        <f>VLOOKUP($D$3&amp;"_"&amp;V$3,データシート2!$A:$SI,MATCH($R$2&amp;"_"&amp;$C51,データシート2!$A$1:$SI$1,0),0)</f>
        <v>4.6909999999999998</v>
      </c>
      <c r="W51" s="948">
        <f>VLOOKUP($D$3&amp;"_"&amp;W$3,データシート2!$A:$SI,MATCH($R$2&amp;"_"&amp;$C51,データシート2!$A$1:$SI$1,0),0)</f>
        <v>3.7189999999999999</v>
      </c>
      <c r="X51" s="948">
        <f>VLOOKUP($D$3&amp;"_"&amp;X$3,データシート2!$A:$SI,MATCH($R$2&amp;"_"&amp;$C51,データシート2!$A$1:$SI$1,0),0)</f>
        <v>4.1859999999999999</v>
      </c>
      <c r="Y51" s="948">
        <f>VLOOKUP($D$3&amp;"_"&amp;Y$3,データシート2!$A:$SI,MATCH($R$2&amp;"_"&amp;$C51,データシート2!$A$1:$SI$1,0),0)</f>
        <v>4.5529999999999999</v>
      </c>
      <c r="Z51" s="948">
        <f>VLOOKUP($D$3&amp;"_"&amp;Z$3,データシート2!$A:$SI,MATCH($R$2&amp;"_"&amp;$C51,データシート2!$A$1:$SI$1,0),0)</f>
        <v>4.2910000000000004</v>
      </c>
      <c r="AA51" s="948">
        <f>VLOOKUP($D$3&amp;"_"&amp;AA$3,データシート2!$A:$SI,MATCH($R$2&amp;"_"&amp;$C51,データシート2!$A$1:$SI$1,0),0)</f>
        <v>3.4529999999999998</v>
      </c>
      <c r="AB51" s="949">
        <f>VLOOKUP($D$3&amp;"_"&amp;AB$3,データシート2!$A:$SI,MATCH($R$2&amp;"_"&amp;$C51,データシート2!$A$1:$SI$1,0),0)</f>
        <v>0</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6</v>
      </c>
      <c r="I53" s="745">
        <f>VLOOKUP($D$3&amp;"_"&amp;I$3,データシート2!$A:$SI,MATCH($G$2&amp;"_"&amp;$B53,データシート2!$A$1:$SI$1,0),0)</f>
        <v>6</v>
      </c>
      <c r="J53" s="745">
        <f>VLOOKUP($D$3&amp;"_"&amp;J$3,データシート2!$A:$SI,MATCH($G$2&amp;"_"&amp;$B53,データシート2!$A$1:$SI$1,0),0)</f>
        <v>7</v>
      </c>
      <c r="K53" s="746">
        <f>VLOOKUP($D$3&amp;"_"&amp;K$3,データシート2!$A:$SI,MATCH($G$2&amp;"_"&amp;$B53,データシート2!$A$1:$SI$1,0),0)</f>
        <v>8</v>
      </c>
      <c r="L53" s="746">
        <f>VLOOKUP($D$3&amp;"_"&amp;L$3,データシート2!$A:$SI,MATCH($G$2&amp;"_"&amp;$B53,データシート2!$A$1:$SI$1,0),0)</f>
        <v>8</v>
      </c>
      <c r="M53" s="746">
        <f>VLOOKUP($D$3&amp;"_"&amp;M$3,データシート2!$A:$SI,MATCH($G$2&amp;"_"&amp;$B53,データシート2!$A$1:$SI$1,0),0)</f>
        <v>8</v>
      </c>
      <c r="N53" s="746">
        <f>VLOOKUP($D$3&amp;"_"&amp;N$3,データシート2!$A:$SI,MATCH($G$2&amp;"_"&amp;$B53,データシート2!$A$1:$SI$1,0),0)</f>
        <v>7</v>
      </c>
      <c r="O53" s="746">
        <f>VLOOKUP($D$3&amp;"_"&amp;O$3,データシート2!$A:$SI,MATCH($G$2&amp;"_"&amp;$B53,データシート2!$A$1:$SI$1,0),0)</f>
        <v>7</v>
      </c>
      <c r="P53" s="746">
        <f>VLOOKUP($D$3&amp;"_"&amp;P$3,データシート2!$A:$SI,MATCH($G$2&amp;"_"&amp;$B53,データシート2!$A$1:$SI$1,0),0)</f>
        <v>6</v>
      </c>
      <c r="Q53" s="747">
        <f>VLOOKUP($D$3&amp;"_"&amp;Q$3,データシート2!$A:$SI,MATCH($G$2&amp;"_"&amp;$B53,データシート2!$A$1:$SI$1,0),0)</f>
        <v>6</v>
      </c>
      <c r="R53" s="934">
        <f>VLOOKUP($D$3&amp;"_"&amp;R$3,データシート2!$A:$SI,MATCH($R$2&amp;"_"&amp;$B53,データシート2!$A$1:$SI$1,0),0)</f>
        <v>129.93700000000001</v>
      </c>
      <c r="S53" s="935">
        <f>VLOOKUP($D$3&amp;"_"&amp;S$3,データシート2!$A:$SI,MATCH($R$2&amp;"_"&amp;$B53,データシート2!$A$1:$SI$1,0),0)</f>
        <v>146.84700000000001</v>
      </c>
      <c r="T53" s="935">
        <f>VLOOKUP($D$3&amp;"_"&amp;T$3,データシート2!$A:$SI,MATCH($R$2&amp;"_"&amp;$B53,データシート2!$A$1:$SI$1,0),0)</f>
        <v>98.739000000000004</v>
      </c>
      <c r="U53" s="935">
        <f>VLOOKUP($D$3&amp;"_"&amp;U$3,データシート2!$A:$SI,MATCH($R$2&amp;"_"&amp;$B53,データシート2!$A$1:$SI$1,0),0)</f>
        <v>107.68899999999999</v>
      </c>
      <c r="V53" s="935">
        <f>VLOOKUP($D$3&amp;"_"&amp;V$3,データシート2!$A:$SI,MATCH($R$2&amp;"_"&amp;$B53,データシート2!$A$1:$SI$1,0),0)</f>
        <v>121.879</v>
      </c>
      <c r="W53" s="935">
        <f>VLOOKUP($D$3&amp;"_"&amp;W$3,データシート2!$A:$SI,MATCH($R$2&amp;"_"&amp;$B53,データシート2!$A$1:$SI$1,0),0)</f>
        <v>113.05500000000001</v>
      </c>
      <c r="X53" s="935">
        <f>VLOOKUP($D$3&amp;"_"&amp;X$3,データシート2!$A:$SI,MATCH($R$2&amp;"_"&amp;$B53,データシート2!$A$1:$SI$1,0),0)</f>
        <v>101.259</v>
      </c>
      <c r="Y53" s="935">
        <f>VLOOKUP($D$3&amp;"_"&amp;Y$3,データシート2!$A:$SI,MATCH($R$2&amp;"_"&amp;$B53,データシート2!$A$1:$SI$1,0),0)</f>
        <v>94.531999999999996</v>
      </c>
      <c r="Z53" s="935">
        <f>VLOOKUP($D$3&amp;"_"&amp;Z$3,データシート2!$A:$SI,MATCH($R$2&amp;"_"&amp;$B53,データシート2!$A$1:$SI$1,0),0)</f>
        <v>97.724999999999994</v>
      </c>
      <c r="AA53" s="935">
        <f>VLOOKUP($D$3&amp;"_"&amp;AA$3,データシート2!$A:$SI,MATCH($R$2&amp;"_"&amp;$B53,データシート2!$A$1:$SI$1,0),0)</f>
        <v>93.402000000000001</v>
      </c>
      <c r="AB53" s="936">
        <f>VLOOKUP($D$3&amp;"_"&amp;AB$3,データシート2!$A:$SI,MATCH($R$2&amp;"_"&amp;$B53,データシート2!$A$1:$SI$1,0),0)</f>
        <v>80.632999999999996</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3</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2</v>
      </c>
      <c r="O54" s="754">
        <f>VLOOKUP($D$3&amp;"_"&amp;O$3,データシート2!$A:$SI,MATCH($G$2&amp;"_"&amp;$C54,データシート2!$A$1:$SI$1,0),0)</f>
        <v>3</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117.70699999999999</v>
      </c>
      <c r="S54" s="938">
        <f>VLOOKUP($D$3&amp;"_"&amp;S$3,データシート2!$A:$SI,MATCH($R$2&amp;"_"&amp;$C54,データシート2!$A$1:$SI$1,0),0)</f>
        <v>124.587</v>
      </c>
      <c r="T54" s="938">
        <f>VLOOKUP($D$3&amp;"_"&amp;T$3,データシート2!$A:$SI,MATCH($R$2&amp;"_"&amp;$C54,データシート2!$A$1:$SI$1,0),0)</f>
        <v>75.195999999999998</v>
      </c>
      <c r="U54" s="938">
        <f>VLOOKUP($D$3&amp;"_"&amp;U$3,データシート2!$A:$SI,MATCH($R$2&amp;"_"&amp;$C54,データシート2!$A$1:$SI$1,0),0)</f>
        <v>80.688000000000002</v>
      </c>
      <c r="V54" s="938">
        <f>VLOOKUP($D$3&amp;"_"&amp;V$3,データシート2!$A:$SI,MATCH($R$2&amp;"_"&amp;$C54,データシート2!$A$1:$SI$1,0),0)</f>
        <v>75.966999999999999</v>
      </c>
      <c r="W54" s="938">
        <f>VLOOKUP($D$3&amp;"_"&amp;W$3,データシート2!$A:$SI,MATCH($R$2&amp;"_"&amp;$C54,データシート2!$A$1:$SI$1,0),0)</f>
        <v>63.936999999999998</v>
      </c>
      <c r="X54" s="938">
        <f>VLOOKUP($D$3&amp;"_"&amp;X$3,データシート2!$A:$SI,MATCH($R$2&amp;"_"&amp;$C54,データシート2!$A$1:$SI$1,0),0)</f>
        <v>58.914000000000001</v>
      </c>
      <c r="Y54" s="938">
        <f>VLOOKUP($D$3&amp;"_"&amp;Y$3,データシート2!$A:$SI,MATCH($R$2&amp;"_"&amp;$C54,データシート2!$A$1:$SI$1,0),0)</f>
        <v>54.323</v>
      </c>
      <c r="Z54" s="938">
        <f>VLOOKUP($D$3&amp;"_"&amp;Z$3,データシート2!$A:$SI,MATCH($R$2&amp;"_"&amp;$C54,データシート2!$A$1:$SI$1,0),0)</f>
        <v>63.741</v>
      </c>
      <c r="AA54" s="938">
        <f>VLOOKUP($D$3&amp;"_"&amp;AA$3,データシート2!$A:$SI,MATCH($R$2&amp;"_"&amp;$C54,データシート2!$A$1:$SI$1,0),0)</f>
        <v>58.055</v>
      </c>
      <c r="AB54" s="939">
        <f>VLOOKUP($D$3&amp;"_"&amp;AB$3,データシート2!$A:$SI,MATCH($R$2&amp;"_"&amp;$C54,データシート2!$A$1:$SI$1,0),0)</f>
        <v>51.298000000000002</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2</v>
      </c>
      <c r="O55" s="986">
        <f>VLOOKUP($D$3&amp;"_"&amp;O$3,データシート2!$A:$SI,MATCH($G$2&amp;"_"&amp;$E55,データシート2!$A$1:$SI$1,0),0)</f>
        <v>3</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117.70699999999999</v>
      </c>
      <c r="S55" s="989">
        <f>VLOOKUP($D$3&amp;"_"&amp;S$3,データシート2!$A:$SI,MATCH($R$2&amp;"_"&amp;$E55,データシート2!$A$1:$SI$1,0),0)</f>
        <v>124.587</v>
      </c>
      <c r="T55" s="989">
        <f>VLOOKUP($D$3&amp;"_"&amp;T$3,データシート2!$A:$SI,MATCH($R$2&amp;"_"&amp;$E55,データシート2!$A$1:$SI$1,0),0)</f>
        <v>75.195999999999998</v>
      </c>
      <c r="U55" s="989">
        <f>VLOOKUP($D$3&amp;"_"&amp;U$3,データシート2!$A:$SI,MATCH($R$2&amp;"_"&amp;$E55,データシート2!$A$1:$SI$1,0),0)</f>
        <v>80.688000000000002</v>
      </c>
      <c r="V55" s="989">
        <f>VLOOKUP($D$3&amp;"_"&amp;V$3,データシート2!$A:$SI,MATCH($R$2&amp;"_"&amp;$E55,データシート2!$A$1:$SI$1,0),0)</f>
        <v>75.966999999999999</v>
      </c>
      <c r="W55" s="989">
        <f>VLOOKUP($D$3&amp;"_"&amp;W$3,データシート2!$A:$SI,MATCH($R$2&amp;"_"&amp;$E55,データシート2!$A$1:$SI$1,0),0)</f>
        <v>63.936999999999998</v>
      </c>
      <c r="X55" s="989">
        <f>VLOOKUP($D$3&amp;"_"&amp;X$3,データシート2!$A:$SI,MATCH($R$2&amp;"_"&amp;$E55,データシート2!$A$1:$SI$1,0),0)</f>
        <v>58.914000000000001</v>
      </c>
      <c r="Y55" s="989">
        <f>VLOOKUP($D$3&amp;"_"&amp;Y$3,データシート2!$A:$SI,MATCH($R$2&amp;"_"&amp;$E55,データシート2!$A$1:$SI$1,0),0)</f>
        <v>54.323</v>
      </c>
      <c r="Z55" s="989">
        <f>VLOOKUP($D$3&amp;"_"&amp;Z$3,データシート2!$A:$SI,MATCH($R$2&amp;"_"&amp;$E55,データシート2!$A$1:$SI$1,0),0)</f>
        <v>63.741</v>
      </c>
      <c r="AA55" s="989">
        <f>VLOOKUP($D$3&amp;"_"&amp;AA$3,データシート2!$A:$SI,MATCH($R$2&amp;"_"&amp;$E55,データシート2!$A$1:$SI$1,0),0)</f>
        <v>58.055</v>
      </c>
      <c r="AB55" s="990">
        <f>VLOOKUP($D$3&amp;"_"&amp;AB$3,データシート2!$A:$SI,MATCH($R$2&amp;"_"&amp;$E55,データシート2!$A$1:$SI$1,0),0)</f>
        <v>51.298000000000002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18.417000000000002</v>
      </c>
      <c r="W57" s="951">
        <f>VLOOKUP($D$3&amp;"_"&amp;W$3,データシート2!$A:$SI,MATCH($R$2&amp;"_"&amp;$C57,データシート2!$A$1:$SI$1,0),0)</f>
        <v>21.891999999999999</v>
      </c>
      <c r="X57" s="951">
        <f>VLOOKUP($D$3&amp;"_"&amp;X$3,データシート2!$A:$SI,MATCH($R$2&amp;"_"&amp;$C57,データシート2!$A$1:$SI$1,0),0)</f>
        <v>15.336</v>
      </c>
      <c r="Y57" s="951">
        <f>VLOOKUP($D$3&amp;"_"&amp;Y$3,データシート2!$A:$SI,MATCH($R$2&amp;"_"&amp;$C57,データシート2!$A$1:$SI$1,0),0)</f>
        <v>14.617000000000001</v>
      </c>
      <c r="Z57" s="951">
        <f>VLOOKUP($D$3&amp;"_"&amp;Z$3,データシート2!$A:$SI,MATCH($R$2&amp;"_"&amp;$C57,データシート2!$A$1:$SI$1,0),0)</f>
        <v>10.535</v>
      </c>
      <c r="AA57" s="951">
        <f>VLOOKUP($D$3&amp;"_"&amp;AA$3,データシート2!$A:$SI,MATCH($R$2&amp;"_"&amp;$C57,データシート2!$A$1:$SI$1,0),0)</f>
        <v>12.686</v>
      </c>
      <c r="AB57" s="952">
        <f>VLOOKUP($D$3&amp;"_"&amp;AB$3,データシート2!$A:$SI,MATCH($R$2&amp;"_"&amp;$C57,データシート2!$A$1:$SI$1,0),0)</f>
        <v>13.185</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18.417000000000002</v>
      </c>
      <c r="W58" s="982">
        <f>VLOOKUP($D$3&amp;"_"&amp;W$3,データシート2!$A:$SI,MATCH($R$2&amp;"_"&amp;$E58,データシート2!$A$1:$SI$1,0),0)</f>
        <v>21.891999999999999</v>
      </c>
      <c r="X58" s="982">
        <f>VLOOKUP($D$3&amp;"_"&amp;X$3,データシート2!$A:$SI,MATCH($R$2&amp;"_"&amp;$E58,データシート2!$A$1:$SI$1,0),0)</f>
        <v>15.336</v>
      </c>
      <c r="Y58" s="982">
        <f>VLOOKUP($D$3&amp;"_"&amp;Y$3,データシート2!$A:$SI,MATCH($R$2&amp;"_"&amp;$E58,データシート2!$A$1:$SI$1,0),0)</f>
        <v>14.617000000000001</v>
      </c>
      <c r="Z58" s="982">
        <f>VLOOKUP($D$3&amp;"_"&amp;Z$3,データシート2!$A:$SI,MATCH($R$2&amp;"_"&amp;$E58,データシート2!$A$1:$SI$1,0),0)</f>
        <v>10.535</v>
      </c>
      <c r="AA58" s="982">
        <f>VLOOKUP($D$3&amp;"_"&amp;AA$3,データシート2!$A:$SI,MATCH($R$2&amp;"_"&amp;$E58,データシート2!$A$1:$SI$1,0),0)</f>
        <v>12.686</v>
      </c>
      <c r="AB58" s="983">
        <f>VLOOKUP($D$3&amp;"_"&amp;AB$3,データシート2!$A:$SI,MATCH($R$2&amp;"_"&amp;$E58,データシート2!$A$1:$SI$1,0),0)</f>
        <v>13.185</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4</v>
      </c>
      <c r="K61" s="809">
        <f>VLOOKUP($D$3&amp;"_"&amp;K$3,データシート2!$A:$SI,MATCH($G$2&amp;"_"&amp;$C61,データシート2!$A$1:$SI$1,0),0)</f>
        <v>4</v>
      </c>
      <c r="L61" s="809">
        <f>VLOOKUP($D$3&amp;"_"&amp;L$3,データシート2!$A:$SI,MATCH($G$2&amp;"_"&amp;$C61,データシート2!$A$1:$SI$1,0),0)</f>
        <v>4</v>
      </c>
      <c r="M61" s="809">
        <f>VLOOKUP($D$3&amp;"_"&amp;M$3,データシート2!$A:$SI,MATCH($G$2&amp;"_"&amp;$C61,データシート2!$A$1:$SI$1,0),0)</f>
        <v>4</v>
      </c>
      <c r="N61" s="809">
        <f>VLOOKUP($D$3&amp;"_"&amp;N$3,データシート2!$A:$SI,MATCH($G$2&amp;"_"&amp;$C61,データシート2!$A$1:$SI$1,0),0)</f>
        <v>4</v>
      </c>
      <c r="O61" s="809">
        <f>VLOOKUP($D$3&amp;"_"&amp;O$3,データシート2!$A:$SI,MATCH($G$2&amp;"_"&amp;$C61,データシート2!$A$1:$SI$1,0),0)</f>
        <v>3</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12.23</v>
      </c>
      <c r="S61" s="954">
        <f>VLOOKUP($D$3&amp;"_"&amp;S$3,データシート2!$A:$SI,MATCH($R$2&amp;"_"&amp;$C61,データシート2!$A$1:$SI$1,0),0)</f>
        <v>22.26</v>
      </c>
      <c r="T61" s="954">
        <f>VLOOKUP($D$3&amp;"_"&amp;T$3,データシート2!$A:$SI,MATCH($R$2&amp;"_"&amp;$C61,データシート2!$A$1:$SI$1,0),0)</f>
        <v>23.542999999999999</v>
      </c>
      <c r="U61" s="954">
        <f>VLOOKUP($D$3&amp;"_"&amp;U$3,データシート2!$A:$SI,MATCH($R$2&amp;"_"&amp;$C61,データシート2!$A$1:$SI$1,0),0)</f>
        <v>27.001000000000001</v>
      </c>
      <c r="V61" s="954">
        <f>VLOOKUP($D$3&amp;"_"&amp;V$3,データシート2!$A:$SI,MATCH($R$2&amp;"_"&amp;$C61,データシート2!$A$1:$SI$1,0),0)</f>
        <v>27.495000000000001</v>
      </c>
      <c r="W61" s="954">
        <f>VLOOKUP($D$3&amp;"_"&amp;W$3,データシート2!$A:$SI,MATCH($R$2&amp;"_"&amp;$C61,データシート2!$A$1:$SI$1,0),0)</f>
        <v>27.225999999999999</v>
      </c>
      <c r="X61" s="954">
        <f>VLOOKUP($D$3&amp;"_"&amp;X$3,データシート2!$A:$SI,MATCH($R$2&amp;"_"&amp;$C61,データシート2!$A$1:$SI$1,0),0)</f>
        <v>27.009</v>
      </c>
      <c r="Y61" s="954">
        <f>VLOOKUP($D$3&amp;"_"&amp;Y$3,データシート2!$A:$SI,MATCH($R$2&amp;"_"&amp;$C61,データシート2!$A$1:$SI$1,0),0)</f>
        <v>25.591999999999999</v>
      </c>
      <c r="Z61" s="954">
        <f>VLOOKUP($D$3&amp;"_"&amp;Z$3,データシート2!$A:$SI,MATCH($R$2&amp;"_"&amp;$C61,データシート2!$A$1:$SI$1,0),0)</f>
        <v>23.449000000000002</v>
      </c>
      <c r="AA61" s="954">
        <f>VLOOKUP($D$3&amp;"_"&amp;AA$3,データシート2!$A:$SI,MATCH($R$2&amp;"_"&amp;$C61,データシート2!$A$1:$SI$1,0),0)</f>
        <v>22.661000000000001</v>
      </c>
      <c r="AB61" s="955">
        <f>VLOOKUP($D$3&amp;"_"&amp;AB$3,データシート2!$A:$SI,MATCH($R$2&amp;"_"&amp;$C61,データシート2!$A$1:$SI$1,0),0)</f>
        <v>16.149999999999999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2.673</v>
      </c>
      <c r="S62" s="935">
        <f>VLOOKUP($D$3&amp;"_"&amp;S$3,データシート2!$A:$SI,MATCH($R$2&amp;"_"&amp;$B62,データシート2!$A$1:$SI$1,0),0)</f>
        <v>3.16</v>
      </c>
      <c r="T62" s="935">
        <f>VLOOKUP($D$3&amp;"_"&amp;T$3,データシート2!$A:$SI,MATCH($R$2&amp;"_"&amp;$B62,データシート2!$A$1:$SI$1,0),0)</f>
        <v>3.371</v>
      </c>
      <c r="U62" s="935">
        <f>VLOOKUP($D$3&amp;"_"&amp;U$3,データシート2!$A:$SI,MATCH($R$2&amp;"_"&amp;$B62,データシート2!$A$1:$SI$1,0),0)</f>
        <v>3.3149999999999999</v>
      </c>
      <c r="V62" s="935">
        <f>VLOOKUP($D$3&amp;"_"&amp;V$3,データシート2!$A:$SI,MATCH($R$2&amp;"_"&amp;$B62,データシート2!$A$1:$SI$1,0),0)</f>
        <v>2.895</v>
      </c>
      <c r="W62" s="935">
        <f>VLOOKUP($D$3&amp;"_"&amp;W$3,データシート2!$A:$SI,MATCH($R$2&amp;"_"&amp;$B62,データシート2!$A$1:$SI$1,0),0)</f>
        <v>3.319</v>
      </c>
      <c r="X62" s="935">
        <f>VLOOKUP($D$3&amp;"_"&amp;X$3,データシート2!$A:$SI,MATCH($R$2&amp;"_"&amp;$B62,データシート2!$A$1:$SI$1,0),0)</f>
        <v>3.0670000000000002</v>
      </c>
      <c r="Y62" s="935">
        <f>VLOOKUP($D$3&amp;"_"&amp;Y$3,データシート2!$A:$SI,MATCH($R$2&amp;"_"&amp;$B62,データシート2!$A$1:$SI$1,0),0)</f>
        <v>2.8050000000000002</v>
      </c>
      <c r="Z62" s="935">
        <f>VLOOKUP($D$3&amp;"_"&amp;Z$3,データシート2!$A:$SI,MATCH($R$2&amp;"_"&amp;$B62,データシート2!$A$1:$SI$1,0),0)</f>
        <v>2.6709999999999998</v>
      </c>
      <c r="AA62" s="935">
        <f>VLOOKUP($D$3&amp;"_"&amp;AA$3,データシート2!$A:$SI,MATCH($R$2&amp;"_"&amp;$B62,データシート2!$A$1:$SI$1,0),0)</f>
        <v>2.4790000000000001</v>
      </c>
      <c r="AB62" s="936">
        <f>VLOOKUP($D$3&amp;"_"&amp;AB$3,データシート2!$A:$SI,MATCH($R$2&amp;"_"&amp;$B62,データシート2!$A$1:$SI$1,0),0)</f>
        <v>2.2069999999999999</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2.673</v>
      </c>
      <c r="S67" s="941">
        <f>VLOOKUP($D$3&amp;"_"&amp;S$3,データシート2!$A:$SI,MATCH($R$2&amp;"_"&amp;$C67,データシート2!$A$1:$SI$1,0),0)</f>
        <v>3.16</v>
      </c>
      <c r="T67" s="941">
        <f>VLOOKUP($D$3&amp;"_"&amp;T$3,データシート2!$A:$SI,MATCH($R$2&amp;"_"&amp;$C67,データシート2!$A$1:$SI$1,0),0)</f>
        <v>3.371</v>
      </c>
      <c r="U67" s="941">
        <f>VLOOKUP($D$3&amp;"_"&amp;U$3,データシート2!$A:$SI,MATCH($R$2&amp;"_"&amp;$C67,データシート2!$A$1:$SI$1,0),0)</f>
        <v>3.3149999999999999</v>
      </c>
      <c r="V67" s="941">
        <f>VLOOKUP($D$3&amp;"_"&amp;V$3,データシート2!$A:$SI,MATCH($R$2&amp;"_"&amp;$C67,データシート2!$A$1:$SI$1,0),0)</f>
        <v>2.895</v>
      </c>
      <c r="W67" s="941">
        <f>VLOOKUP($D$3&amp;"_"&amp;W$3,データシート2!$A:$SI,MATCH($R$2&amp;"_"&amp;$C67,データシート2!$A$1:$SI$1,0),0)</f>
        <v>3.319</v>
      </c>
      <c r="X67" s="941">
        <f>VLOOKUP($D$3&amp;"_"&amp;X$3,データシート2!$A:$SI,MATCH($R$2&amp;"_"&amp;$C67,データシート2!$A$1:$SI$1,0),0)</f>
        <v>3.0670000000000002</v>
      </c>
      <c r="Y67" s="941">
        <f>VLOOKUP($D$3&amp;"_"&amp;Y$3,データシート2!$A:$SI,MATCH($R$2&amp;"_"&amp;$C67,データシート2!$A$1:$SI$1,0),0)</f>
        <v>2.8050000000000002</v>
      </c>
      <c r="Z67" s="941">
        <f>VLOOKUP($D$3&amp;"_"&amp;Z$3,データシート2!$A:$SI,MATCH($R$2&amp;"_"&amp;$C67,データシート2!$A$1:$SI$1,0),0)</f>
        <v>2.6709999999999998</v>
      </c>
      <c r="AA67" s="941">
        <f>VLOOKUP($D$3&amp;"_"&amp;AA$3,データシート2!$A:$SI,MATCH($R$2&amp;"_"&amp;$C67,データシート2!$A$1:$SI$1,0),0)</f>
        <v>2.4790000000000001</v>
      </c>
      <c r="AB67" s="942">
        <f>VLOOKUP($D$3&amp;"_"&amp;AB$3,データシート2!$A:$SI,MATCH($R$2&amp;"_"&amp;$C67,データシート2!$A$1:$SI$1,0),0)</f>
        <v>2.2069999999999999</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0</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2.9740000000000002</v>
      </c>
      <c r="S68" s="935">
        <f>VLOOKUP($D$3&amp;"_"&amp;S$3,データシート2!$A:$SI,MATCH($R$2&amp;"_"&amp;$B68,データシート2!$A$1:$SI$1,0),0)</f>
        <v>3.53</v>
      </c>
      <c r="T68" s="935">
        <f>VLOOKUP($D$3&amp;"_"&amp;T$3,データシート2!$A:$SI,MATCH($R$2&amp;"_"&amp;$B68,データシート2!$A$1:$SI$1,0),0)</f>
        <v>4.1879999999999997</v>
      </c>
      <c r="U68" s="935">
        <f>VLOOKUP($D$3&amp;"_"&amp;U$3,データシート2!$A:$SI,MATCH($R$2&amp;"_"&amp;$B68,データシート2!$A$1:$SI$1,0),0)</f>
        <v>3.9750000000000001</v>
      </c>
      <c r="V68" s="935">
        <f>VLOOKUP($D$3&amp;"_"&amp;V$3,データシート2!$A:$SI,MATCH($R$2&amp;"_"&amp;$B68,データシート2!$A$1:$SI$1,0),0)</f>
        <v>3.6739999999999999</v>
      </c>
      <c r="W68" s="935">
        <f>VLOOKUP($D$3&amp;"_"&amp;W$3,データシート2!$A:$SI,MATCH($R$2&amp;"_"&amp;$B68,データシート2!$A$1:$SI$1,0),0)</f>
        <v>3.2810000000000001</v>
      </c>
      <c r="X68" s="935">
        <f>VLOOKUP($D$3&amp;"_"&amp;X$3,データシート2!$A:$SI,MATCH($R$2&amp;"_"&amp;$B68,データシート2!$A$1:$SI$1,0),0)</f>
        <v>3.5289999999999999</v>
      </c>
      <c r="Y68" s="935">
        <f>VLOOKUP($D$3&amp;"_"&amp;Y$3,データシート2!$A:$SI,MATCH($R$2&amp;"_"&amp;$B68,データシート2!$A$1:$SI$1,0),0)</f>
        <v>3.38</v>
      </c>
      <c r="Z68" s="935">
        <f>VLOOKUP($D$3&amp;"_"&amp;Z$3,データシート2!$A:$SI,MATCH($R$2&amp;"_"&amp;$B68,データシート2!$A$1:$SI$1,0),0)</f>
        <v>0</v>
      </c>
      <c r="AA68" s="935">
        <f>VLOOKUP($D$3&amp;"_"&amp;AA$3,データシート2!$A:$SI,MATCH($R$2&amp;"_"&amp;$B68,データシート2!$A$1:$SI$1,0),0)</f>
        <v>3.5139999999999998</v>
      </c>
      <c r="AB68" s="936">
        <f>VLOOKUP($D$3&amp;"_"&amp;AB$3,データシート2!$A:$SI,MATCH($R$2&amp;"_"&amp;$B68,データシート2!$A$1:$SI$1,0),0)</f>
        <v>3.1949999999999998</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1</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0</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2.9740000000000002</v>
      </c>
      <c r="S74" s="948">
        <f>VLOOKUP($D$3&amp;"_"&amp;S$3,データシート2!$A:$SI,MATCH($R$2&amp;"_"&amp;$C74,データシート2!$A$1:$SI$1,0),0)</f>
        <v>3.53</v>
      </c>
      <c r="T74" s="948">
        <f>VLOOKUP($D$3&amp;"_"&amp;T$3,データシート2!$A:$SI,MATCH($R$2&amp;"_"&amp;$C74,データシート2!$A$1:$SI$1,0),0)</f>
        <v>4.1879999999999997</v>
      </c>
      <c r="U74" s="948">
        <f>VLOOKUP($D$3&amp;"_"&amp;U$3,データシート2!$A:$SI,MATCH($R$2&amp;"_"&amp;$C74,データシート2!$A$1:$SI$1,0),0)</f>
        <v>3.9750000000000001</v>
      </c>
      <c r="V74" s="948">
        <f>VLOOKUP($D$3&amp;"_"&amp;V$3,データシート2!$A:$SI,MATCH($R$2&amp;"_"&amp;$C74,データシート2!$A$1:$SI$1,0),0)</f>
        <v>3.6739999999999999</v>
      </c>
      <c r="W74" s="948">
        <f>VLOOKUP($D$3&amp;"_"&amp;W$3,データシート2!$A:$SI,MATCH($R$2&amp;"_"&amp;$C74,データシート2!$A$1:$SI$1,0),0)</f>
        <v>3.2810000000000001</v>
      </c>
      <c r="X74" s="948">
        <f>VLOOKUP($D$3&amp;"_"&amp;X$3,データシート2!$A:$SI,MATCH($R$2&amp;"_"&amp;$C74,データシート2!$A$1:$SI$1,0),0)</f>
        <v>3.5289999999999999</v>
      </c>
      <c r="Y74" s="948">
        <f>VLOOKUP($D$3&amp;"_"&amp;Y$3,データシート2!$A:$SI,MATCH($R$2&amp;"_"&amp;$C74,データシート2!$A$1:$SI$1,0),0)</f>
        <v>3.38</v>
      </c>
      <c r="Z74" s="948">
        <f>VLOOKUP($D$3&amp;"_"&amp;Z$3,データシート2!$A:$SI,MATCH($R$2&amp;"_"&amp;$C74,データシート2!$A$1:$SI$1,0),0)</f>
        <v>0</v>
      </c>
      <c r="AA74" s="948">
        <f>VLOOKUP($D$3&amp;"_"&amp;AA$3,データシート2!$A:$SI,MATCH($R$2&amp;"_"&amp;$C74,データシート2!$A$1:$SI$1,0),0)</f>
        <v>3.5139999999999998</v>
      </c>
      <c r="AB74" s="949">
        <f>VLOOKUP($D$3&amp;"_"&amp;AB$3,データシート2!$A:$SI,MATCH($R$2&amp;"_"&amp;$C74,データシート2!$A$1:$SI$1,0),0)</f>
        <v>3.1949999999999998</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13</v>
      </c>
      <c r="H77" s="745">
        <f>VLOOKUP($D$3&amp;"_"&amp;H$3,データシート2!$A:$SI,MATCH($G$2&amp;"_"&amp;$B77,データシート2!$A$1:$SI$1,0),0)</f>
        <v>13</v>
      </c>
      <c r="I77" s="745">
        <f>VLOOKUP($D$3&amp;"_"&amp;I$3,データシート2!$A:$SI,MATCH($G$2&amp;"_"&amp;$B77,データシート2!$A$1:$SI$1,0),0)</f>
        <v>12</v>
      </c>
      <c r="J77" s="745">
        <f>VLOOKUP($D$3&amp;"_"&amp;J$3,データシート2!$A:$SI,MATCH($G$2&amp;"_"&amp;$B77,データシート2!$A$1:$SI$1,0),0)</f>
        <v>13</v>
      </c>
      <c r="K77" s="746">
        <f>VLOOKUP($D$3&amp;"_"&amp;K$3,データシート2!$A:$SI,MATCH($G$2&amp;"_"&amp;$B77,データシート2!$A$1:$SI$1,0),0)</f>
        <v>10</v>
      </c>
      <c r="L77" s="746">
        <f>VLOOKUP($D$3&amp;"_"&amp;L$3,データシート2!$A:$SI,MATCH($G$2&amp;"_"&amp;$B77,データシート2!$A$1:$SI$1,0),0)</f>
        <v>10</v>
      </c>
      <c r="M77" s="746">
        <f>VLOOKUP($D$3&amp;"_"&amp;M$3,データシート2!$A:$SI,MATCH($G$2&amp;"_"&amp;$B77,データシート2!$A$1:$SI$1,0),0)</f>
        <v>10</v>
      </c>
      <c r="N77" s="746">
        <f>VLOOKUP($D$3&amp;"_"&amp;N$3,データシート2!$A:$SI,MATCH($G$2&amp;"_"&amp;$B77,データシート2!$A$1:$SI$1,0),0)</f>
        <v>10</v>
      </c>
      <c r="O77" s="746">
        <f>VLOOKUP($D$3&amp;"_"&amp;O$3,データシート2!$A:$SI,MATCH($G$2&amp;"_"&amp;$B77,データシート2!$A$1:$SI$1,0),0)</f>
        <v>7</v>
      </c>
      <c r="P77" s="746">
        <f>VLOOKUP($D$3&amp;"_"&amp;P$3,データシート2!$A:$SI,MATCH($G$2&amp;"_"&amp;$B77,データシート2!$A$1:$SI$1,0),0)</f>
        <v>6</v>
      </c>
      <c r="Q77" s="747">
        <f>VLOOKUP($D$3&amp;"_"&amp;Q$3,データシート2!$A:$SI,MATCH($G$2&amp;"_"&amp;$B77,データシート2!$A$1:$SI$1,0),0)</f>
        <v>6</v>
      </c>
      <c r="R77" s="934">
        <f>VLOOKUP($D$3&amp;"_"&amp;R$3,データシート2!$A:$SI,MATCH($R$2&amp;"_"&amp;$B77,データシート2!$A$1:$SI$1,0),0)</f>
        <v>37.689</v>
      </c>
      <c r="S77" s="935">
        <f>VLOOKUP($D$3&amp;"_"&amp;S$3,データシート2!$A:$SI,MATCH($R$2&amp;"_"&amp;$B77,データシート2!$A$1:$SI$1,0),0)</f>
        <v>44.445</v>
      </c>
      <c r="T77" s="935">
        <f>VLOOKUP($D$3&amp;"_"&amp;T$3,データシート2!$A:$SI,MATCH($R$2&amp;"_"&amp;$B77,データシート2!$A$1:$SI$1,0),0)</f>
        <v>43.082999999999998</v>
      </c>
      <c r="U77" s="935">
        <f>VLOOKUP($D$3&amp;"_"&amp;U$3,データシート2!$A:$SI,MATCH($R$2&amp;"_"&amp;$B77,データシート2!$A$1:$SI$1,0),0)</f>
        <v>44.508000000000003</v>
      </c>
      <c r="V77" s="935">
        <f>VLOOKUP($D$3&amp;"_"&amp;V$3,データシート2!$A:$SI,MATCH($R$2&amp;"_"&amp;$B77,データシート2!$A$1:$SI$1,0),0)</f>
        <v>32.018999999999998</v>
      </c>
      <c r="W77" s="935">
        <f>VLOOKUP($D$3&amp;"_"&amp;W$3,データシート2!$A:$SI,MATCH($R$2&amp;"_"&amp;$B77,データシート2!$A$1:$SI$1,0),0)</f>
        <v>31.393999999999998</v>
      </c>
      <c r="X77" s="935">
        <f>VLOOKUP($D$3&amp;"_"&amp;X$3,データシート2!$A:$SI,MATCH($R$2&amp;"_"&amp;$B77,データシート2!$A$1:$SI$1,0),0)</f>
        <v>29.100999999999999</v>
      </c>
      <c r="Y77" s="935">
        <f>VLOOKUP($D$3&amp;"_"&amp;Y$3,データシート2!$A:$SI,MATCH($R$2&amp;"_"&amp;$B77,データシート2!$A$1:$SI$1,0),0)</f>
        <v>31.167000000000002</v>
      </c>
      <c r="Z77" s="935">
        <f>VLOOKUP($D$3&amp;"_"&amp;Z$3,データシート2!$A:$SI,MATCH($R$2&amp;"_"&amp;$B77,データシート2!$A$1:$SI$1,0),0)</f>
        <v>21.562000000000001</v>
      </c>
      <c r="AA77" s="935">
        <f>VLOOKUP($D$3&amp;"_"&amp;AA$3,データシート2!$A:$SI,MATCH($R$2&amp;"_"&amp;$B77,データシート2!$A$1:$SI$1,0),0)</f>
        <v>20.117999999999999</v>
      </c>
      <c r="AB77" s="936">
        <f>VLOOKUP($D$3&amp;"_"&amp;AB$3,データシート2!$A:$SI,MATCH($R$2&amp;"_"&amp;$B77,データシート2!$A$1:$SI$1,0),0)</f>
        <v>18.033999999999999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12</v>
      </c>
      <c r="H84" s="777">
        <f>VLOOKUP($D$3&amp;"_"&amp;H$3,データシート2!$A:$SI,MATCH($G$2&amp;"_"&amp;$C84,データシート2!$A$1:$SI$1,0),0)</f>
        <v>12</v>
      </c>
      <c r="I84" s="777">
        <f>VLOOKUP($D$3&amp;"_"&amp;I$3,データシート2!$A:$SI,MATCH($G$2&amp;"_"&amp;$C84,データシート2!$A$1:$SI$1,0),0)</f>
        <v>11</v>
      </c>
      <c r="J84" s="777">
        <f>VLOOKUP($D$3&amp;"_"&amp;J$3,データシート2!$A:$SI,MATCH($G$2&amp;"_"&amp;$C84,データシート2!$A$1:$SI$1,0),0)</f>
        <v>12</v>
      </c>
      <c r="K84" s="778">
        <f>VLOOKUP($D$3&amp;"_"&amp;K$3,データシート2!$A:$SI,MATCH($G$2&amp;"_"&amp;$C84,データシート2!$A$1:$SI$1,0),0)</f>
        <v>10</v>
      </c>
      <c r="L84" s="778">
        <f>VLOOKUP($D$3&amp;"_"&amp;L$3,データシート2!$A:$SI,MATCH($G$2&amp;"_"&amp;$C84,データシート2!$A$1:$SI$1,0),0)</f>
        <v>10</v>
      </c>
      <c r="M84" s="778">
        <f>VLOOKUP($D$3&amp;"_"&amp;M$3,データシート2!$A:$SI,MATCH($G$2&amp;"_"&amp;$C84,データシート2!$A$1:$SI$1,0),0)</f>
        <v>10</v>
      </c>
      <c r="N84" s="778">
        <f>VLOOKUP($D$3&amp;"_"&amp;N$3,データシート2!$A:$SI,MATCH($G$2&amp;"_"&amp;$C84,データシート2!$A$1:$SI$1,0),0)</f>
        <v>10</v>
      </c>
      <c r="O84" s="778">
        <f>VLOOKUP($D$3&amp;"_"&amp;O$3,データシート2!$A:$SI,MATCH($G$2&amp;"_"&amp;$C84,データシート2!$A$1:$SI$1,0),0)</f>
        <v>7</v>
      </c>
      <c r="P84" s="778">
        <f>VLOOKUP($D$3&amp;"_"&amp;P$3,データシート2!$A:$SI,MATCH($G$2&amp;"_"&amp;$C84,データシート2!$A$1:$SI$1,0),0)</f>
        <v>6</v>
      </c>
      <c r="Q84" s="779">
        <f>VLOOKUP($D$3&amp;"_"&amp;Q$3,データシート2!$A:$SI,MATCH($G$2&amp;"_"&amp;$C84,データシート2!$A$1:$SI$1,0),0)</f>
        <v>6</v>
      </c>
      <c r="R84" s="947">
        <f>VLOOKUP($D$3&amp;"_"&amp;R$3,データシート2!$A:$SI,MATCH($R$2&amp;"_"&amp;$C84,データシート2!$A$1:$SI$1,0),0)</f>
        <v>33.536000000000001</v>
      </c>
      <c r="S84" s="948">
        <f>VLOOKUP($D$3&amp;"_"&amp;S$3,データシート2!$A:$SI,MATCH($R$2&amp;"_"&amp;$C84,データシート2!$A$1:$SI$1,0),0)</f>
        <v>40.606000000000002</v>
      </c>
      <c r="T84" s="948">
        <f>VLOOKUP($D$3&amp;"_"&amp;T$3,データシート2!$A:$SI,MATCH($R$2&amp;"_"&amp;$C84,データシート2!$A$1:$SI$1,0),0)</f>
        <v>39.265000000000001</v>
      </c>
      <c r="U84" s="948">
        <f>VLOOKUP($D$3&amp;"_"&amp;U$3,データシート2!$A:$SI,MATCH($R$2&amp;"_"&amp;$C84,データシート2!$A$1:$SI$1,0),0)</f>
        <v>41.005000000000003</v>
      </c>
      <c r="V84" s="948">
        <f>VLOOKUP($D$3&amp;"_"&amp;V$3,データシート2!$A:$SI,MATCH($R$2&amp;"_"&amp;$C84,データシート2!$A$1:$SI$1,0),0)</f>
        <v>32.018999999999998</v>
      </c>
      <c r="W84" s="948">
        <f>VLOOKUP($D$3&amp;"_"&amp;W$3,データシート2!$A:$SI,MATCH($R$2&amp;"_"&amp;$C84,データシート2!$A$1:$SI$1,0),0)</f>
        <v>31.393999999999998</v>
      </c>
      <c r="X84" s="948">
        <f>VLOOKUP($D$3&amp;"_"&amp;X$3,データシート2!$A:$SI,MATCH($R$2&amp;"_"&amp;$C84,データシート2!$A$1:$SI$1,0),0)</f>
        <v>29.100999999999999</v>
      </c>
      <c r="Y84" s="948">
        <f>VLOOKUP($D$3&amp;"_"&amp;Y$3,データシート2!$A:$SI,MATCH($R$2&amp;"_"&amp;$C84,データシート2!$A$1:$SI$1,0),0)</f>
        <v>31.167000000000002</v>
      </c>
      <c r="Z84" s="948">
        <f>VLOOKUP($D$3&amp;"_"&amp;Z$3,データシート2!$A:$SI,MATCH($R$2&amp;"_"&amp;$C84,データシート2!$A$1:$SI$1,0),0)</f>
        <v>21.562000000000001</v>
      </c>
      <c r="AA84" s="948">
        <f>VLOOKUP($D$3&amp;"_"&amp;AA$3,データシート2!$A:$SI,MATCH($R$2&amp;"_"&amp;$C84,データシート2!$A$1:$SI$1,0),0)</f>
        <v>20.117999999999999</v>
      </c>
      <c r="AB84" s="949">
        <f>VLOOKUP($D$3&amp;"_"&amp;AB$3,データシート2!$A:$SI,MATCH($R$2&amp;"_"&amp;$C84,データシート2!$A$1:$SI$1,0),0)</f>
        <v>18.033999999999999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1</v>
      </c>
      <c r="H86" s="777">
        <f>VLOOKUP($D$3&amp;"_"&amp;H$3,データシート2!$A:$SI,MATCH($G$2&amp;"_"&amp;$C86,データシート2!$A$1:$SI$1,0),0)</f>
        <v>1</v>
      </c>
      <c r="I86" s="777">
        <f>VLOOKUP($D$3&amp;"_"&amp;I$3,データシート2!$A:$SI,MATCH($G$2&amp;"_"&amp;$C86,データシート2!$A$1:$SI$1,0),0)</f>
        <v>1</v>
      </c>
      <c r="J86" s="777">
        <f>VLOOKUP($D$3&amp;"_"&amp;J$3,データシート2!$A:$SI,MATCH($G$2&amp;"_"&amp;$C86,データシート2!$A$1:$SI$1,0),0)</f>
        <v>1</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4.1529999999999996</v>
      </c>
      <c r="S86" s="948">
        <f>VLOOKUP($D$3&amp;"_"&amp;S$3,データシート2!$A:$SI,MATCH($R$2&amp;"_"&amp;$C86,データシート2!$A$1:$SI$1,0),0)</f>
        <v>3.839</v>
      </c>
      <c r="T86" s="948">
        <f>VLOOKUP($D$3&amp;"_"&amp;T$3,データシート2!$A:$SI,MATCH($R$2&amp;"_"&amp;$C86,データシート2!$A$1:$SI$1,0),0)</f>
        <v>3.8180000000000001</v>
      </c>
      <c r="U86" s="948">
        <f>VLOOKUP($D$3&amp;"_"&amp;U$3,データシート2!$A:$SI,MATCH($R$2&amp;"_"&amp;$C86,データシート2!$A$1:$SI$1,0),0)</f>
        <v>3.5030000000000001</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1.84</v>
      </c>
      <c r="S97" s="935">
        <f>VLOOKUP($D$3&amp;"_"&amp;S$3,データシート2!$A:$SI,MATCH($R$2&amp;"_"&amp;$B97,データシート2!$A$1:$SI$1,0),0)</f>
        <v>2.242</v>
      </c>
      <c r="T97" s="935">
        <f>VLOOKUP($D$3&amp;"_"&amp;T$3,データシート2!$A:$SI,MATCH($R$2&amp;"_"&amp;$B97,データシート2!$A$1:$SI$1,0),0)</f>
        <v>2.5110000000000001</v>
      </c>
      <c r="U97" s="935">
        <f>VLOOKUP($D$3&amp;"_"&amp;U$3,データシート2!$A:$SI,MATCH($R$2&amp;"_"&amp;$B97,データシート2!$A$1:$SI$1,0),0)</f>
        <v>2.371</v>
      </c>
      <c r="V97" s="935">
        <f>VLOOKUP($D$3&amp;"_"&amp;V$3,データシート2!$A:$SI,MATCH($R$2&amp;"_"&amp;$B97,データシート2!$A$1:$SI$1,0),0)</f>
        <v>2.46</v>
      </c>
      <c r="W97" s="935">
        <f>VLOOKUP($D$3&amp;"_"&amp;W$3,データシート2!$A:$SI,MATCH($R$2&amp;"_"&amp;$B97,データシート2!$A$1:$SI$1,0),0)</f>
        <v>2.613</v>
      </c>
      <c r="X97" s="935">
        <f>VLOOKUP($D$3&amp;"_"&amp;X$3,データシート2!$A:$SI,MATCH($R$2&amp;"_"&amp;$B97,データシート2!$A$1:$SI$1,0),0)</f>
        <v>2.54</v>
      </c>
      <c r="Y97" s="935">
        <f>VLOOKUP($D$3&amp;"_"&amp;Y$3,データシート2!$A:$SI,MATCH($R$2&amp;"_"&amp;$B97,データシート2!$A$1:$SI$1,0),0)</f>
        <v>2.3780000000000001</v>
      </c>
      <c r="Z97" s="935">
        <f>VLOOKUP($D$3&amp;"_"&amp;Z$3,データシート2!$A:$SI,MATCH($R$2&amp;"_"&amp;$B97,データシート2!$A$1:$SI$1,0),0)</f>
        <v>2.246</v>
      </c>
      <c r="AA97" s="935">
        <f>VLOOKUP($D$3&amp;"_"&amp;AA$3,データシート2!$A:$SI,MATCH($R$2&amp;"_"&amp;$B97,データシート2!$A$1:$SI$1,0),0)</f>
        <v>2.1309999999999998</v>
      </c>
      <c r="AB97" s="936">
        <f>VLOOKUP($D$3&amp;"_"&amp;AB$3,データシート2!$A:$SI,MATCH($R$2&amp;"_"&amp;$B97,データシート2!$A$1:$SI$1,0),0)</f>
        <v>1.8480000000000001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1.84</v>
      </c>
      <c r="S99" s="948">
        <f>VLOOKUP($D$3&amp;"_"&amp;S$3,データシート2!$A:$SI,MATCH($R$2&amp;"_"&amp;$C99,データシート2!$A$1:$SI$1,0),0)</f>
        <v>2.242</v>
      </c>
      <c r="T99" s="948">
        <f>VLOOKUP($D$3&amp;"_"&amp;T$3,データシート2!$A:$SI,MATCH($R$2&amp;"_"&amp;$C99,データシート2!$A$1:$SI$1,0),0)</f>
        <v>2.5110000000000001</v>
      </c>
      <c r="U99" s="948">
        <f>VLOOKUP($D$3&amp;"_"&amp;U$3,データシート2!$A:$SI,MATCH($R$2&amp;"_"&amp;$C99,データシート2!$A$1:$SI$1,0),0)</f>
        <v>2.371</v>
      </c>
      <c r="V99" s="948">
        <f>VLOOKUP($D$3&amp;"_"&amp;V$3,データシート2!$A:$SI,MATCH($R$2&amp;"_"&amp;$C99,データシート2!$A$1:$SI$1,0),0)</f>
        <v>2.46</v>
      </c>
      <c r="W99" s="948">
        <f>VLOOKUP($D$3&amp;"_"&amp;W$3,データシート2!$A:$SI,MATCH($R$2&amp;"_"&amp;$C99,データシート2!$A$1:$SI$1,0),0)</f>
        <v>2.613</v>
      </c>
      <c r="X99" s="948">
        <f>VLOOKUP($D$3&amp;"_"&amp;X$3,データシート2!$A:$SI,MATCH($R$2&amp;"_"&amp;$C99,データシート2!$A$1:$SI$1,0),0)</f>
        <v>2.54</v>
      </c>
      <c r="Y99" s="948">
        <f>VLOOKUP($D$3&amp;"_"&amp;Y$3,データシート2!$A:$SI,MATCH($R$2&amp;"_"&amp;$C99,データシート2!$A$1:$SI$1,0),0)</f>
        <v>2.3780000000000001</v>
      </c>
      <c r="Z99" s="948">
        <f>VLOOKUP($D$3&amp;"_"&amp;Z$3,データシート2!$A:$SI,MATCH($R$2&amp;"_"&amp;$C99,データシート2!$A$1:$SI$1,0),0)</f>
        <v>2.246</v>
      </c>
      <c r="AA99" s="948">
        <f>VLOOKUP($D$3&amp;"_"&amp;AA$3,データシート2!$A:$SI,MATCH($R$2&amp;"_"&amp;$C99,データシート2!$A$1:$SI$1,0),0)</f>
        <v>2.1309999999999998</v>
      </c>
      <c r="AB99" s="949">
        <f>VLOOKUP($D$3&amp;"_"&amp;AB$3,データシート2!$A:$SI,MATCH($R$2&amp;"_"&amp;$C99,データシート2!$A$1:$SI$1,0),0)</f>
        <v>1.8480000000000001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2</v>
      </c>
      <c r="I101" s="745">
        <f>VLOOKUP($D$3&amp;"_"&amp;I$3,データシート2!$A:$SI,MATCH($G$2&amp;"_"&amp;$B101,データシート2!$A$1:$SI$1,0),0)</f>
        <v>2</v>
      </c>
      <c r="J101" s="745">
        <f>VLOOKUP($D$3&amp;"_"&amp;J$3,データシート2!$A:$SI,MATCH($G$2&amp;"_"&amp;$B101,データシート2!$A$1:$SI$1,0),0)</f>
        <v>2</v>
      </c>
      <c r="K101" s="746">
        <f>VLOOKUP($D$3&amp;"_"&amp;K$3,データシート2!$A:$SI,MATCH($G$2&amp;"_"&amp;$B101,データシート2!$A$1:$SI$1,0),0)</f>
        <v>1</v>
      </c>
      <c r="L101" s="746">
        <f>VLOOKUP($D$3&amp;"_"&amp;L$3,データシート2!$A:$SI,MATCH($G$2&amp;"_"&amp;$B101,データシート2!$A$1:$SI$1,0),0)</f>
        <v>2</v>
      </c>
      <c r="M101" s="746">
        <f>VLOOKUP($D$3&amp;"_"&amp;M$3,データシート2!$A:$SI,MATCH($G$2&amp;"_"&amp;$B101,データシート2!$A$1:$SI$1,0),0)</f>
        <v>3</v>
      </c>
      <c r="N101" s="746">
        <f>VLOOKUP($D$3&amp;"_"&amp;N$3,データシート2!$A:$SI,MATCH($G$2&amp;"_"&amp;$B101,データシート2!$A$1:$SI$1,0),0)</f>
        <v>2</v>
      </c>
      <c r="O101" s="746">
        <f>VLOOKUP($D$3&amp;"_"&amp;O$3,データシート2!$A:$SI,MATCH($G$2&amp;"_"&amp;$B101,データシート2!$A$1:$SI$1,0),0)</f>
        <v>2</v>
      </c>
      <c r="P101" s="746">
        <f>VLOOKUP($D$3&amp;"_"&amp;P$3,データシート2!$A:$SI,MATCH($G$2&amp;"_"&amp;$B101,データシート2!$A$1:$SI$1,0),0)</f>
        <v>2</v>
      </c>
      <c r="Q101" s="747">
        <f>VLOOKUP($D$3&amp;"_"&amp;Q$3,データシート2!$A:$SI,MATCH($G$2&amp;"_"&amp;$B101,データシート2!$A$1:$SI$1,0),0)</f>
        <v>2</v>
      </c>
      <c r="R101" s="934">
        <f>VLOOKUP($D$3&amp;"_"&amp;R$3,データシート2!$A:$SI,MATCH($R$2&amp;"_"&amp;$B101,データシート2!$A$1:$SI$1,0),0)</f>
        <v>4.2069999999999999</v>
      </c>
      <c r="S101" s="935">
        <f>VLOOKUP($D$3&amp;"_"&amp;S$3,データシート2!$A:$SI,MATCH($R$2&amp;"_"&amp;$B101,データシート2!$A$1:$SI$1,0),0)</f>
        <v>15.067</v>
      </c>
      <c r="T101" s="935">
        <f>VLOOKUP($D$3&amp;"_"&amp;T$3,データシート2!$A:$SI,MATCH($R$2&amp;"_"&amp;$B101,データシート2!$A$1:$SI$1,0),0)</f>
        <v>17.321999999999999</v>
      </c>
      <c r="U101" s="935">
        <f>VLOOKUP($D$3&amp;"_"&amp;U$3,データシート2!$A:$SI,MATCH($R$2&amp;"_"&amp;$B101,データシート2!$A$1:$SI$1,0),0)</f>
        <v>17.457000000000001</v>
      </c>
      <c r="V101" s="935">
        <f>VLOOKUP($D$3&amp;"_"&amp;V$3,データシート2!$A:$SI,MATCH($R$2&amp;"_"&amp;$B101,データシート2!$A$1:$SI$1,0),0)</f>
        <v>4.2279999999999998</v>
      </c>
      <c r="W101" s="935">
        <f>VLOOKUP($D$3&amp;"_"&amp;W$3,データシート2!$A:$SI,MATCH($R$2&amp;"_"&amp;$B101,データシート2!$A$1:$SI$1,0),0)</f>
        <v>14.663</v>
      </c>
      <c r="X101" s="935">
        <f>VLOOKUP($D$3&amp;"_"&amp;X$3,データシート2!$A:$SI,MATCH($R$2&amp;"_"&amp;$B101,データシート2!$A$1:$SI$1,0),0)</f>
        <v>13.231999999999999</v>
      </c>
      <c r="Y101" s="935">
        <f>VLOOKUP($D$3&amp;"_"&amp;Y$3,データシート2!$A:$SI,MATCH($R$2&amp;"_"&amp;$B101,データシート2!$A$1:$SI$1,0),0)</f>
        <v>11.882999999999999</v>
      </c>
      <c r="Z101" s="935">
        <f>VLOOKUP($D$3&amp;"_"&amp;Z$3,データシート2!$A:$SI,MATCH($R$2&amp;"_"&amp;$B101,データシート2!$A$1:$SI$1,0),0)</f>
        <v>11.494999999999999</v>
      </c>
      <c r="AA101" s="935">
        <f>VLOOKUP($D$3&amp;"_"&amp;AA$3,データシート2!$A:$SI,MATCH($R$2&amp;"_"&amp;$B101,データシート2!$A$1:$SI$1,0),0)</f>
        <v>11.452</v>
      </c>
      <c r="AB101" s="936">
        <f>VLOOKUP($D$3&amp;"_"&amp;AB$3,データシート2!$A:$SI,MATCH($R$2&amp;"_"&amp;$B101,データシート2!$A$1:$SI$1,0),0)</f>
        <v>11.115</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2</v>
      </c>
      <c r="I102" s="753">
        <f>VLOOKUP($D$3&amp;"_"&amp;I$3,データシート2!$A:$SI,MATCH($G$2&amp;"_"&amp;$C102,データシート2!$A$1:$SI$1,0),0)</f>
        <v>2</v>
      </c>
      <c r="J102" s="753">
        <f>VLOOKUP($D$3&amp;"_"&amp;J$3,データシート2!$A:$SI,MATCH($G$2&amp;"_"&amp;$C102,データシート2!$A$1:$SI$1,0),0)</f>
        <v>2</v>
      </c>
      <c r="K102" s="754">
        <f>VLOOKUP($D$3&amp;"_"&amp;K$3,データシート2!$A:$SI,MATCH($G$2&amp;"_"&amp;$C102,データシート2!$A$1:$SI$1,0),0)</f>
        <v>1</v>
      </c>
      <c r="L102" s="754">
        <f>VLOOKUP($D$3&amp;"_"&amp;L$3,データシート2!$A:$SI,MATCH($G$2&amp;"_"&amp;$C102,データシート2!$A$1:$SI$1,0),0)</f>
        <v>2</v>
      </c>
      <c r="M102" s="754">
        <f>VLOOKUP($D$3&amp;"_"&amp;M$3,データシート2!$A:$SI,MATCH($G$2&amp;"_"&amp;$C102,データシート2!$A$1:$SI$1,0),0)</f>
        <v>3</v>
      </c>
      <c r="N102" s="754">
        <f>VLOOKUP($D$3&amp;"_"&amp;N$3,データシート2!$A:$SI,MATCH($G$2&amp;"_"&amp;$C102,データシート2!$A$1:$SI$1,0),0)</f>
        <v>2</v>
      </c>
      <c r="O102" s="754">
        <f>VLOOKUP($D$3&amp;"_"&amp;O$3,データシート2!$A:$SI,MATCH($G$2&amp;"_"&amp;$C102,データシート2!$A$1:$SI$1,0),0)</f>
        <v>2</v>
      </c>
      <c r="P102" s="754">
        <f>VLOOKUP($D$3&amp;"_"&amp;P$3,データシート2!$A:$SI,MATCH($G$2&amp;"_"&amp;$C102,データシート2!$A$1:$SI$1,0),0)</f>
        <v>2</v>
      </c>
      <c r="Q102" s="755">
        <f>VLOOKUP($D$3&amp;"_"&amp;Q$3,データシート2!$A:$SI,MATCH($G$2&amp;"_"&amp;$C102,データシート2!$A$1:$SI$1,0),0)</f>
        <v>2</v>
      </c>
      <c r="R102" s="943">
        <f>VLOOKUP($D$3&amp;"_"&amp;R$3,データシート2!$A:$SI,MATCH($R$2&amp;"_"&amp;$C102,データシート2!$A$1:$SI$1,0),0)</f>
        <v>4.2069999999999999</v>
      </c>
      <c r="S102" s="938">
        <f>VLOOKUP($D$3&amp;"_"&amp;S$3,データシート2!$A:$SI,MATCH($R$2&amp;"_"&amp;$C102,データシート2!$A$1:$SI$1,0),0)</f>
        <v>15.067</v>
      </c>
      <c r="T102" s="938">
        <f>VLOOKUP($D$3&amp;"_"&amp;T$3,データシート2!$A:$SI,MATCH($R$2&amp;"_"&amp;$C102,データシート2!$A$1:$SI$1,0),0)</f>
        <v>17.321999999999999</v>
      </c>
      <c r="U102" s="938">
        <f>VLOOKUP($D$3&amp;"_"&amp;U$3,データシート2!$A:$SI,MATCH($R$2&amp;"_"&amp;$C102,データシート2!$A$1:$SI$1,0),0)</f>
        <v>17.457000000000001</v>
      </c>
      <c r="V102" s="938">
        <f>VLOOKUP($D$3&amp;"_"&amp;V$3,データシート2!$A:$SI,MATCH($R$2&amp;"_"&amp;$C102,データシート2!$A$1:$SI$1,0),0)</f>
        <v>4.2279999999999998</v>
      </c>
      <c r="W102" s="938">
        <f>VLOOKUP($D$3&amp;"_"&amp;W$3,データシート2!$A:$SI,MATCH($R$2&amp;"_"&amp;$C102,データシート2!$A$1:$SI$1,0),0)</f>
        <v>14.663</v>
      </c>
      <c r="X102" s="938">
        <f>VLOOKUP($D$3&amp;"_"&amp;X$3,データシート2!$A:$SI,MATCH($R$2&amp;"_"&amp;$C102,データシート2!$A$1:$SI$1,0),0)</f>
        <v>13.231999999999999</v>
      </c>
      <c r="Y102" s="938">
        <f>VLOOKUP($D$3&amp;"_"&amp;Y$3,データシート2!$A:$SI,MATCH($R$2&amp;"_"&amp;$C102,データシート2!$A$1:$SI$1,0),0)</f>
        <v>11.882999999999999</v>
      </c>
      <c r="Z102" s="938">
        <f>VLOOKUP($D$3&amp;"_"&amp;Z$3,データシート2!$A:$SI,MATCH($R$2&amp;"_"&amp;$C102,データシート2!$A$1:$SI$1,0),0)</f>
        <v>11.494999999999999</v>
      </c>
      <c r="AA102" s="938">
        <f>VLOOKUP($D$3&amp;"_"&amp;AA$3,データシート2!$A:$SI,MATCH($R$2&amp;"_"&amp;$C102,データシート2!$A$1:$SI$1,0),0)</f>
        <v>11.452</v>
      </c>
      <c r="AB102" s="939">
        <f>VLOOKUP($D$3&amp;"_"&amp;AB$3,データシート2!$A:$SI,MATCH($R$2&amp;"_"&amp;$C102,データシート2!$A$1:$SI$1,0),0)</f>
        <v>11.115</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3</v>
      </c>
      <c r="H106" s="745">
        <f>VLOOKUP($D$3&amp;"_"&amp;H$3,データシート2!$A:$SI,MATCH($G$2&amp;"_"&amp;$B106,データシート2!$A$1:$SI$1,0),0)</f>
        <v>4</v>
      </c>
      <c r="I106" s="745">
        <f>VLOOKUP($D$3&amp;"_"&amp;I$3,データシート2!$A:$SI,MATCH($G$2&amp;"_"&amp;$B106,データシート2!$A$1:$SI$1,0),0)</f>
        <v>3</v>
      </c>
      <c r="J106" s="745">
        <f>VLOOKUP($D$3&amp;"_"&amp;J$3,データシート2!$A:$SI,MATCH($G$2&amp;"_"&amp;$B106,データシート2!$A$1:$SI$1,0),0)</f>
        <v>4</v>
      </c>
      <c r="K106" s="746">
        <f>VLOOKUP($D$3&amp;"_"&amp;K$3,データシート2!$A:$SI,MATCH($G$2&amp;"_"&amp;$B106,データシート2!$A$1:$SI$1,0),0)</f>
        <v>4</v>
      </c>
      <c r="L106" s="746">
        <f>VLOOKUP($D$3&amp;"_"&amp;L$3,データシート2!$A:$SI,MATCH($G$2&amp;"_"&amp;$B106,データシート2!$A$1:$SI$1,0),0)</f>
        <v>4</v>
      </c>
      <c r="M106" s="746">
        <f>VLOOKUP($D$3&amp;"_"&amp;M$3,データシート2!$A:$SI,MATCH($G$2&amp;"_"&amp;$B106,データシート2!$A$1:$SI$1,0),0)</f>
        <v>3</v>
      </c>
      <c r="N106" s="746">
        <f>VLOOKUP($D$3&amp;"_"&amp;N$3,データシート2!$A:$SI,MATCH($G$2&amp;"_"&amp;$B106,データシート2!$A$1:$SI$1,0),0)</f>
        <v>4</v>
      </c>
      <c r="O106" s="746">
        <f>VLOOKUP($D$3&amp;"_"&amp;O$3,データシート2!$A:$SI,MATCH($G$2&amp;"_"&amp;$B106,データシート2!$A$1:$SI$1,0),0)</f>
        <v>4</v>
      </c>
      <c r="P106" s="746">
        <f>VLOOKUP($D$3&amp;"_"&amp;P$3,データシート2!$A:$SI,MATCH($G$2&amp;"_"&amp;$B106,データシート2!$A$1:$SI$1,0),0)</f>
        <v>3</v>
      </c>
      <c r="Q106" s="747">
        <f>VLOOKUP($D$3&amp;"_"&amp;Q$3,データシート2!$A:$SI,MATCH($G$2&amp;"_"&amp;$B106,データシート2!$A$1:$SI$1,0),0)</f>
        <v>2</v>
      </c>
      <c r="R106" s="934">
        <f>VLOOKUP($D$3&amp;"_"&amp;R$3,データシート2!$A:$SI,MATCH($R$2&amp;"_"&amp;$B106,データシート2!$A$1:$SI$1,0),0)</f>
        <v>8.9529999999999994</v>
      </c>
      <c r="S106" s="935">
        <f>VLOOKUP($D$3&amp;"_"&amp;S$3,データシート2!$A:$SI,MATCH($R$2&amp;"_"&amp;$B106,データシート2!$A$1:$SI$1,0),0)</f>
        <v>13.846</v>
      </c>
      <c r="T106" s="935">
        <f>VLOOKUP($D$3&amp;"_"&amp;T$3,データシート2!$A:$SI,MATCH($R$2&amp;"_"&amp;$B106,データシート2!$A$1:$SI$1,0),0)</f>
        <v>10.743</v>
      </c>
      <c r="U106" s="935">
        <f>VLOOKUP($D$3&amp;"_"&amp;U$3,データシート2!$A:$SI,MATCH($R$2&amp;"_"&amp;$B106,データシート2!$A$1:$SI$1,0),0)</f>
        <v>14.204000000000001</v>
      </c>
      <c r="V106" s="935">
        <f>VLOOKUP($D$3&amp;"_"&amp;V$3,データシート2!$A:$SI,MATCH($R$2&amp;"_"&amp;$B106,データシート2!$A$1:$SI$1,0),0)</f>
        <v>13.747999999999999</v>
      </c>
      <c r="W106" s="935">
        <f>VLOOKUP($D$3&amp;"_"&amp;W$3,データシート2!$A:$SI,MATCH($R$2&amp;"_"&amp;$B106,データシート2!$A$1:$SI$1,0),0)</f>
        <v>14.147</v>
      </c>
      <c r="X106" s="935">
        <f>VLOOKUP($D$3&amp;"_"&amp;X$3,データシート2!$A:$SI,MATCH($R$2&amp;"_"&amp;$B106,データシート2!$A$1:$SI$1,0),0)</f>
        <v>11.006</v>
      </c>
      <c r="Y106" s="935">
        <f>VLOOKUP($D$3&amp;"_"&amp;Y$3,データシート2!$A:$SI,MATCH($R$2&amp;"_"&amp;$B106,データシート2!$A$1:$SI$1,0),0)</f>
        <v>14.686999999999999</v>
      </c>
      <c r="Z106" s="935">
        <f>VLOOKUP($D$3&amp;"_"&amp;Z$3,データシート2!$A:$SI,MATCH($R$2&amp;"_"&amp;$B106,データシート2!$A$1:$SI$1,0),0)</f>
        <v>13.75</v>
      </c>
      <c r="AA106" s="935">
        <f>VLOOKUP($D$3&amp;"_"&amp;AA$3,データシート2!$A:$SI,MATCH($R$2&amp;"_"&amp;$B106,データシート2!$A$1:$SI$1,0),0)</f>
        <v>9.15</v>
      </c>
      <c r="AB106" s="936">
        <f>VLOOKUP($D$3&amp;"_"&amp;AB$3,データシート2!$A:$SI,MATCH($R$2&amp;"_"&amp;$B106,データシート2!$A$1:$SI$1,0),0)</f>
        <v>6.5449999999999999</v>
      </c>
    </row>
    <row r="107" spans="2:28" s="756" customFormat="1" ht="16.5" customHeight="1">
      <c r="B107" s="748"/>
      <c r="C107" s="773">
        <v>75</v>
      </c>
      <c r="D107" s="774" t="s">
        <v>622</v>
      </c>
      <c r="E107" s="749"/>
      <c r="F107" s="751"/>
      <c r="G107" s="776">
        <f>VLOOKUP($D$3&amp;"_"&amp;G$3,データシート2!$A:$SI,MATCH($G$2&amp;"_"&amp;$C107,データシート2!$A$1:$SI$1,0),0)</f>
        <v>3</v>
      </c>
      <c r="H107" s="777">
        <f>VLOOKUP($D$3&amp;"_"&amp;H$3,データシート2!$A:$SI,MATCH($G$2&amp;"_"&amp;$C107,データシート2!$A$1:$SI$1,0),0)</f>
        <v>4</v>
      </c>
      <c r="I107" s="777">
        <f>VLOOKUP($D$3&amp;"_"&amp;I$3,データシート2!$A:$SI,MATCH($G$2&amp;"_"&amp;$C107,データシート2!$A$1:$SI$1,0),0)</f>
        <v>3</v>
      </c>
      <c r="J107" s="777">
        <f>VLOOKUP($D$3&amp;"_"&amp;J$3,データシート2!$A:$SI,MATCH($G$2&amp;"_"&amp;$C107,データシート2!$A$1:$SI$1,0),0)</f>
        <v>4</v>
      </c>
      <c r="K107" s="778">
        <f>VLOOKUP($D$3&amp;"_"&amp;K$3,データシート2!$A:$SI,MATCH($G$2&amp;"_"&amp;$C107,データシート2!$A$1:$SI$1,0),0)</f>
        <v>4</v>
      </c>
      <c r="L107" s="778">
        <f>VLOOKUP($D$3&amp;"_"&amp;L$3,データシート2!$A:$SI,MATCH($G$2&amp;"_"&amp;$C107,データシート2!$A$1:$SI$1,0),0)</f>
        <v>4</v>
      </c>
      <c r="M107" s="778">
        <f>VLOOKUP($D$3&amp;"_"&amp;M$3,データシート2!$A:$SI,MATCH($G$2&amp;"_"&amp;$C107,データシート2!$A$1:$SI$1,0),0)</f>
        <v>3</v>
      </c>
      <c r="N107" s="778">
        <f>VLOOKUP($D$3&amp;"_"&amp;N$3,データシート2!$A:$SI,MATCH($G$2&amp;"_"&amp;$C107,データシート2!$A$1:$SI$1,0),0)</f>
        <v>4</v>
      </c>
      <c r="O107" s="778">
        <f>VLOOKUP($D$3&amp;"_"&amp;O$3,データシート2!$A:$SI,MATCH($G$2&amp;"_"&amp;$C107,データシート2!$A$1:$SI$1,0),0)</f>
        <v>4</v>
      </c>
      <c r="P107" s="778">
        <f>VLOOKUP($D$3&amp;"_"&amp;P$3,データシート2!$A:$SI,MATCH($G$2&amp;"_"&amp;$C107,データシート2!$A$1:$SI$1,0),0)</f>
        <v>3</v>
      </c>
      <c r="Q107" s="779">
        <f>VLOOKUP($D$3&amp;"_"&amp;Q$3,データシート2!$A:$SI,MATCH($G$2&amp;"_"&amp;$C107,データシート2!$A$1:$SI$1,0),0)</f>
        <v>2</v>
      </c>
      <c r="R107" s="947">
        <f>VLOOKUP($D$3&amp;"_"&amp;R$3,データシート2!$A:$SI,MATCH($R$2&amp;"_"&amp;$C107,データシート2!$A$1:$SI$1,0),0)</f>
        <v>8.9529999999999994</v>
      </c>
      <c r="S107" s="948">
        <f>VLOOKUP($D$3&amp;"_"&amp;S$3,データシート2!$A:$SI,MATCH($R$2&amp;"_"&amp;$C107,データシート2!$A$1:$SI$1,0),0)</f>
        <v>13.846</v>
      </c>
      <c r="T107" s="948">
        <f>VLOOKUP($D$3&amp;"_"&amp;T$3,データシート2!$A:$SI,MATCH($R$2&amp;"_"&amp;$C107,データシート2!$A$1:$SI$1,0),0)</f>
        <v>10.743</v>
      </c>
      <c r="U107" s="948">
        <f>VLOOKUP($D$3&amp;"_"&amp;U$3,データシート2!$A:$SI,MATCH($R$2&amp;"_"&amp;$C107,データシート2!$A$1:$SI$1,0),0)</f>
        <v>14.204000000000001</v>
      </c>
      <c r="V107" s="948">
        <f>VLOOKUP($D$3&amp;"_"&amp;V$3,データシート2!$A:$SI,MATCH($R$2&amp;"_"&amp;$C107,データシート2!$A$1:$SI$1,0),0)</f>
        <v>13.747999999999999</v>
      </c>
      <c r="W107" s="948">
        <f>VLOOKUP($D$3&amp;"_"&amp;W$3,データシート2!$A:$SI,MATCH($R$2&amp;"_"&amp;$C107,データシート2!$A$1:$SI$1,0),0)</f>
        <v>14.147</v>
      </c>
      <c r="X107" s="948">
        <f>VLOOKUP($D$3&amp;"_"&amp;X$3,データシート2!$A:$SI,MATCH($R$2&amp;"_"&amp;$C107,データシート2!$A$1:$SI$1,0),0)</f>
        <v>11.006</v>
      </c>
      <c r="Y107" s="948">
        <f>VLOOKUP($D$3&amp;"_"&amp;Y$3,データシート2!$A:$SI,MATCH($R$2&amp;"_"&amp;$C107,データシート2!$A$1:$SI$1,0),0)</f>
        <v>14.686999999999999</v>
      </c>
      <c r="Z107" s="948">
        <f>VLOOKUP($D$3&amp;"_"&amp;Z$3,データシート2!$A:$SI,MATCH($R$2&amp;"_"&amp;$C107,データシート2!$A$1:$SI$1,0),0)</f>
        <v>13.75</v>
      </c>
      <c r="AA107" s="948">
        <f>VLOOKUP($D$3&amp;"_"&amp;AA$3,データシート2!$A:$SI,MATCH($R$2&amp;"_"&amp;$C107,データシート2!$A$1:$SI$1,0),0)</f>
        <v>9.15</v>
      </c>
      <c r="AB107" s="949">
        <f>VLOOKUP($D$3&amp;"_"&amp;AB$3,データシート2!$A:$SI,MATCH($R$2&amp;"_"&amp;$C107,データシート2!$A$1:$SI$1,0),0)</f>
        <v>6.5449999999999999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4</v>
      </c>
      <c r="H110" s="745">
        <f>VLOOKUP($D$3&amp;"_"&amp;H$3,データシート2!$A:$SI,MATCH($G$2&amp;"_"&amp;$B110,データシート2!$A$1:$SI$1,0),0)</f>
        <v>4</v>
      </c>
      <c r="I110" s="745">
        <f>VLOOKUP($D$3&amp;"_"&amp;I$3,データシート2!$A:$SI,MATCH($G$2&amp;"_"&amp;$B110,データシート2!$A$1:$SI$1,0),0)</f>
        <v>3</v>
      </c>
      <c r="J110" s="745">
        <f>VLOOKUP($D$3&amp;"_"&amp;J$3,データシート2!$A:$SI,MATCH($G$2&amp;"_"&amp;$B110,データシート2!$A$1:$SI$1,0),0)</f>
        <v>4</v>
      </c>
      <c r="K110" s="746">
        <f>VLOOKUP($D$3&amp;"_"&amp;K$3,データシート2!$A:$SI,MATCH($G$2&amp;"_"&amp;$B110,データシート2!$A$1:$SI$1,0),0)</f>
        <v>4</v>
      </c>
      <c r="L110" s="746">
        <f>VLOOKUP($D$3&amp;"_"&amp;L$3,データシート2!$A:$SI,MATCH($G$2&amp;"_"&amp;$B110,データシート2!$A$1:$SI$1,0),0)</f>
        <v>4</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4</v>
      </c>
      <c r="P110" s="746">
        <f>VLOOKUP($D$3&amp;"_"&amp;P$3,データシート2!$A:$SI,MATCH($G$2&amp;"_"&amp;$B110,データシート2!$A$1:$SI$1,0),0)</f>
        <v>5</v>
      </c>
      <c r="Q110" s="747">
        <f>VLOOKUP($D$3&amp;"_"&amp;Q$3,データシート2!$A:$SI,MATCH($G$2&amp;"_"&amp;$B110,データシート2!$A$1:$SI$1,0),0)</f>
        <v>4</v>
      </c>
      <c r="R110" s="934">
        <f>VLOOKUP($D$3&amp;"_"&amp;R$3,データシート2!$A:$SI,MATCH($R$2&amp;"_"&amp;$B110,データシート2!$A$1:$SI$1,0),0)</f>
        <v>12.589</v>
      </c>
      <c r="S110" s="935">
        <f>VLOOKUP($D$3&amp;"_"&amp;S$3,データシート2!$A:$SI,MATCH($R$2&amp;"_"&amp;$B110,データシート2!$A$1:$SI$1,0),0)</f>
        <v>13.728</v>
      </c>
      <c r="T110" s="935">
        <f>VLOOKUP($D$3&amp;"_"&amp;T$3,データシート2!$A:$SI,MATCH($R$2&amp;"_"&amp;$B110,データシート2!$A$1:$SI$1,0),0)</f>
        <v>9.27</v>
      </c>
      <c r="U110" s="935">
        <f>VLOOKUP($D$3&amp;"_"&amp;U$3,データシート2!$A:$SI,MATCH($R$2&amp;"_"&amp;$B110,データシート2!$A$1:$SI$1,0),0)</f>
        <v>13.263999999999999</v>
      </c>
      <c r="V110" s="935">
        <f>VLOOKUP($D$3&amp;"_"&amp;V$3,データシート2!$A:$SI,MATCH($R$2&amp;"_"&amp;$B110,データシート2!$A$1:$SI$1,0),0)</f>
        <v>13.227</v>
      </c>
      <c r="W110" s="935">
        <f>VLOOKUP($D$3&amp;"_"&amp;W$3,データシート2!$A:$SI,MATCH($R$2&amp;"_"&amp;$B110,データシート2!$A$1:$SI$1,0),0)</f>
        <v>13.288</v>
      </c>
      <c r="X110" s="935">
        <f>VLOOKUP($D$3&amp;"_"&amp;X$3,データシート2!$A:$SI,MATCH($R$2&amp;"_"&amp;$B110,データシート2!$A$1:$SI$1,0),0)</f>
        <v>12.507999999999999</v>
      </c>
      <c r="Y110" s="935">
        <f>VLOOKUP($D$3&amp;"_"&amp;Y$3,データシート2!$A:$SI,MATCH($R$2&amp;"_"&amp;$B110,データシート2!$A$1:$SI$1,0),0)</f>
        <v>12.564</v>
      </c>
      <c r="Z110" s="935">
        <f>VLOOKUP($D$3&amp;"_"&amp;Z$3,データシート2!$A:$SI,MATCH($R$2&amp;"_"&amp;$B110,データシート2!$A$1:$SI$1,0),0)</f>
        <v>12.305999999999999</v>
      </c>
      <c r="AA110" s="935">
        <f>VLOOKUP($D$3&amp;"_"&amp;AA$3,データシート2!$A:$SI,MATCH($R$2&amp;"_"&amp;$B110,データシート2!$A$1:$SI$1,0),0)</f>
        <v>13.672000000000001</v>
      </c>
      <c r="AB110" s="936">
        <f>VLOOKUP($D$3&amp;"_"&amp;AB$3,データシート2!$A:$SI,MATCH($R$2&amp;"_"&amp;$B110,データシート2!$A$1:$SI$1,0),0)</f>
        <v>8.3919999999999995</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3</v>
      </c>
      <c r="I111" s="753">
        <f>VLOOKUP($D$3&amp;"_"&amp;I$3,データシート2!$A:$SI,MATCH($G$2&amp;"_"&amp;$C111,データシート2!$A$1:$SI$1,0),0)</f>
        <v>2</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2</v>
      </c>
      <c r="R111" s="943">
        <f>VLOOKUP($D$3&amp;"_"&amp;R$3,データシート2!$A:$SI,MATCH($R$2&amp;"_"&amp;$C111,データシート2!$A$1:$SI$1,0),0)</f>
        <v>10.456</v>
      </c>
      <c r="S111" s="938">
        <f>VLOOKUP($D$3&amp;"_"&amp;S$3,データシート2!$A:$SI,MATCH($R$2&amp;"_"&amp;$C111,データシート2!$A$1:$SI$1,0),0)</f>
        <v>11.151999999999999</v>
      </c>
      <c r="T111" s="938">
        <f>VLOOKUP($D$3&amp;"_"&amp;T$3,データシート2!$A:$SI,MATCH($R$2&amp;"_"&amp;$C111,データシート2!$A$1:$SI$1,0),0)</f>
        <v>6.5510000000000002</v>
      </c>
      <c r="U111" s="938">
        <f>VLOOKUP($D$3&amp;"_"&amp;U$3,データシート2!$A:$SI,MATCH($R$2&amp;"_"&amp;$C111,データシート2!$A$1:$SI$1,0),0)</f>
        <v>10.741</v>
      </c>
      <c r="V111" s="938">
        <f>VLOOKUP($D$3&amp;"_"&amp;V$3,データシート2!$A:$SI,MATCH($R$2&amp;"_"&amp;$C111,データシート2!$A$1:$SI$1,0),0)</f>
        <v>11.148999999999999</v>
      </c>
      <c r="W111" s="938">
        <f>VLOOKUP($D$3&amp;"_"&amp;W$3,データシート2!$A:$SI,MATCH($R$2&amp;"_"&amp;$C111,データシート2!$A$1:$SI$1,0),0)</f>
        <v>10.874000000000001</v>
      </c>
      <c r="X111" s="938">
        <f>VLOOKUP($D$3&amp;"_"&amp;X$3,データシート2!$A:$SI,MATCH($R$2&amp;"_"&amp;$C111,データシート2!$A$1:$SI$1,0),0)</f>
        <v>10.119</v>
      </c>
      <c r="Y111" s="938">
        <f>VLOOKUP($D$3&amp;"_"&amp;Y$3,データシート2!$A:$SI,MATCH($R$2&amp;"_"&amp;$C111,データシート2!$A$1:$SI$1,0),0)</f>
        <v>10.138</v>
      </c>
      <c r="Z111" s="938">
        <f>VLOOKUP($D$3&amp;"_"&amp;Z$3,データシート2!$A:$SI,MATCH($R$2&amp;"_"&amp;$C111,データシート2!$A$1:$SI$1,0),0)</f>
        <v>9.7159999999999993</v>
      </c>
      <c r="AA111" s="938">
        <f>VLOOKUP($D$3&amp;"_"&amp;AA$3,データシート2!$A:$SI,MATCH($R$2&amp;"_"&amp;$C111,データシート2!$A$1:$SI$1,0),0)</f>
        <v>8.2780000000000005</v>
      </c>
      <c r="AB111" s="939">
        <f>VLOOKUP($D$3&amp;"_"&amp;AB$3,データシート2!$A:$SI,MATCH($R$2&amp;"_"&amp;$C111,データシート2!$A$1:$SI$1,0),0)</f>
        <v>3.79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2</v>
      </c>
      <c r="Q113" s="764">
        <f>VLOOKUP($D$3&amp;"_"&amp;Q$3,データシート2!$A:$SI,MATCH($G$2&amp;"_"&amp;$C113,データシート2!$A$1:$SI$1,0),0)</f>
        <v>2</v>
      </c>
      <c r="R113" s="940">
        <f>VLOOKUP($D$3&amp;"_"&amp;R$3,データシート2!$A:$SI,MATCH($R$2&amp;"_"&amp;$C113,データシート2!$A$1:$SI$1,0),0)</f>
        <v>2.133</v>
      </c>
      <c r="S113" s="941">
        <f>VLOOKUP($D$3&amp;"_"&amp;S$3,データシート2!$A:$SI,MATCH($R$2&amp;"_"&amp;$C113,データシート2!$A$1:$SI$1,0),0)</f>
        <v>2.5760000000000001</v>
      </c>
      <c r="T113" s="941">
        <f>VLOOKUP($D$3&amp;"_"&amp;T$3,データシート2!$A:$SI,MATCH($R$2&amp;"_"&amp;$C113,データシート2!$A$1:$SI$1,0),0)</f>
        <v>2.7189999999999999</v>
      </c>
      <c r="U113" s="941">
        <f>VLOOKUP($D$3&amp;"_"&amp;U$3,データシート2!$A:$SI,MATCH($R$2&amp;"_"&amp;$C113,データシート2!$A$1:$SI$1,0),0)</f>
        <v>2.5230000000000001</v>
      </c>
      <c r="V113" s="941">
        <f>VLOOKUP($D$3&amp;"_"&amp;V$3,データシート2!$A:$SI,MATCH($R$2&amp;"_"&amp;$C113,データシート2!$A$1:$SI$1,0),0)</f>
        <v>2.0779999999999998</v>
      </c>
      <c r="W113" s="941">
        <f>VLOOKUP($D$3&amp;"_"&amp;W$3,データシート2!$A:$SI,MATCH($R$2&amp;"_"&amp;$C113,データシート2!$A$1:$SI$1,0),0)</f>
        <v>2.4140000000000001</v>
      </c>
      <c r="X113" s="941">
        <f>VLOOKUP($D$3&amp;"_"&amp;X$3,データシート2!$A:$SI,MATCH($R$2&amp;"_"&amp;$C113,データシート2!$A$1:$SI$1,0),0)</f>
        <v>2.3889999999999998</v>
      </c>
      <c r="Y113" s="941">
        <f>VLOOKUP($D$3&amp;"_"&amp;Y$3,データシート2!$A:$SI,MATCH($R$2&amp;"_"&amp;$C113,データシート2!$A$1:$SI$1,0),0)</f>
        <v>2.4260000000000002</v>
      </c>
      <c r="Z113" s="941">
        <f>VLOOKUP($D$3&amp;"_"&amp;Z$3,データシート2!$A:$SI,MATCH($R$2&amp;"_"&amp;$C113,データシート2!$A$1:$SI$1,0),0)</f>
        <v>2.59</v>
      </c>
      <c r="AA113" s="941">
        <f>VLOOKUP($D$3&amp;"_"&amp;AA$3,データシート2!$A:$SI,MATCH($R$2&amp;"_"&amp;$C113,データシート2!$A$1:$SI$1,0),0)</f>
        <v>5.3940000000000001</v>
      </c>
      <c r="AB113" s="942">
        <f>VLOOKUP($D$3&amp;"_"&amp;AB$3,データシート2!$A:$SI,MATCH($R$2&amp;"_"&amp;$C113,データシート2!$A$1:$SI$1,0),0)</f>
        <v>4.6020000000000003</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9.26</v>
      </c>
      <c r="S114" s="935">
        <f>VLOOKUP($D$3&amp;"_"&amp;S$3,データシート2!$A:$SI,MATCH($R$2&amp;"_"&amp;$B114,データシート2!$A$1:$SI$1,0),0)</f>
        <v>11.147</v>
      </c>
      <c r="T114" s="935">
        <f>VLOOKUP($D$3&amp;"_"&amp;T$3,データシート2!$A:$SI,MATCH($R$2&amp;"_"&amp;$B114,データシート2!$A$1:$SI$1,0),0)</f>
        <v>11.28</v>
      </c>
      <c r="U114" s="935">
        <f>VLOOKUP($D$3&amp;"_"&amp;U$3,データシート2!$A:$SI,MATCH($R$2&amp;"_"&amp;$B114,データシート2!$A$1:$SI$1,0),0)</f>
        <v>11.727</v>
      </c>
      <c r="V114" s="935">
        <f>VLOOKUP($D$3&amp;"_"&amp;V$3,データシート2!$A:$SI,MATCH($R$2&amp;"_"&amp;$B114,データシート2!$A$1:$SI$1,0),0)</f>
        <v>11.564</v>
      </c>
      <c r="W114" s="935">
        <f>VLOOKUP($D$3&amp;"_"&amp;W$3,データシート2!$A:$SI,MATCH($R$2&amp;"_"&amp;$B114,データシート2!$A$1:$SI$1,0),0)</f>
        <v>11.284000000000001</v>
      </c>
      <c r="X114" s="935">
        <f>VLOOKUP($D$3&amp;"_"&amp;X$3,データシート2!$A:$SI,MATCH($R$2&amp;"_"&amp;$B114,データシート2!$A$1:$SI$1,0),0)</f>
        <v>10.976000000000001</v>
      </c>
      <c r="Y114" s="935">
        <f>VLOOKUP($D$3&amp;"_"&amp;Y$3,データシート2!$A:$SI,MATCH($R$2&amp;"_"&amp;$B114,データシート2!$A$1:$SI$1,0),0)</f>
        <v>10.385999999999999</v>
      </c>
      <c r="Z114" s="935">
        <f>VLOOKUP($D$3&amp;"_"&amp;Z$3,データシート2!$A:$SI,MATCH($R$2&amp;"_"&amp;$B114,データシート2!$A$1:$SI$1,0),0)</f>
        <v>10.688000000000001</v>
      </c>
      <c r="AA114" s="935">
        <f>VLOOKUP($D$3&amp;"_"&amp;AA$3,データシート2!$A:$SI,MATCH($R$2&amp;"_"&amp;$B114,データシート2!$A$1:$SI$1,0),0)</f>
        <v>10.991</v>
      </c>
      <c r="AB114" s="936">
        <f>VLOOKUP($D$3&amp;"_"&amp;AB$3,データシート2!$A:$SI,MATCH($R$2&amp;"_"&amp;$B114,データシート2!$A$1:$SI$1,0),0)</f>
        <v>9.9540000000000006</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9.26</v>
      </c>
      <c r="S115" s="938">
        <f>VLOOKUP($D$3&amp;"_"&amp;S$3,データシート2!$A:$SI,MATCH($R$2&amp;"_"&amp;$C115,データシート2!$A$1:$SI$1,0),0)</f>
        <v>11.147</v>
      </c>
      <c r="T115" s="938">
        <f>VLOOKUP($D$3&amp;"_"&amp;T$3,データシート2!$A:$SI,MATCH($R$2&amp;"_"&amp;$C115,データシート2!$A$1:$SI$1,0),0)</f>
        <v>11.28</v>
      </c>
      <c r="U115" s="938">
        <f>VLOOKUP($D$3&amp;"_"&amp;U$3,データシート2!$A:$SI,MATCH($R$2&amp;"_"&amp;$C115,データシート2!$A$1:$SI$1,0),0)</f>
        <v>11.727</v>
      </c>
      <c r="V115" s="938">
        <f>VLOOKUP($D$3&amp;"_"&amp;V$3,データシート2!$A:$SI,MATCH($R$2&amp;"_"&amp;$C115,データシート2!$A$1:$SI$1,0),0)</f>
        <v>11.564</v>
      </c>
      <c r="W115" s="938">
        <f>VLOOKUP($D$3&amp;"_"&amp;W$3,データシート2!$A:$SI,MATCH($R$2&amp;"_"&amp;$C115,データシート2!$A$1:$SI$1,0),0)</f>
        <v>11.284000000000001</v>
      </c>
      <c r="X115" s="938">
        <f>VLOOKUP($D$3&amp;"_"&amp;X$3,データシート2!$A:$SI,MATCH($R$2&amp;"_"&amp;$C115,データシート2!$A$1:$SI$1,0),0)</f>
        <v>10.976000000000001</v>
      </c>
      <c r="Y115" s="938">
        <f>VLOOKUP($D$3&amp;"_"&amp;Y$3,データシート2!$A:$SI,MATCH($R$2&amp;"_"&amp;$C115,データシート2!$A$1:$SI$1,0),0)</f>
        <v>10.385999999999999</v>
      </c>
      <c r="Z115" s="938">
        <f>VLOOKUP($D$3&amp;"_"&amp;Z$3,データシート2!$A:$SI,MATCH($R$2&amp;"_"&amp;$C115,データシート2!$A$1:$SI$1,0),0)</f>
        <v>10.688000000000001</v>
      </c>
      <c r="AA115" s="938">
        <f>VLOOKUP($D$3&amp;"_"&amp;AA$3,データシート2!$A:$SI,MATCH($R$2&amp;"_"&amp;$C115,データシート2!$A$1:$SI$1,0),0)</f>
        <v>10.991</v>
      </c>
      <c r="AB115" s="939">
        <f>VLOOKUP($D$3&amp;"_"&amp;AB$3,データシート2!$A:$SI,MATCH($R$2&amp;"_"&amp;$C115,データシート2!$A$1:$SI$1,0),0)</f>
        <v>9.9540000000000006</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9</v>
      </c>
      <c r="H117" s="745">
        <f>VLOOKUP($D$3&amp;"_"&amp;H$3,データシート2!$A:$SI,MATCH($G$2&amp;"_"&amp;$B117,データシート2!$A$1:$SI$1,0),0)</f>
        <v>12</v>
      </c>
      <c r="I117" s="745">
        <f>VLOOKUP($D$3&amp;"_"&amp;I$3,データシート2!$A:$SI,MATCH($G$2&amp;"_"&amp;$B117,データシート2!$A$1:$SI$1,0),0)</f>
        <v>12</v>
      </c>
      <c r="J117" s="745">
        <f>VLOOKUP($D$3&amp;"_"&amp;J$3,データシート2!$A:$SI,MATCH($G$2&amp;"_"&amp;$B117,データシート2!$A$1:$SI$1,0),0)</f>
        <v>11</v>
      </c>
      <c r="K117" s="746">
        <f>VLOOKUP($D$3&amp;"_"&amp;K$3,データシート2!$A:$SI,MATCH($G$2&amp;"_"&amp;$B117,データシート2!$A$1:$SI$1,0),0)</f>
        <v>14</v>
      </c>
      <c r="L117" s="746">
        <f>VLOOKUP($D$3&amp;"_"&amp;L$3,データシート2!$A:$SI,MATCH($G$2&amp;"_"&amp;$B117,データシート2!$A$1:$SI$1,0),0)</f>
        <v>14</v>
      </c>
      <c r="M117" s="746">
        <f>VLOOKUP($D$3&amp;"_"&amp;M$3,データシート2!$A:$SI,MATCH($G$2&amp;"_"&amp;$B117,データシート2!$A$1:$SI$1,0),0)</f>
        <v>14</v>
      </c>
      <c r="N117" s="746">
        <f>VLOOKUP($D$3&amp;"_"&amp;N$3,データシート2!$A:$SI,MATCH($G$2&amp;"_"&amp;$B117,データシート2!$A$1:$SI$1,0),0)</f>
        <v>14</v>
      </c>
      <c r="O117" s="746">
        <f>VLOOKUP($D$3&amp;"_"&amp;O$3,データシート2!$A:$SI,MATCH($G$2&amp;"_"&amp;$B117,データシート2!$A$1:$SI$1,0),0)</f>
        <v>14</v>
      </c>
      <c r="P117" s="746">
        <f>VLOOKUP($D$3&amp;"_"&amp;P$3,データシート2!$A:$SI,MATCH($G$2&amp;"_"&amp;$B117,データシート2!$A$1:$SI$1,0),0)</f>
        <v>14</v>
      </c>
      <c r="Q117" s="747">
        <f>VLOOKUP($D$3&amp;"_"&amp;Q$3,データシート2!$A:$SI,MATCH($G$2&amp;"_"&amp;$B117,データシート2!$A$1:$SI$1,0),0)</f>
        <v>13</v>
      </c>
      <c r="R117" s="934">
        <f>VLOOKUP($D$3&amp;"_"&amp;R$3,データシート2!$A:$SI,MATCH($R$2&amp;"_"&amp;$B117,データシート2!$A$1:$SI$1,0),0)</f>
        <v>68.316000000000003</v>
      </c>
      <c r="S117" s="935">
        <f>VLOOKUP($D$3&amp;"_"&amp;S$3,データシート2!$A:$SI,MATCH($R$2&amp;"_"&amp;$B117,データシート2!$A$1:$SI$1,0),0)</f>
        <v>88.95</v>
      </c>
      <c r="T117" s="935">
        <f>VLOOKUP($D$3&amp;"_"&amp;T$3,データシート2!$A:$SI,MATCH($R$2&amp;"_"&amp;$B117,データシート2!$A$1:$SI$1,0),0)</f>
        <v>94.072999999999993</v>
      </c>
      <c r="U117" s="935">
        <f>VLOOKUP($D$3&amp;"_"&amp;U$3,データシート2!$A:$SI,MATCH($R$2&amp;"_"&amp;$B117,データシート2!$A$1:$SI$1,0),0)</f>
        <v>87.921999999999997</v>
      </c>
      <c r="V117" s="935">
        <f>VLOOKUP($D$3&amp;"_"&amp;V$3,データシート2!$A:$SI,MATCH($R$2&amp;"_"&amp;$B117,データシート2!$A$1:$SI$1,0),0)</f>
        <v>97.19</v>
      </c>
      <c r="W117" s="935">
        <f>VLOOKUP($D$3&amp;"_"&amp;W$3,データシート2!$A:$SI,MATCH($R$2&amp;"_"&amp;$B117,データシート2!$A$1:$SI$1,0),0)</f>
        <v>98.804000000000002</v>
      </c>
      <c r="X117" s="935">
        <f>VLOOKUP($D$3&amp;"_"&amp;X$3,データシート2!$A:$SI,MATCH($R$2&amp;"_"&amp;$B117,データシート2!$A$1:$SI$1,0),0)</f>
        <v>96.634</v>
      </c>
      <c r="Y117" s="935">
        <f>VLOOKUP($D$3&amp;"_"&amp;Y$3,データシート2!$A:$SI,MATCH($R$2&amp;"_"&amp;$B117,データシート2!$A$1:$SI$1,0),0)</f>
        <v>93.998000000000005</v>
      </c>
      <c r="Z117" s="935">
        <f>VLOOKUP($D$3&amp;"_"&amp;Z$3,データシート2!$A:$SI,MATCH($R$2&amp;"_"&amp;$B117,データシート2!$A$1:$SI$1,0),0)</f>
        <v>94.096000000000004</v>
      </c>
      <c r="AA117" s="935">
        <f>VLOOKUP($D$3&amp;"_"&amp;AA$3,データシート2!$A:$SI,MATCH($R$2&amp;"_"&amp;$B117,データシート2!$A$1:$SI$1,0),0)</f>
        <v>94.625</v>
      </c>
      <c r="AB117" s="936">
        <f>VLOOKUP($D$3&amp;"_"&amp;AB$3,データシート2!$A:$SI,MATCH($R$2&amp;"_"&amp;$B117,データシート2!$A$1:$SI$1,0),0)</f>
        <v>84.837000000000003</v>
      </c>
    </row>
    <row r="118" spans="2:28" s="756" customFormat="1" ht="16.5" customHeight="1">
      <c r="B118" s="748"/>
      <c r="C118" s="749">
        <v>83</v>
      </c>
      <c r="D118" s="750" t="s">
        <v>636</v>
      </c>
      <c r="E118" s="749"/>
      <c r="F118" s="751"/>
      <c r="G118" s="765">
        <f>VLOOKUP($D$3&amp;"_"&amp;G$3,データシート2!$A:$SI,MATCH($G$2&amp;"_"&amp;$C118,データシート2!$A$1:$SI$1,0),0)</f>
        <v>8</v>
      </c>
      <c r="H118" s="753">
        <f>VLOOKUP($D$3&amp;"_"&amp;H$3,データシート2!$A:$SI,MATCH($G$2&amp;"_"&amp;$C118,データシート2!$A$1:$SI$1,0),0)</f>
        <v>11</v>
      </c>
      <c r="I118" s="753">
        <f>VLOOKUP($D$3&amp;"_"&amp;I$3,データシート2!$A:$SI,MATCH($G$2&amp;"_"&amp;$C118,データシート2!$A$1:$SI$1,0),0)</f>
        <v>11</v>
      </c>
      <c r="J118" s="753">
        <f>VLOOKUP($D$3&amp;"_"&amp;J$3,データシート2!$A:$SI,MATCH($G$2&amp;"_"&amp;$C118,データシート2!$A$1:$SI$1,0),0)</f>
        <v>10</v>
      </c>
      <c r="K118" s="754">
        <f>VLOOKUP($D$3&amp;"_"&amp;K$3,データシート2!$A:$SI,MATCH($G$2&amp;"_"&amp;$C118,データシート2!$A$1:$SI$1,0),0)</f>
        <v>13</v>
      </c>
      <c r="L118" s="754">
        <f>VLOOKUP($D$3&amp;"_"&amp;L$3,データシート2!$A:$SI,MATCH($G$2&amp;"_"&amp;$C118,データシート2!$A$1:$SI$1,0),0)</f>
        <v>14</v>
      </c>
      <c r="M118" s="754">
        <f>VLOOKUP($D$3&amp;"_"&amp;M$3,データシート2!$A:$SI,MATCH($G$2&amp;"_"&amp;$C118,データシート2!$A$1:$SI$1,0),0)</f>
        <v>14</v>
      </c>
      <c r="N118" s="754">
        <f>VLOOKUP($D$3&amp;"_"&amp;N$3,データシート2!$A:$SI,MATCH($G$2&amp;"_"&amp;$C118,データシート2!$A$1:$SI$1,0),0)</f>
        <v>14</v>
      </c>
      <c r="O118" s="754">
        <f>VLOOKUP($D$3&amp;"_"&amp;O$3,データシート2!$A:$SI,MATCH($G$2&amp;"_"&amp;$C118,データシート2!$A$1:$SI$1,0),0)</f>
        <v>14</v>
      </c>
      <c r="P118" s="754">
        <f>VLOOKUP($D$3&amp;"_"&amp;P$3,データシート2!$A:$SI,MATCH($G$2&amp;"_"&amp;$C118,データシート2!$A$1:$SI$1,0),0)</f>
        <v>14</v>
      </c>
      <c r="Q118" s="755">
        <f>VLOOKUP($D$3&amp;"_"&amp;Q$3,データシート2!$A:$SI,MATCH($G$2&amp;"_"&amp;$C118,データシート2!$A$1:$SI$1,0),0)</f>
        <v>13</v>
      </c>
      <c r="R118" s="943">
        <f>VLOOKUP($D$3&amp;"_"&amp;R$3,データシート2!$A:$SI,MATCH($R$2&amp;"_"&amp;$C118,データシート2!$A$1:$SI$1,0),0)</f>
        <v>63.890999999999998</v>
      </c>
      <c r="S118" s="938">
        <f>VLOOKUP($D$3&amp;"_"&amp;S$3,データシート2!$A:$SI,MATCH($R$2&amp;"_"&amp;$C118,データシート2!$A$1:$SI$1,0),0)</f>
        <v>84.117999999999995</v>
      </c>
      <c r="T118" s="938">
        <f>VLOOKUP($D$3&amp;"_"&amp;T$3,データシート2!$A:$SI,MATCH($R$2&amp;"_"&amp;$C118,データシート2!$A$1:$SI$1,0),0)</f>
        <v>89.123999999999995</v>
      </c>
      <c r="U118" s="938">
        <f>VLOOKUP($D$3&amp;"_"&amp;U$3,データシート2!$A:$SI,MATCH($R$2&amp;"_"&amp;$C118,データシート2!$A$1:$SI$1,0),0)</f>
        <v>83.244</v>
      </c>
      <c r="V118" s="938">
        <f>VLOOKUP($D$3&amp;"_"&amp;V$3,データシート2!$A:$SI,MATCH($R$2&amp;"_"&amp;$C118,データシート2!$A$1:$SI$1,0),0)</f>
        <v>92.718999999999994</v>
      </c>
      <c r="W118" s="938">
        <f>VLOOKUP($D$3&amp;"_"&amp;W$3,データシート2!$A:$SI,MATCH($R$2&amp;"_"&amp;$C118,データシート2!$A$1:$SI$1,0),0)</f>
        <v>98.804000000000002</v>
      </c>
      <c r="X118" s="938">
        <f>VLOOKUP($D$3&amp;"_"&amp;X$3,データシート2!$A:$SI,MATCH($R$2&amp;"_"&amp;$C118,データシート2!$A$1:$SI$1,0),0)</f>
        <v>96.634</v>
      </c>
      <c r="Y118" s="938">
        <f>VLOOKUP($D$3&amp;"_"&amp;Y$3,データシート2!$A:$SI,MATCH($R$2&amp;"_"&amp;$C118,データシート2!$A$1:$SI$1,0),0)</f>
        <v>93.998000000000005</v>
      </c>
      <c r="Z118" s="938">
        <f>VLOOKUP($D$3&amp;"_"&amp;Z$3,データシート2!$A:$SI,MATCH($R$2&amp;"_"&amp;$C118,データシート2!$A$1:$SI$1,0),0)</f>
        <v>94.096000000000004</v>
      </c>
      <c r="AA118" s="938">
        <f>VLOOKUP($D$3&amp;"_"&amp;AA$3,データシート2!$A:$SI,MATCH($R$2&amp;"_"&amp;$C118,データシート2!$A$1:$SI$1,0),0)</f>
        <v>94.625</v>
      </c>
      <c r="AB118" s="939">
        <f>VLOOKUP($D$3&amp;"_"&amp;AB$3,データシート2!$A:$SI,MATCH($R$2&amp;"_"&amp;$C118,データシート2!$A$1:$SI$1,0),0)</f>
        <v>84.837000000000003</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1</v>
      </c>
      <c r="H120" s="762">
        <f>VLOOKUP($D$3&amp;"_"&amp;H$3,データシート2!$A:$SI,MATCH($G$2&amp;"_"&amp;$C120,データシート2!$A$1:$SI$1,0),0)</f>
        <v>1</v>
      </c>
      <c r="I120" s="762">
        <f>VLOOKUP($D$3&amp;"_"&amp;I$3,データシート2!$A:$SI,MATCH($G$2&amp;"_"&amp;$C120,データシート2!$A$1:$SI$1,0),0)</f>
        <v>1</v>
      </c>
      <c r="J120" s="762">
        <f>VLOOKUP($D$3&amp;"_"&amp;J$3,データシート2!$A:$SI,MATCH($G$2&amp;"_"&amp;$C120,データシート2!$A$1:$SI$1,0),0)</f>
        <v>1</v>
      </c>
      <c r="K120" s="763">
        <f>VLOOKUP($D$3&amp;"_"&amp;K$3,データシート2!$A:$SI,MATCH($G$2&amp;"_"&amp;$C120,データシート2!$A$1:$SI$1,0),0)</f>
        <v>1</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4.4249999999999998</v>
      </c>
      <c r="S120" s="941">
        <f>VLOOKUP($D$3&amp;"_"&amp;S$3,データシート2!$A:$SI,MATCH($R$2&amp;"_"&amp;$C120,データシート2!$A$1:$SI$1,0),0)</f>
        <v>4.8319999999999999</v>
      </c>
      <c r="T120" s="941">
        <f>VLOOKUP($D$3&amp;"_"&amp;T$3,データシート2!$A:$SI,MATCH($R$2&amp;"_"&amp;$C120,データシート2!$A$1:$SI$1,0),0)</f>
        <v>4.9489999999999998</v>
      </c>
      <c r="U120" s="941">
        <f>VLOOKUP($D$3&amp;"_"&amp;U$3,データシート2!$A:$SI,MATCH($R$2&amp;"_"&amp;$C120,データシート2!$A$1:$SI$1,0),0)</f>
        <v>4.6779999999999999</v>
      </c>
      <c r="V120" s="941">
        <f>VLOOKUP($D$3&amp;"_"&amp;V$3,データシート2!$A:$SI,MATCH($R$2&amp;"_"&amp;$C120,データシート2!$A$1:$SI$1,0),0)</f>
        <v>4.4710000000000001</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7</v>
      </c>
      <c r="H124" s="745">
        <f>VLOOKUP($D$3&amp;"_"&amp;H$3,データシート2!$A:$SI,MATCH($G$2&amp;"_"&amp;$B124,データシート2!$A$1:$SI$1,0),0)</f>
        <v>11</v>
      </c>
      <c r="I124" s="745">
        <f>VLOOKUP($D$3&amp;"_"&amp;I$3,データシート2!$A:$SI,MATCH($G$2&amp;"_"&amp;$B124,データシート2!$A$1:$SI$1,0),0)</f>
        <v>12</v>
      </c>
      <c r="J124" s="745">
        <f>VLOOKUP($D$3&amp;"_"&amp;J$3,データシート2!$A:$SI,MATCH($G$2&amp;"_"&amp;$B124,データシート2!$A$1:$SI$1,0),0)</f>
        <v>9</v>
      </c>
      <c r="K124" s="746">
        <f>VLOOKUP($D$3&amp;"_"&amp;K$3,データシート2!$A:$SI,MATCH($G$2&amp;"_"&amp;$B124,データシート2!$A$1:$SI$1,0),0)</f>
        <v>12</v>
      </c>
      <c r="L124" s="746">
        <f>VLOOKUP($D$3&amp;"_"&amp;L$3,データシート2!$A:$SI,MATCH($G$2&amp;"_"&amp;$B124,データシート2!$A$1:$SI$1,0),0)</f>
        <v>12</v>
      </c>
      <c r="M124" s="746">
        <f>VLOOKUP($D$3&amp;"_"&amp;M$3,データシート2!$A:$SI,MATCH($G$2&amp;"_"&amp;$B124,データシート2!$A$1:$SI$1,0),0)</f>
        <v>12</v>
      </c>
      <c r="N124" s="746">
        <f>VLOOKUP($D$3&amp;"_"&amp;N$3,データシート2!$A:$SI,MATCH($G$2&amp;"_"&amp;$B124,データシート2!$A$1:$SI$1,0),0)</f>
        <v>12</v>
      </c>
      <c r="O124" s="746">
        <f>VLOOKUP($D$3&amp;"_"&amp;O$3,データシート2!$A:$SI,MATCH($G$2&amp;"_"&amp;$B124,データシート2!$A$1:$SI$1,0),0)</f>
        <v>10</v>
      </c>
      <c r="P124" s="746">
        <f>VLOOKUP($D$3&amp;"_"&amp;P$3,データシート2!$A:$SI,MATCH($G$2&amp;"_"&amp;$B124,データシート2!$A$1:$SI$1,0),0)</f>
        <v>12</v>
      </c>
      <c r="Q124" s="747">
        <f>VLOOKUP($D$3&amp;"_"&amp;Q$3,データシート2!$A:$SI,MATCH($G$2&amp;"_"&amp;$B124,データシート2!$A$1:$SI$1,0),0)</f>
        <v>12</v>
      </c>
      <c r="R124" s="934">
        <f>VLOOKUP($D$3&amp;"_"&amp;R$3,データシート2!$A:$SI,MATCH($R$2&amp;"_"&amp;$B124,データシート2!$A$1:$SI$1,0),0)</f>
        <v>515.803</v>
      </c>
      <c r="S124" s="935">
        <f>VLOOKUP($D$3&amp;"_"&amp;S$3,データシート2!$A:$SI,MATCH($R$2&amp;"_"&amp;$B124,データシート2!$A$1:$SI$1,0),0)</f>
        <v>618.03300000000002</v>
      </c>
      <c r="T124" s="935">
        <f>VLOOKUP($D$3&amp;"_"&amp;T$3,データシート2!$A:$SI,MATCH($R$2&amp;"_"&amp;$B124,データシート2!$A$1:$SI$1,0),0)</f>
        <v>634.90300000000002</v>
      </c>
      <c r="U124" s="935">
        <f>VLOOKUP($D$3&amp;"_"&amp;U$3,データシート2!$A:$SI,MATCH($R$2&amp;"_"&amp;$B124,データシート2!$A$1:$SI$1,0),0)</f>
        <v>493.51900000000001</v>
      </c>
      <c r="V124" s="935">
        <f>VLOOKUP($D$3&amp;"_"&amp;V$3,データシート2!$A:$SI,MATCH($R$2&amp;"_"&amp;$B124,データシート2!$A$1:$SI$1,0),0)</f>
        <v>545.84799999999996</v>
      </c>
      <c r="W124" s="935">
        <f>VLOOKUP($D$3&amp;"_"&amp;W$3,データシート2!$A:$SI,MATCH($R$2&amp;"_"&amp;$B124,データシート2!$A$1:$SI$1,0),0)</f>
        <v>552.57399999999996</v>
      </c>
      <c r="X124" s="935">
        <f>VLOOKUP($D$3&amp;"_"&amp;X$3,データシート2!$A:$SI,MATCH($R$2&amp;"_"&amp;$B124,データシート2!$A$1:$SI$1,0),0)</f>
        <v>525.50099999999998</v>
      </c>
      <c r="Y124" s="935">
        <f>VLOOKUP($D$3&amp;"_"&amp;Y$3,データシート2!$A:$SI,MATCH($R$2&amp;"_"&amp;$B124,データシート2!$A$1:$SI$1,0),0)</f>
        <v>543.85723800000005</v>
      </c>
      <c r="Z124" s="935">
        <f>VLOOKUP($D$3&amp;"_"&amp;Z$3,データシート2!$A:$SI,MATCH($R$2&amp;"_"&amp;$B124,データシート2!$A$1:$SI$1,0),0)</f>
        <v>475.5</v>
      </c>
      <c r="AA124" s="935">
        <f>VLOOKUP($D$3&amp;"_"&amp;AA$3,データシート2!$A:$SI,MATCH($R$2&amp;"_"&amp;$B124,データシート2!$A$1:$SI$1,0),0)</f>
        <v>573.66300000000001</v>
      </c>
      <c r="AB124" s="936">
        <f>VLOOKUP($D$3&amp;"_"&amp;AB$3,データシート2!$A:$SI,MATCH($R$2&amp;"_"&amp;$B124,データシート2!$A$1:$SI$1,0),0)</f>
        <v>511.23200000000003</v>
      </c>
    </row>
    <row r="125" spans="2:28" s="756" customFormat="1" ht="16.5" customHeight="1">
      <c r="B125" s="748"/>
      <c r="C125" s="790">
        <v>88</v>
      </c>
      <c r="D125" s="791" t="s">
        <v>644</v>
      </c>
      <c r="E125" s="790"/>
      <c r="F125" s="811"/>
      <c r="G125" s="797">
        <f>VLOOKUP($D$3&amp;"_"&amp;G$3,データシート2!$A:$SI,MATCH($G$2&amp;"_"&amp;$C125,データシート2!$A$1:$SI$1,0),0)</f>
        <v>7</v>
      </c>
      <c r="H125" s="798">
        <f>VLOOKUP($D$3&amp;"_"&amp;H$3,データシート2!$A:$SI,MATCH($G$2&amp;"_"&amp;$C125,データシート2!$A$1:$SI$1,0),0)</f>
        <v>11</v>
      </c>
      <c r="I125" s="798">
        <f>VLOOKUP($D$3&amp;"_"&amp;I$3,データシート2!$A:$SI,MATCH($G$2&amp;"_"&amp;$C125,データシート2!$A$1:$SI$1,0),0)</f>
        <v>12</v>
      </c>
      <c r="J125" s="798">
        <f>VLOOKUP($D$3&amp;"_"&amp;J$3,データシート2!$A:$SI,MATCH($G$2&amp;"_"&amp;$C125,データシート2!$A$1:$SI$1,0),0)</f>
        <v>9</v>
      </c>
      <c r="K125" s="799">
        <f>VLOOKUP($D$3&amp;"_"&amp;K$3,データシート2!$A:$SI,MATCH($G$2&amp;"_"&amp;$C125,データシート2!$A$1:$SI$1,0),0)</f>
        <v>11</v>
      </c>
      <c r="L125" s="799">
        <f>VLOOKUP($D$3&amp;"_"&amp;L$3,データシート2!$A:$SI,MATCH($G$2&amp;"_"&amp;$C125,データシート2!$A$1:$SI$1,0),0)</f>
        <v>11</v>
      </c>
      <c r="M125" s="799">
        <f>VLOOKUP($D$3&amp;"_"&amp;M$3,データシート2!$A:$SI,MATCH($G$2&amp;"_"&amp;$C125,データシート2!$A$1:$SI$1,0),0)</f>
        <v>11</v>
      </c>
      <c r="N125" s="799">
        <f>VLOOKUP($D$3&amp;"_"&amp;N$3,データシート2!$A:$SI,MATCH($G$2&amp;"_"&amp;$C125,データシート2!$A$1:$SI$1,0),0)</f>
        <v>11</v>
      </c>
      <c r="O125" s="799">
        <f>VLOOKUP($D$3&amp;"_"&amp;O$3,データシート2!$A:$SI,MATCH($G$2&amp;"_"&amp;$C125,データシート2!$A$1:$SI$1,0),0)</f>
        <v>9</v>
      </c>
      <c r="P125" s="799">
        <f>VLOOKUP($D$3&amp;"_"&amp;P$3,データシート2!$A:$SI,MATCH($G$2&amp;"_"&amp;$C125,データシート2!$A$1:$SI$1,0),0)</f>
        <v>11</v>
      </c>
      <c r="Q125" s="800">
        <f>VLOOKUP($D$3&amp;"_"&amp;Q$3,データシート2!$A:$SI,MATCH($G$2&amp;"_"&amp;$C125,データシート2!$A$1:$SI$1,0),0)</f>
        <v>10</v>
      </c>
      <c r="R125" s="950">
        <f>VLOOKUP($D$3&amp;"_"&amp;R$3,データシート2!$A:$SI,MATCH($R$2&amp;"_"&amp;$C125,データシート2!$A$1:$SI$1,0),0)</f>
        <v>515.803</v>
      </c>
      <c r="S125" s="951">
        <f>VLOOKUP($D$3&amp;"_"&amp;S$3,データシート2!$A:$SI,MATCH($R$2&amp;"_"&amp;$C125,データシート2!$A$1:$SI$1,0),0)</f>
        <v>618.03300000000002</v>
      </c>
      <c r="T125" s="951">
        <f>VLOOKUP($D$3&amp;"_"&amp;T$3,データシート2!$A:$SI,MATCH($R$2&amp;"_"&amp;$C125,データシート2!$A$1:$SI$1,0),0)</f>
        <v>634.90300000000002</v>
      </c>
      <c r="U125" s="951">
        <f>VLOOKUP($D$3&amp;"_"&amp;U$3,データシート2!$A:$SI,MATCH($R$2&amp;"_"&amp;$C125,データシート2!$A$1:$SI$1,0),0)</f>
        <v>493.51900000000001</v>
      </c>
      <c r="V125" s="951">
        <f>VLOOKUP($D$3&amp;"_"&amp;V$3,データシート2!$A:$SI,MATCH($R$2&amp;"_"&amp;$C125,データシート2!$A$1:$SI$1,0),0)</f>
        <v>540.56799999999998</v>
      </c>
      <c r="W125" s="951">
        <f>VLOOKUP($D$3&amp;"_"&amp;W$3,データシート2!$A:$SI,MATCH($R$2&amp;"_"&amp;$C125,データシート2!$A$1:$SI$1,0),0)</f>
        <v>547.06399999999996</v>
      </c>
      <c r="X125" s="951">
        <f>VLOOKUP($D$3&amp;"_"&amp;X$3,データシート2!$A:$SI,MATCH($R$2&amp;"_"&amp;$C125,データシート2!$A$1:$SI$1,0),0)</f>
        <v>520.10400000000004</v>
      </c>
      <c r="Y125" s="951">
        <f>VLOOKUP($D$3&amp;"_"&amp;Y$3,データシート2!$A:$SI,MATCH($R$2&amp;"_"&amp;$C125,データシート2!$A$1:$SI$1,0),0)</f>
        <v>538.49823800000001</v>
      </c>
      <c r="Z125" s="951">
        <f>VLOOKUP($D$3&amp;"_"&amp;Z$3,データシート2!$A:$SI,MATCH($R$2&amp;"_"&amp;$C125,データシート2!$A$1:$SI$1,0),0)</f>
        <v>470.20699999999999</v>
      </c>
      <c r="AA125" s="951">
        <f>VLOOKUP($D$3&amp;"_"&amp;AA$3,データシート2!$A:$SI,MATCH($R$2&amp;"_"&amp;$C125,データシート2!$A$1:$SI$1,0),0)</f>
        <v>568.41</v>
      </c>
      <c r="AB125" s="952">
        <f>VLOOKUP($D$3&amp;"_"&amp;AB$3,データシート2!$A:$SI,MATCH($R$2&amp;"_"&amp;$C125,データシート2!$A$1:$SI$1,0),0)</f>
        <v>500.404</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2</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5.28</v>
      </c>
      <c r="W132" s="941">
        <f>VLOOKUP($D$3&amp;"_"&amp;W$3,データシート2!$A:$SI,MATCH($R$2&amp;"_"&amp;$C132,データシート2!$A$1:$SI$1,0),0)</f>
        <v>5.51</v>
      </c>
      <c r="X132" s="941">
        <f>VLOOKUP($D$3&amp;"_"&amp;X$3,データシート2!$A:$SI,MATCH($R$2&amp;"_"&amp;$C132,データシート2!$A$1:$SI$1,0),0)</f>
        <v>5.3970000000000002</v>
      </c>
      <c r="Y132" s="941">
        <f>VLOOKUP($D$3&amp;"_"&amp;Y$3,データシート2!$A:$SI,MATCH($R$2&amp;"_"&amp;$C132,データシート2!$A$1:$SI$1,0),0)</f>
        <v>5.359</v>
      </c>
      <c r="Z132" s="941">
        <f>VLOOKUP($D$3&amp;"_"&amp;Z$3,データシート2!$A:$SI,MATCH($R$2&amp;"_"&amp;$C132,データシート2!$A$1:$SI$1,0),0)</f>
        <v>5.2930000000000001</v>
      </c>
      <c r="AA132" s="941">
        <f>VLOOKUP($D$3&amp;"_"&amp;AA$3,データシート2!$A:$SI,MATCH($R$2&amp;"_"&amp;$C132,データシート2!$A$1:$SI$1,0),0)</f>
        <v>5.2530000000000001</v>
      </c>
      <c r="AB132" s="942">
        <f>VLOOKUP($D$3&amp;"_"&amp;AB$3,データシート2!$A:$SI,MATCH($R$2&amp;"_"&amp;$C132,データシート2!$A$1:$SI$1,0),0)</f>
        <v>10.827999999999999</v>
      </c>
    </row>
    <row r="133" spans="2:28" s="22" customFormat="1" ht="20.45" customHeight="1">
      <c r="B133" s="740" t="s">
        <v>652</v>
      </c>
      <c r="C133" s="741" t="s">
        <v>653</v>
      </c>
      <c r="D133" s="742"/>
      <c r="E133" s="743"/>
      <c r="F133" s="742"/>
      <c r="G133" s="744">
        <f>VLOOKUP($D$3&amp;"_"&amp;G$3,データシート2!$A:$SI,MATCH($G$2&amp;"_"&amp;$B133,データシート2!$A$1:$SI$1,0),0)</f>
        <v>9</v>
      </c>
      <c r="H133" s="745">
        <f>VLOOKUP($D$3&amp;"_"&amp;H$3,データシート2!$A:$SI,MATCH($G$2&amp;"_"&amp;$B133,データシート2!$A$1:$SI$1,0),0)</f>
        <v>8</v>
      </c>
      <c r="I133" s="745">
        <f>VLOOKUP($D$3&amp;"_"&amp;I$3,データシート2!$A:$SI,MATCH($G$2&amp;"_"&amp;$B133,データシート2!$A$1:$SI$1,0),0)</f>
        <v>8</v>
      </c>
      <c r="J133" s="745">
        <f>VLOOKUP($D$3&amp;"_"&amp;J$3,データシート2!$A:$SI,MATCH($G$2&amp;"_"&amp;$B133,データシート2!$A$1:$SI$1,0),0)</f>
        <v>8</v>
      </c>
      <c r="K133" s="746">
        <f>VLOOKUP($D$3&amp;"_"&amp;K$3,データシート2!$A:$SI,MATCH($G$2&amp;"_"&amp;$B133,データシート2!$A$1:$SI$1,0),0)</f>
        <v>8</v>
      </c>
      <c r="L133" s="746">
        <f>VLOOKUP($D$3&amp;"_"&amp;L$3,データシート2!$A:$SI,MATCH($G$2&amp;"_"&amp;$B133,データシート2!$A$1:$SI$1,0),0)</f>
        <v>8</v>
      </c>
      <c r="M133" s="746">
        <f>VLOOKUP($D$3&amp;"_"&amp;M$3,データシート2!$A:$SI,MATCH($G$2&amp;"_"&amp;$B133,データシート2!$A$1:$SI$1,0),0)</f>
        <v>8</v>
      </c>
      <c r="N133" s="746">
        <f>VLOOKUP($D$3&amp;"_"&amp;N$3,データシート2!$A:$SI,MATCH($G$2&amp;"_"&amp;$B133,データシート2!$A$1:$SI$1,0),0)</f>
        <v>8</v>
      </c>
      <c r="O133" s="746">
        <f>VLOOKUP($D$3&amp;"_"&amp;O$3,データシート2!$A:$SI,MATCH($G$2&amp;"_"&amp;$B133,データシート2!$A$1:$SI$1,0),0)</f>
        <v>9</v>
      </c>
      <c r="P133" s="746">
        <f>VLOOKUP($D$3&amp;"_"&amp;P$3,データシート2!$A:$SI,MATCH($G$2&amp;"_"&amp;$B133,データシート2!$A$1:$SI$1,0),0)</f>
        <v>8</v>
      </c>
      <c r="Q133" s="747">
        <f>VLOOKUP($D$3&amp;"_"&amp;Q$3,データシート2!$A:$SI,MATCH($G$2&amp;"_"&amp;$B133,データシート2!$A$1:$SI$1,0),0)</f>
        <v>8</v>
      </c>
      <c r="R133" s="958">
        <f>VLOOKUP($D$3&amp;"_"&amp;R$3,データシート2!$A:$SI,MATCH($R$2&amp;"_"&amp;$B133,データシート2!$A$1:$SI$1,0),0)</f>
        <v>80.2</v>
      </c>
      <c r="S133" s="935">
        <f>VLOOKUP($D$3&amp;"_"&amp;S$3,データシート2!$A:$SI,MATCH($R$2&amp;"_"&amp;$B133,データシート2!$A$1:$SI$1,0),0)</f>
        <v>75.971000000000004</v>
      </c>
      <c r="T133" s="935">
        <f>VLOOKUP($D$3&amp;"_"&amp;T$3,データシート2!$A:$SI,MATCH($R$2&amp;"_"&amp;$B133,データシート2!$A$1:$SI$1,0),0)</f>
        <v>80.167000000000002</v>
      </c>
      <c r="U133" s="935">
        <f>VLOOKUP($D$3&amp;"_"&amp;U$3,データシート2!$A:$SI,MATCH($R$2&amp;"_"&amp;$B133,データシート2!$A$1:$SI$1,0),0)</f>
        <v>77.100999999999999</v>
      </c>
      <c r="V133" s="935">
        <f>VLOOKUP($D$3&amp;"_"&amp;V$3,データシート2!$A:$SI,MATCH($R$2&amp;"_"&amp;$B133,データシート2!$A$1:$SI$1,0),0)</f>
        <v>76.927000000000007</v>
      </c>
      <c r="W133" s="935">
        <f>VLOOKUP($D$3&amp;"_"&amp;W$3,データシート2!$A:$SI,MATCH($R$2&amp;"_"&amp;$B133,データシート2!$A$1:$SI$1,0),0)</f>
        <v>72.239000000000004</v>
      </c>
      <c r="X133" s="935">
        <f>VLOOKUP($D$3&amp;"_"&amp;X$3,データシート2!$A:$SI,MATCH($R$2&amp;"_"&amp;$B133,データシート2!$A$1:$SI$1,0),0)</f>
        <v>69.048000000000002</v>
      </c>
      <c r="Y133" s="935">
        <f>VLOOKUP($D$3&amp;"_"&amp;Y$3,データシート2!$A:$SI,MATCH($R$2&amp;"_"&amp;$B133,データシート2!$A$1:$SI$1,0),0)</f>
        <v>72.308000000000007</v>
      </c>
      <c r="Z133" s="935">
        <f>VLOOKUP($D$3&amp;"_"&amp;Z$3,データシート2!$A:$SI,MATCH($R$2&amp;"_"&amp;$B133,データシート2!$A$1:$SI$1,0),0)</f>
        <v>71.722999999999999</v>
      </c>
      <c r="AA133" s="935">
        <f>VLOOKUP($D$3&amp;"_"&amp;AA$3,データシート2!$A:$SI,MATCH($R$2&amp;"_"&amp;$B133,データシート2!$A$1:$SI$1,0),0)</f>
        <v>72.906999999999996</v>
      </c>
      <c r="AB133" s="936">
        <f>VLOOKUP($D$3&amp;"_"&amp;AB$3,データシート2!$A:$SI,MATCH($R$2&amp;"_"&amp;$B133,データシート2!$A$1:$SI$1,0),0)</f>
        <v>43.658999999999999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6</v>
      </c>
      <c r="H135" s="777">
        <f>VLOOKUP($D$3&amp;"_"&amp;H$3,データシート2!$A:$SI,MATCH($G$2&amp;"_"&amp;$C135,データシート2!$A$1:$SI$1,0),0)</f>
        <v>7</v>
      </c>
      <c r="I135" s="777">
        <f>VLOOKUP($D$3&amp;"_"&amp;I$3,データシート2!$A:$SI,MATCH($G$2&amp;"_"&amp;$C135,データシート2!$A$1:$SI$1,0),0)</f>
        <v>7</v>
      </c>
      <c r="J135" s="777">
        <f>VLOOKUP($D$3&amp;"_"&amp;J$3,データシート2!$A:$SI,MATCH($G$2&amp;"_"&amp;$C135,データシート2!$A$1:$SI$1,0),0)</f>
        <v>7</v>
      </c>
      <c r="K135" s="778">
        <f>VLOOKUP($D$3&amp;"_"&amp;K$3,データシート2!$A:$SI,MATCH($G$2&amp;"_"&amp;$C135,データシート2!$A$1:$SI$1,0),0)</f>
        <v>7</v>
      </c>
      <c r="L135" s="778">
        <f>VLOOKUP($D$3&amp;"_"&amp;L$3,データシート2!$A:$SI,MATCH($G$2&amp;"_"&amp;$C135,データシート2!$A$1:$SI$1,0),0)</f>
        <v>7</v>
      </c>
      <c r="M135" s="778">
        <f>VLOOKUP($D$3&amp;"_"&amp;M$3,データシート2!$A:$SI,MATCH($G$2&amp;"_"&amp;$C135,データシート2!$A$1:$SI$1,0),0)</f>
        <v>7</v>
      </c>
      <c r="N135" s="778">
        <f>VLOOKUP($D$3&amp;"_"&amp;N$3,データシート2!$A:$SI,MATCH($G$2&amp;"_"&amp;$C135,データシート2!$A$1:$SI$1,0),0)</f>
        <v>7</v>
      </c>
      <c r="O135" s="778">
        <f>VLOOKUP($D$3&amp;"_"&amp;O$3,データシート2!$A:$SI,MATCH($G$2&amp;"_"&amp;$C135,データシート2!$A$1:$SI$1,0),0)</f>
        <v>7</v>
      </c>
      <c r="P135" s="778">
        <f>VLOOKUP($D$3&amp;"_"&amp;P$3,データシート2!$A:$SI,MATCH($G$2&amp;"_"&amp;$C135,データシート2!$A$1:$SI$1,0),0)</f>
        <v>7</v>
      </c>
      <c r="Q135" s="779">
        <f>VLOOKUP($D$3&amp;"_"&amp;Q$3,データシート2!$A:$SI,MATCH($G$2&amp;"_"&amp;$C135,データシート2!$A$1:$SI$1,0),0)</f>
        <v>7</v>
      </c>
      <c r="R135" s="956">
        <f>VLOOKUP($D$3&amp;"_"&amp;R$3,データシート2!$A:$SI,MATCH($R$2&amp;"_"&amp;$C135,データシート2!$A$1:$SI$1,0),0)</f>
        <v>60.527999999999999</v>
      </c>
      <c r="S135" s="948">
        <f>VLOOKUP($D$3&amp;"_"&amp;S$3,データシート2!$A:$SI,MATCH($R$2&amp;"_"&amp;$C135,データシート2!$A$1:$SI$1,0),0)</f>
        <v>71.504000000000005</v>
      </c>
      <c r="T135" s="948">
        <f>VLOOKUP($D$3&amp;"_"&amp;T$3,データシート2!$A:$SI,MATCH($R$2&amp;"_"&amp;$C135,データシート2!$A$1:$SI$1,0),0)</f>
        <v>75.635000000000005</v>
      </c>
      <c r="U135" s="948">
        <f>VLOOKUP($D$3&amp;"_"&amp;U$3,データシート2!$A:$SI,MATCH($R$2&amp;"_"&amp;$C135,データシート2!$A$1:$SI$1,0),0)</f>
        <v>72.771000000000001</v>
      </c>
      <c r="V135" s="948">
        <f>VLOOKUP($D$3&amp;"_"&amp;V$3,データシート2!$A:$SI,MATCH($R$2&amp;"_"&amp;$C135,データシート2!$A$1:$SI$1,0),0)</f>
        <v>72.975999999999999</v>
      </c>
      <c r="W135" s="948">
        <f>VLOOKUP($D$3&amp;"_"&amp;W$3,データシート2!$A:$SI,MATCH($R$2&amp;"_"&amp;$C135,データシート2!$A$1:$SI$1,0),0)</f>
        <v>68.069999999999993</v>
      </c>
      <c r="X135" s="948">
        <f>VLOOKUP($D$3&amp;"_"&amp;X$3,データシート2!$A:$SI,MATCH($R$2&amp;"_"&amp;$C135,データシート2!$A$1:$SI$1,0),0)</f>
        <v>65.084000000000003</v>
      </c>
      <c r="Y135" s="948">
        <f>VLOOKUP($D$3&amp;"_"&amp;Y$3,データシート2!$A:$SI,MATCH($R$2&amp;"_"&amp;$C135,データシート2!$A$1:$SI$1,0),0)</f>
        <v>68.08</v>
      </c>
      <c r="Z135" s="948">
        <f>VLOOKUP($D$3&amp;"_"&amp;Z$3,データシート2!$A:$SI,MATCH($R$2&amp;"_"&amp;$C135,データシート2!$A$1:$SI$1,0),0)</f>
        <v>63.363999999999997</v>
      </c>
      <c r="AA135" s="948">
        <f>VLOOKUP($D$3&amp;"_"&amp;AA$3,データシート2!$A:$SI,MATCH($R$2&amp;"_"&amp;$C135,データシート2!$A$1:$SI$1,0),0)</f>
        <v>68.700999999999993</v>
      </c>
      <c r="AB135" s="949">
        <f>VLOOKUP($D$3&amp;"_"&amp;AB$3,データシート2!$A:$SI,MATCH($R$2&amp;"_"&amp;$C135,データシート2!$A$1:$SI$1,0),0)</f>
        <v>41.569000000000003</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2</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19.672000000000001</v>
      </c>
      <c r="S136" s="941">
        <f>VLOOKUP($D$3&amp;"_"&amp;S$3,データシート2!$A:$SI,MATCH($R$2&amp;"_"&amp;$C136,データシート2!$A$1:$SI$1,0),0)</f>
        <v>4.4669999999999996</v>
      </c>
      <c r="T136" s="941">
        <f>VLOOKUP($D$3&amp;"_"&amp;T$3,データシート2!$A:$SI,MATCH($R$2&amp;"_"&amp;$C136,データシート2!$A$1:$SI$1,0),0)</f>
        <v>4.532</v>
      </c>
      <c r="U136" s="941">
        <f>VLOOKUP($D$3&amp;"_"&amp;U$3,データシート2!$A:$SI,MATCH($R$2&amp;"_"&amp;$C136,データシート2!$A$1:$SI$1,0),0)</f>
        <v>4.33</v>
      </c>
      <c r="V136" s="941">
        <f>VLOOKUP($D$3&amp;"_"&amp;V$3,データシート2!$A:$SI,MATCH($R$2&amp;"_"&amp;$C136,データシート2!$A$1:$SI$1,0),0)</f>
        <v>3.9510000000000001</v>
      </c>
      <c r="W136" s="941">
        <f>VLOOKUP($D$3&amp;"_"&amp;W$3,データシート2!$A:$SI,MATCH($R$2&amp;"_"&amp;$C136,データシート2!$A$1:$SI$1,0),0)</f>
        <v>4.1689999999999996</v>
      </c>
      <c r="X136" s="941">
        <f>VLOOKUP($D$3&amp;"_"&amp;X$3,データシート2!$A:$SI,MATCH($R$2&amp;"_"&amp;$C136,データシート2!$A$1:$SI$1,0),0)</f>
        <v>3.964</v>
      </c>
      <c r="Y136" s="941">
        <f>VLOOKUP($D$3&amp;"_"&amp;Y$3,データシート2!$A:$SI,MATCH($R$2&amp;"_"&amp;$C136,データシート2!$A$1:$SI$1,0),0)</f>
        <v>4.2279999999999998</v>
      </c>
      <c r="Z136" s="941">
        <f>VLOOKUP($D$3&amp;"_"&amp;Z$3,データシート2!$A:$SI,MATCH($R$2&amp;"_"&amp;$C136,データシート2!$A$1:$SI$1,0),0)</f>
        <v>8.359</v>
      </c>
      <c r="AA136" s="941">
        <f>VLOOKUP($D$3&amp;"_"&amp;AA$3,データシート2!$A:$SI,MATCH($R$2&amp;"_"&amp;$C136,データシート2!$A$1:$SI$1,0),0)</f>
        <v>4.2060000000000004</v>
      </c>
      <c r="AB136" s="942">
        <f>VLOOKUP($D$3&amp;"_"&amp;AB$3,データシート2!$A:$SI,MATCH($R$2&amp;"_"&amp;$C136,データシート2!$A$1:$SI$1,0),0)</f>
        <v>2.09</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5.8029999999999999</v>
      </c>
      <c r="S137" s="935">
        <f>VLOOKUP($D$3&amp;"_"&amp;S$3,データシート2!$A:$SI,MATCH($R$2&amp;"_"&amp;$B137,データシート2!$A$1:$SI$1,0),0)</f>
        <v>5.85</v>
      </c>
      <c r="T137" s="935">
        <f>VLOOKUP($D$3&amp;"_"&amp;T$3,データシート2!$A:$SI,MATCH($R$2&amp;"_"&amp;$B137,データシート2!$A$1:$SI$1,0),0)</f>
        <v>5.7709999999999999</v>
      </c>
      <c r="U137" s="935">
        <f>VLOOKUP($D$3&amp;"_"&amp;U$3,データシート2!$A:$SI,MATCH($R$2&amp;"_"&amp;$B137,データシート2!$A$1:$SI$1,0),0)</f>
        <v>5.47</v>
      </c>
      <c r="V137" s="935">
        <f>VLOOKUP($D$3&amp;"_"&amp;V$3,データシート2!$A:$SI,MATCH($R$2&amp;"_"&amp;$B137,データシート2!$A$1:$SI$1,0),0)</f>
        <v>5.16</v>
      </c>
      <c r="W137" s="935">
        <f>VLOOKUP($D$3&amp;"_"&amp;W$3,データシート2!$A:$SI,MATCH($R$2&amp;"_"&amp;$B137,データシート2!$A$1:$SI$1,0),0)</f>
        <v>5.2779999999999996</v>
      </c>
      <c r="X137" s="935">
        <f>VLOOKUP($D$3&amp;"_"&amp;X$3,データシート2!$A:$SI,MATCH($R$2&amp;"_"&amp;$B137,データシート2!$A$1:$SI$1,0),0)</f>
        <v>6.6669999999999998</v>
      </c>
      <c r="Y137" s="935">
        <f>VLOOKUP($D$3&amp;"_"&amp;Y$3,データシート2!$A:$SI,MATCH($R$2&amp;"_"&amp;$B137,データシート2!$A$1:$SI$1,0),0)</f>
        <v>5.9450000000000003</v>
      </c>
      <c r="Z137" s="935">
        <f>VLOOKUP($D$3&amp;"_"&amp;Z$3,データシート2!$A:$SI,MATCH($R$2&amp;"_"&amp;$B137,データシート2!$A$1:$SI$1,0),0)</f>
        <v>5.1740000000000004</v>
      </c>
      <c r="AA137" s="935">
        <f>VLOOKUP($D$3&amp;"_"&amp;AA$3,データシート2!$A:$SI,MATCH($R$2&amp;"_"&amp;$B137,データシート2!$A$1:$SI$1,0),0)</f>
        <v>6.3630000000000004</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5.8029999999999999</v>
      </c>
      <c r="S138" s="960">
        <f>VLOOKUP($D$3&amp;"_"&amp;S$3,データシート2!$A:$SI,MATCH($R$2&amp;"_"&amp;$C138,データシート2!$A$1:$SI$1,0),0)</f>
        <v>5.85</v>
      </c>
      <c r="T138" s="960">
        <f>VLOOKUP($D$3&amp;"_"&amp;T$3,データシート2!$A:$SI,MATCH($R$2&amp;"_"&amp;$C138,データシート2!$A$1:$SI$1,0),0)</f>
        <v>5.7709999999999999</v>
      </c>
      <c r="U138" s="960">
        <f>VLOOKUP($D$3&amp;"_"&amp;U$3,データシート2!$A:$SI,MATCH($R$2&amp;"_"&amp;$C138,データシート2!$A$1:$SI$1,0),0)</f>
        <v>5.47</v>
      </c>
      <c r="V138" s="960">
        <f>VLOOKUP($D$3&amp;"_"&amp;V$3,データシート2!$A:$SI,MATCH($R$2&amp;"_"&amp;$C138,データシート2!$A$1:$SI$1,0),0)</f>
        <v>5.16</v>
      </c>
      <c r="W138" s="960">
        <f>VLOOKUP($D$3&amp;"_"&amp;W$3,データシート2!$A:$SI,MATCH($R$2&amp;"_"&amp;$C138,データシート2!$A$1:$SI$1,0),0)</f>
        <v>5.2779999999999996</v>
      </c>
      <c r="X138" s="960">
        <f>VLOOKUP($D$3&amp;"_"&amp;X$3,データシート2!$A:$SI,MATCH($R$2&amp;"_"&amp;$C138,データシート2!$A$1:$SI$1,0),0)</f>
        <v>6.6669999999999998</v>
      </c>
      <c r="Y138" s="960">
        <f>VLOOKUP($D$3&amp;"_"&amp;Y$3,データシート2!$A:$SI,MATCH($R$2&amp;"_"&amp;$C138,データシート2!$A$1:$SI$1,0),0)</f>
        <v>5.9450000000000003</v>
      </c>
      <c r="Z138" s="960">
        <f>VLOOKUP($D$3&amp;"_"&amp;Z$3,データシート2!$A:$SI,MATCH($R$2&amp;"_"&amp;$C138,データシート2!$A$1:$SI$1,0),0)</f>
        <v>5.1740000000000004</v>
      </c>
      <c r="AA138" s="960">
        <f>VLOOKUP($D$3&amp;"_"&amp;AA$3,データシート2!$A:$SI,MATCH($R$2&amp;"_"&amp;$C138,データシート2!$A$1:$SI$1,0),0)</f>
        <v>6.3630000000000004</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2025-03-04T09:01:12Z</dcterms:created>
  <dcterms:modified xsi:type="dcterms:W3CDTF">2025-03-04T09:01:13Z</dcterms:modified>
  <cp:category/>
  <cp:contentStatus/>
</cp:coreProperties>
</file>