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1FAA7A-D5E8-4899-B7AE-EA25783BD6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<sst xmlns="http://schemas.openxmlformats.org/spreadsheetml/2006/main" count="16755" uniqueCount="2464">
  <si>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</si>
  <si>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</si>
  <si>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</si>
  <si>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</si>
  <si>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</si>
  <si>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</si>
  <si>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</si>
  <si>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</si>
  <si>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</si>
  <si>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</si>
  <si>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</si>
  <si>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</si>
  <si>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</si>
  <si>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</si>
  <si>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</si>
  <si>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</si>
  <si>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</si>
  <si>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</si>
  <si>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</si>
  <si>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</si>
  <si>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</si>
  <si>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</si>
  <si>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</si>
  <si>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</si>
  <si>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</si>
  <si>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</si>
  <si>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</si>
  <si>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</si>
  <si>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</si>
  <si>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</si>
  <si>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</si>
  <si>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</si>
  <si>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</si>
  <si>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</si>
  <si>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</si>
  <si>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</si>
  <si>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</si>
  <si>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</si>
  <si>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</si>
  <si>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</si>
  <si>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</si>
  <si>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</si>
  <si>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</si>
  <si>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</si>
  <si>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</si>
  <si>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</si>
  <si>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</si>
  <si>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</si>
  <si>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</si>
  <si>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</si>
  <si>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</si>
  <si>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</si>
  <si>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</si>
  <si>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</si>
  <si>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</si>
  <si>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</si>
  <si>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</si>
  <si>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</si>
  <si>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</si>
  <si>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</si>
  <si>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</si>
  <si>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</si>
  <si>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</si>
  <si>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</si>
  <si>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</si>
  <si>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</si>
  <si>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</si>
  <si>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</si>
  <si>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</si>
  <si>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</si>
  <si>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</si>
  <si>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</si>
  <si>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</si>
  <si>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</si>
  <si>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</si>
  <si>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</si>
  <si>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</si>
  <si>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</si>
  <si>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</si>
  <si>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</si>
  <si>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</si>
  <si>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</si>
  <si>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</si>
  <si>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</si>
  <si>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</si>
  <si>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</si>
  <si>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</si>
  <si>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</si>
  <si>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</si>
  <si>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</si>
  <si>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</si>
  <si>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</si>
  <si>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</si>
  <si>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</si>
  <si>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</si>
  <si>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</si>
  <si>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</si>
  <si>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</si>
  <si>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</si>
  <si>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</si>
  <si>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</si>
  <si>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</si>
  <si>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</si>
  <si>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</si>
  <si>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</si>
  <si>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</si>
  <si>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</si>
  <si>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</si>
  <si>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</si>
  <si>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</si>
  <si>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</si>
  <si>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</si>
  <si>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</si>
  <si>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</si>
  <si>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</si>
  <si>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</si>
  <si>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</si>
  <si>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</si>
  <si>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</si>
  <si>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</si>
  <si>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</si>
  <si>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</si>
  <si>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</si>
  <si>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</si>
  <si>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</si>
  <si>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</si>
  <si>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</si>
  <si>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</si>
  <si>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</si>
  <si>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</si>
  <si>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</si>
  <si>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</si>
  <si>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</si>
  <si>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</si>
  <si>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</si>
  <si>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</si>
  <si>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</si>
  <si>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</si>
  <si>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</si>
  <si>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</si>
  <si>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</si>
  <si>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</si>
  <si>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</si>
  <si>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</si>
  <si>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</si>
  <si>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</si>
  <si>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</si>
  <si>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</si>
  <si>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</si>
  <si>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</si>
  <si>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</si>
  <si>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</si>
  <si>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</si>
  <si>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</si>
  <si>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</si>
  <si>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</si>
  <si>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</si>
  <si>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</si>
  <si>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</si>
  <si>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</si>
  <si>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</si>
  <si>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</si>
  <si>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</si>
  <si>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</si>
  <si>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</si>
  <si>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</si>
  <si>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</si>
  <si>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</si>
  <si>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</si>
  <si>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</si>
  <si>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</si>
  <si>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</si>
  <si>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</si>
  <si>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</si>
  <si>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</si>
  <si>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</si>
  <si>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</si>
  <si>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</si>
  <si>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</si>
  <si>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</si>
  <si>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</si>
  <si>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</si>
  <si>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</si>
  <si>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</si>
  <si>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</si>
  <si>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</si>
  <si>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</si>
  <si>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</si>
  <si>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</si>
  <si>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</si>
  <si>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</si>
  <si>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</si>
  <si>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</si>
  <si>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</si>
  <si>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</si>
  <si>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</si>
  <si>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</si>
  <si>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</si>
  <si>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</si>
  <si>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</si>
  <si>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</si>
  <si>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</si>
  <si>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</si>
  <si>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</si>
  <si>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</si>
  <si>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</si>
  <si>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</si>
  <si>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</si>
  <si>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</si>
  <si>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</si>
  <si>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</si>
  <si>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</si>
  <si>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</si>
  <si>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</si>
  <si>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</si>
  <si>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</si>
  <si>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</si>
  <si>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</si>
  <si>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</si>
  <si>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</si>
  <si>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</si>
  <si>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</si>
  <si>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</si>
  <si>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</si>
  <si>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</si>
  <si>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</si>
  <si>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</si>
  <si>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</si>
  <si>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</si>
  <si>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</si>
  <si>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</si>
  <si>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</si>
  <si>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</si>
  <si>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</si>
  <si>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</si>
  <si>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</si>
  <si>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</si>
  <si>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</si>
  <si>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</si>
  <si>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</si>
  <si>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</si>
  <si>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</si>
  <si>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</si>
  <si>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</si>
  <si>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</si>
  <si>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</si>
  <si>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</si>
  <si>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</si>
  <si>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</si>
  <si>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</si>
  <si>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</si>
  <si>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</si>
  <si>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</si>
  <si>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</si>
  <si>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</si>
  <si>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</si>
  <si>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</si>
  <si>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</si>
  <si>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</si>
  <si>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</si>
  <si>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</si>
  <si>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</si>
  <si>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</si>
  <si>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</si>
  <si>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</si>
  <si>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</si>
  <si>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</si>
  <si>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</si>
  <si>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</si>
  <si>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</si>
  <si>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</si>
  <si>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</si>
  <si>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</si>
  <si>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</si>
  <si>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</si>
  <si>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</si>
  <si>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</si>
  <si>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</si>
  <si>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</si>
  <si>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</si>
  <si>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</si>
  <si>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</si>
  <si>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</si>
  <si>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</si>
  <si>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</si>
  <si>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</si>
  <si>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</si>
  <si>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</si>
  <si>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</si>
  <si>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</si>
  <si>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</si>
  <si>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</si>
  <si>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</si>
  <si>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</si>
  <si>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</si>
  <si>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</si>
  <si>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</si>
  <si>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</si>
  <si>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</si>
  <si>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</si>
  <si>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</si>
  <si>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</si>
  <si>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</si>
  <si>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</si>
  <si>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</si>
  <si>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</si>
  <si>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</si>
  <si>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</si>
  <si>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</si>
  <si>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</si>
  <si>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</si>
  <si>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</si>
  <si>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</si>
  <si>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</si>
  <si>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</si>
  <si>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</si>
  <si>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</si>
  <si>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</si>
  <si>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</si>
  <si>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</si>
  <si>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</si>
  <si>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</si>
  <si>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</si>
  <si>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</si>
  <si>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</si>
  <si>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</si>
  <si>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</si>
  <si>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</si>
  <si>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</si>
  <si>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</si>
  <si>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</si>
  <si>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</si>
  <si>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</si>
  <si>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</si>
  <si>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</si>
  <si>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</si>
  <si>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</si>
  <si>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</si>
  <si>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</si>
  <si>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</si>
  <si>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</si>
  <si>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</si>
  <si>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</si>
  <si>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</si>
  <si>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</si>
  <si>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</si>
  <si>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</si>
  <si>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</si>
  <si>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</si>
  <si>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</si>
  <si>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</si>
  <si>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</si>
  <si>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</si>
  <si>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</si>
  <si>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</si>
  <si>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</si>
  <si>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</si>
  <si>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</si>
  <si>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</si>
  <si>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</si>
  <si>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</si>
  <si>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</si>
  <si>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</si>
  <si>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</si>
  <si>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</si>
  <si>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</si>
  <si>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</si>
  <si>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</si>
  <si>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</si>
  <si>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</si>
  <si>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</si>
  <si>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</si>
  <si>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</si>
  <si>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</si>
  <si>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</si>
  <si>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</si>
  <si>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</si>
  <si>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</si>
  <si>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</si>
  <si>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</si>
  <si>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</si>
  <si>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</si>
  <si>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</si>
  <si>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</si>
  <si>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</si>
  <si>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</si>
  <si>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</si>
  <si>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</si>
  <si>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</si>
  <si>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</si>
  <si>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</si>
  <si>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</si>
  <si>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</si>
  <si>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</si>
  <si>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</si>
  <si>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</si>
  <si>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</si>
  <si>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</si>
  <si>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</si>
  <si>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</si>
  <si>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</si>
  <si>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</si>
  <si>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</si>
  <si>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</si>
  <si>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</si>
  <si>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</si>
  <si>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</si>
  <si>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</si>
  <si>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</si>
  <si>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</si>
  <si>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</si>
  <si>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</si>
  <si>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</si>
  <si>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</si>
  <si>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</si>
  <si>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</si>
  <si>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</si>
  <si>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</si>
  <si>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</si>
  <si>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</si>
  <si>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</si>
  <si>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</si>
  <si>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</si>
  <si>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</si>
  <si>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</si>
  <si>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</si>
  <si>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</si>
  <si>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</si>
  <si>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</si>
  <si>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</si>
  <si>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</si>
  <si>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</si>
  <si>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</si>
  <si>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</si>
  <si>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</si>
  <si>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</si>
  <si>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</si>
  <si>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</si>
  <si>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</si>
  <si>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</si>
  <si>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</si>
  <si>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</si>
  <si>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</si>
  <si>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</si>
  <si>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</si>
  <si>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</si>
  <si>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</si>
  <si>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</si>
  <si>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</si>
  <si>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</si>
  <si>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</si>
  <si>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</si>
  <si>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</si>
  <si>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</si>
  <si>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</si>
  <si>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</si>
  <si>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</si>
  <si>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</si>
  <si>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</si>
  <si>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</si>
  <si>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</si>
  <si>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</si>
  <si>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</si>
  <si>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</si>
  <si>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</si>
  <si>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</si>
  <si>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</si>
  <si>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</si>
  <si>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</si>
  <si>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</si>
  <si>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</si>
  <si>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</si>
  <si>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</si>
  <si>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</si>
  <si>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</si>
  <si>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</si>
  <si>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</si>
  <si>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</si>
  <si>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</si>
  <si>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</si>
  <si>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</si>
  <si>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</si>
  <si>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</si>
  <si>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</si>
  <si>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</si>
  <si>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</si>
  <si>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</si>
  <si>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</si>
  <si>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</si>
  <si>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</si>
  <si>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</si>
  <si>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</si>
  <si>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</si>
  <si>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</si>
  <si>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</si>
  <si>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</si>
  <si>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</si>
  <si>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</si>
  <si>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</si>
  <si>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</si>
  <si>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</si>
  <si>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</si>
  <si>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</si>
  <si>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</si>
  <si>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</si>
  <si>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</si>
  <si>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</si>
  <si>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</si>
  <si>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</si>
  <si>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</si>
  <si>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</si>
  <si>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</si>
  <si>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</si>
  <si>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</si>
  <si>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</si>
  <si>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</si>
  <si>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</si>
  <si>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</si>
  <si>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</si>
  <si>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</si>
  <si>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</si>
  <si>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</si>
  <si>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</si>
  <si>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</si>
  <si>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</si>
  <si>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</si>
  <si>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</si>
  <si>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</si>
  <si>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</si>
  <si>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</si>
  <si>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</si>
  <si>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</si>
  <si>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</si>
  <si>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</si>
  <si>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</si>
  <si>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</si>
  <si>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</si>
  <si>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</si>
  <si>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</si>
  <si>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</si>
  <si>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</si>
  <si>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</si>
  <si>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</si>
  <si>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</si>
  <si>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</si>
  <si>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</si>
  <si>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</si>
  <si>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</si>
  <si>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</si>
  <si>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</si>
  <si>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</si>
  <si>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</si>
  <si>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</si>
  <si>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</si>
  <si>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</si>
  <si>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</si>
  <si>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</si>
  <si>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</si>
  <si>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</si>
  <si>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</si>
  <si>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</si>
  <si>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</si>
  <si>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</si>
  <si>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</si>
  <si>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</si>
  <si>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</si>
  <si>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</si>
  <si>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</si>
  <si>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</si>
  <si>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</si>
  <si>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</si>
  <si>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</si>
  <si>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</si>
  <si>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</si>
  <si>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</si>
  <si>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</si>
  <si>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</si>
  <si>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</si>
  <si>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</si>
  <si>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</si>
  <si>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</si>
  <si>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</si>
  <si>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</si>
  <si>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</si>
  <si>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</si>
  <si>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</si>
  <si>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</si>
  <si>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</si>
  <si>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</si>
  <si>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</si>
  <si>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</si>
  <si>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</si>
  <si>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</si>
  <si>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</si>
  <si>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</si>
  <si>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</si>
  <si>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</si>
  <si>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</si>
  <si>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</si>
  <si>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</si>
  <si>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</si>
  <si>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</si>
  <si>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</si>
  <si>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</si>
  <si>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</si>
  <si>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</si>
  <si>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</si>
  <si>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</si>
  <si>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</si>
  <si>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</si>
  <si>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</si>
  <si>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</si>
  <si>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</si>
  <si>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</si>
  <si>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</si>
  <si>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</si>
  <si>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</si>
  <si>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</si>
  <si>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</si>
  <si>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</si>
  <si>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</si>
  <si>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</si>
  <si>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</si>
  <si>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</si>
  <si>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</si>
  <si>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</si>
  <si>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</si>
  <si>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</si>
  <si>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</si>
  <si>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</si>
  <si>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</si>
  <si>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</si>
  <si>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</si>
  <si>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</si>
  <si>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</si>
  <si>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</si>
  <si>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</si>
  <si>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</si>
  <si>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</si>
  <si>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</si>
  <si>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</si>
  <si>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</si>
  <si>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</si>
  <si>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</si>
  <si>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</si>
  <si>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</si>
  <si>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</si>
  <si>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</si>
  <si>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</si>
  <si>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</si>
  <si>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</si>
  <si>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</si>
  <si>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</si>
  <si>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</si>
  <si>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</si>
  <si>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</si>
  <si>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</si>
  <si>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</si>
  <si>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</si>
  <si>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</si>
  <si>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</si>
  <si>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</si>
  <si>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</si>
  <si>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</si>
  <si>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</si>
  <si>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</si>
  <si>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</si>
  <si>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</si>
  <si>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</si>
  <si>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</si>
  <si>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</si>
  <si>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</si>
  <si>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</si>
  <si>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</si>
  <si>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</si>
  <si>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</si>
  <si>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</si>
  <si>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</si>
  <si>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</si>
  <si>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</si>
  <si>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</si>
  <si>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</si>
  <si>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</si>
  <si>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</si>
  <si>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</si>
  <si>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</si>
  <si>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</si>
  <si>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</si>
  <si>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</si>
  <si>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</si>
  <si>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</si>
  <si>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</si>
  <si>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</si>
  <si>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</si>
  <si>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</si>
  <si>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</si>
  <si>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</si>
  <si>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</si>
  <si>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</si>
  <si>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</si>
  <si>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</si>
  <si>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</si>
  <si>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</si>
  <si>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</si>
  <si>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</si>
  <si>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</si>
  <si>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</si>
  <si>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</si>
  <si>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</si>
  <si>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</si>
  <si>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</si>
  <si>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</si>
  <si>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</si>
  <si>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</si>
  <si>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</si>
  <si>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</si>
  <si>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</si>
  <si>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</si>
  <si>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</si>
  <si>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</si>
  <si>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</si>
  <si>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</si>
  <si>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</si>
  <si>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</si>
  <si>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</si>
  <si>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</si>
  <si>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</si>
  <si>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</si>
  <si>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</si>
  <si>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</si>
  <si>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</si>
  <si>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</si>
  <si>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</si>
  <si>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</si>
  <si>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</si>
  <si>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</si>
  <si>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</si>
  <si>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</si>
  <si>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</si>
  <si>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</si>
  <si>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</si>
  <si>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</si>
  <si>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</si>
  <si>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</si>
  <si>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</si>
  <si>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</si>
  <si>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</si>
  <si>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</si>
  <si>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</si>
  <si>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</si>
  <si>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</si>
  <si>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</si>
  <si>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</si>
  <si>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</si>
  <si>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</si>
  <si>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</si>
  <si>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</si>
  <si>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</si>
  <si>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</si>
  <si>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</si>
  <si>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</si>
  <si>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</si>
  <si>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</si>
  <si>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</si>
  <si>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</si>
  <si>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</si>
  <si>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</si>
  <si>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</si>
  <si>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</si>
  <si>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</si>
  <si>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</si>
  <si>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</si>
  <si>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</si>
  <si>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</si>
  <si>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</si>
  <si>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</si>
  <si>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</si>
  <si>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</si>
  <si>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</si>
  <si>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</si>
  <si>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</si>
  <si>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</si>
  <si>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</si>
  <si>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</si>
  <si>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</si>
  <si>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</si>
  <si>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</si>
  <si>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</si>
  <si>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</si>
  <si>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</si>
  <si>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</si>
  <si>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</si>
  <si>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</si>
  <si>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</si>
  <si>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</si>
  <si>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</si>
  <si>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</si>
  <si>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</si>
  <si>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</si>
  <si>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</si>
  <si>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</si>
  <si>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</si>
  <si>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</si>
  <si>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</si>
  <si>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</si>
  <si>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</si>
  <si>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</si>
  <si>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</si>
  <si>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</si>
  <si>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</si>
  <si>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</si>
  <si>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</si>
  <si>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</si>
  <si>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</si>
  <si>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</si>
  <si>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</si>
  <si>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</si>
  <si>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</si>
  <si>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</si>
  <si>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</si>
  <si>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</si>
  <si>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</si>
  <si>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</si>
  <si>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</si>
  <si>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</si>
  <si>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</si>
  <si>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</si>
  <si>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</si>
  <si>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</si>
  <si>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</si>
  <si>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</si>
  <si>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</si>
  <si>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</si>
  <si>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</si>
  <si>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</si>
  <si>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</si>
  <si>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</si>
  <si>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</si>
  <si>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</si>
  <si>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</si>
  <si>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</si>
  <si>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</si>
  <si>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</si>
  <si>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</si>
  <si>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</si>
  <si>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</si>
  <si>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</si>
  <si>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</si>
  <si>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</si>
  <si>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</si>
  <si>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</si>
  <si>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</si>
  <si>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</si>
  <si>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</si>
  <si>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</si>
  <si>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</si>
  <si>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</si>
  <si>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</si>
  <si>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</si>
  <si>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</si>
  <si>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</si>
  <si>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</si>
  <si>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</si>
  <si>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</si>
  <si>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</si>
  <si>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</si>
  <si>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</si>
  <si>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</si>
  <si>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</si>
  <si>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</si>
  <si>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</si>
  <si>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</si>
  <si>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</si>
  <si>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</si>
  <si>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</si>
  <si>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</si>
  <si>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</si>
  <si>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</si>
  <si>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</si>
  <si>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</si>
  <si>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</si>
  <si>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</si>
  <si>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</si>
  <si>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</si>
  <si>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</si>
  <si>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</si>
  <si>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</si>
  <si>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</si>
  <si>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</si>
  <si>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</si>
  <si>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</si>
  <si>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</si>
  <si>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</si>
  <si>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</si>
  <si>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</si>
  <si>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</si>
  <si>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</si>
  <si>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</si>
  <si>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</si>
  <si>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</si>
  <si>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</si>
  <si>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</si>
  <si>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</si>
  <si>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</si>
  <si>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</si>
  <si>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</si>
  <si>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</si>
  <si>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</si>
  <si>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</si>
  <si>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</si>
  <si>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</si>
  <si>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</si>
  <si>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</si>
  <si>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</si>
  <si>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</si>
  <si>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</si>
  <si>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</si>
  <si>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</si>
  <si>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</si>
  <si>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</si>
  <si>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</si>
  <si>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</si>
  <si>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</si>
  <si>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</si>
  <si>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</si>
  <si>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</si>
  <si>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</si>
  <si>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</si>
  <si>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</si>
  <si>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</si>
  <si>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</si>
  <si>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</si>
  <si>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</si>
  <si>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</si>
  <si>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</si>
  <si>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</si>
  <si>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</si>
  <si>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</si>
  <si>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</si>
  <si>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</si>
  <si>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</si>
  <si>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</si>
  <si>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</si>
  <si>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</si>
  <si>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</si>
  <si>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</si>
  <si>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</si>
  <si>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</si>
  <si>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</si>
  <si>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</si>
  <si>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</si>
  <si>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</si>
  <si>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</si>
  <si>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</si>
  <si>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</si>
  <si>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</si>
  <si>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</si>
  <si>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</si>
  <si>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</si>
  <si>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</si>
  <si>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</si>
  <si>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</si>
  <si>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</si>
  <si>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</si>
  <si>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</si>
  <si>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</si>
  <si>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</si>
  <si>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</si>
  <si>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</si>
  <si>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</si>
  <si>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</si>
  <si>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</si>
  <si>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</si>
  <si>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</si>
  <si>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</si>
  <si>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</si>
  <si>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</si>
  <si>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</si>
  <si>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</si>
  <si>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</si>
  <si>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</si>
  <si>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</si>
  <si>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</si>
  <si>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</si>
  <si>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</si>
  <si>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</si>
  <si>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</si>
  <si>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</si>
  <si>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</si>
  <si>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</si>
  <si>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</si>
  <si>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</si>
  <si>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</si>
  <si>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</si>
  <si>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</si>
  <si>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</si>
  <si>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</si>
  <si>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</si>
  <si>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</si>
  <si>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</si>
  <si>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</si>
  <si>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</si>
  <si>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</si>
  <si>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</si>
  <si>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</si>
  <si>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</si>
  <si>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</si>
  <si>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</si>
  <si>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</si>
  <si>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</si>
  <si>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</si>
  <si>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</si>
  <si>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</si>
  <si>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</si>
  <si>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</si>
  <si>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</si>
  <si>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</si>
  <si>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</si>
  <si>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</si>
  <si>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</si>
  <si>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</si>
  <si>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</si>
  <si>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</si>
  <si>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</si>
  <si>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</si>
  <si>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</si>
  <si>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</si>
  <si>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</si>
  <si>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</si>
  <si>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</si>
  <si>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</si>
  <si>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</si>
  <si>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</si>
  <si>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</si>
  <si>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</si>
  <si>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</si>
  <si>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</si>
  <si>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</si>
  <si>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</si>
  <si>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</si>
  <si>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</si>
  <si>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</si>
  <si>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</si>
  <si>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</si>
  <si>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</si>
  <si>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</si>
  <si>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</si>
  <si>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</si>
  <si>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</si>
  <si>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</si>
  <si>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</si>
  <si>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</si>
  <si>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</si>
  <si>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</si>
  <si>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</si>
  <si>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</si>
  <si>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</si>
  <si>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</si>
  <si>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</si>
  <si>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</si>
  <si>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</si>
  <si>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</si>
  <si>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</si>
  <si>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</si>
  <si>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</si>
  <si>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</si>
  <si>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</si>
  <si>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</si>
  <si>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</si>
  <si>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</si>
  <si>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</si>
  <si>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</si>
  <si>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</si>
  <si>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</si>
  <si>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</si>
  <si>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</si>
  <si>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</si>
  <si>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</si>
  <si>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</si>
  <si>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</si>
  <si>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</si>
  <si>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</si>
  <si>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</si>
  <si>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</si>
  <si>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</si>
  <si>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</si>
  <si>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</si>
  <si>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</si>
  <si>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</si>
  <si>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</si>
  <si>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</si>
  <si>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</si>
  <si>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</si>
  <si>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</si>
  <si>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</si>
  <si>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</si>
  <si>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</si>
  <si>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</si>
  <si>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</si>
  <si>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</si>
  <si>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</si>
  <si>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</si>
  <si>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</si>
  <si>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</si>
  <si>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</si>
  <si>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</si>
  <si>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</si>
  <si>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</si>
  <si>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</si>
  <si>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</si>
  <si>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</si>
  <si>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</si>
  <si>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</si>
  <si>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</si>
  <si>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</si>
  <si>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</si>
  <si>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</si>
  <si>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</si>
  <si>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</si>
  <si>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</si>
  <si>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</si>
  <si>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</si>
  <si>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</si>
  <si>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</si>
  <si>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</si>
  <si>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</si>
  <si>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</si>
  <si>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</si>
  <si>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</si>
  <si>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</si>
  <si>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</si>
  <si>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</si>
  <si>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</si>
  <si>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</si>
  <si>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</si>
  <si>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</si>
  <si>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</si>
  <si>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</si>
  <si>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</si>
  <si>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</si>
  <si>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</si>
  <si>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</si>
  <si>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</si>
  <si>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</si>
  <si>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</si>
  <si>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</si>
  <si>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</si>
  <si>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</si>
  <si>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</si>
  <si>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</si>
  <si>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</si>
  <si>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</si>
  <si>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</si>
  <si>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</si>
  <si>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</si>
  <si>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</si>
  <si>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</si>
  <si>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</si>
  <si>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</si>
  <si>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</si>
  <si>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</si>
  <si>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</si>
  <si>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</si>
  <si>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</si>
  <si>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</si>
  <si>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</si>
  <si>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</si>
  <si>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</si>
  <si>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</si>
  <si>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</si>
  <si>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</si>
  <si>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</si>
  <si>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</si>
  <si>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</si>
  <si>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</si>
  <si>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</si>
  <si>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</si>
  <si>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</si>
  <si>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</si>
  <si>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</si>
  <si>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</si>
  <si>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</si>
  <si>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</si>
  <si>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</si>
  <si>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</si>
  <si>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</si>
  <si>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</si>
  <si>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</si>
  <si>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</si>
  <si>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</si>
  <si>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</si>
  <si>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</si>
  <si>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</si>
  <si>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</si>
  <si>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</si>
  <si>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</si>
  <si>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</si>
  <si>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</si>
  <si>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</si>
  <si>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</si>
  <si>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</si>
  <si>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</si>
  <si>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</si>
  <si>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</si>
  <si>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</si>
  <si>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</si>
  <si>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</si>
  <si>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</si>
  <si>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</si>
  <si>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</si>
  <si>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</si>
  <si>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</si>
  <si>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</si>
  <si>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</si>
  <si>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</si>
  <si>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</si>
  <si>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</si>
  <si>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</si>
  <si>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</si>
  <si>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</si>
  <si>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</si>
  <si>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</si>
  <si>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</si>
  <si>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</si>
  <si>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</si>
  <si>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</si>
  <si>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</si>
  <si>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</si>
  <si>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</si>
  <si>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</si>
  <si>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</si>
  <si>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</si>
  <si>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</si>
  <si>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</si>
  <si>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</si>
  <si>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</si>
  <si>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</si>
  <si>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</si>
  <si>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</si>
  <si>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</si>
  <si>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</si>
  <si>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</si>
  <si>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</si>
  <si>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</si>
  <si>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</si>
  <si>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</si>
  <si>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</si>
  <si>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</si>
  <si>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</si>
  <si>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</si>
  <si>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</si>
  <si>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</si>
  <si>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</si>
  <si>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</si>
  <si>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</si>
  <si>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</si>
  <si>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</si>
  <si>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</si>
  <si>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</si>
  <si>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</si>
  <si>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</si>
  <si>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</si>
  <si>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</si>
  <si>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</si>
  <si>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</si>
  <si>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</si>
  <si>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</si>
  <si>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</si>
  <si>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</si>
  <si>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</si>
  <si>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</si>
  <si>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</si>
  <si>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</si>
  <si>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</si>
  <si>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</si>
  <si>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</si>
  <si>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</si>
  <si>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</si>
  <si>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</si>
  <si>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</si>
  <si>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</si>
  <si>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</si>
  <si>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</si>
  <si>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</si>
  <si>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</si>
  <si>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</si>
  <si>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</si>
  <si>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</si>
  <si>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</si>
  <si>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</si>
  <si>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</si>
  <si>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</si>
  <si>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</si>
  <si>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</si>
  <si>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</si>
  <si>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</si>
  <si>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</si>
  <si>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</si>
  <si>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</si>
  <si>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</si>
  <si>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</si>
  <si>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</si>
  <si>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</si>
  <si>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</si>
  <si>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</si>
  <si>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</si>
  <si>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</si>
  <si>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</si>
  <si>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</si>
  <si>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</si>
  <si>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</si>
  <si>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</si>
  <si>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</si>
  <si>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</si>
  <si>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</si>
  <si>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</si>
  <si>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</si>
  <si>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</si>
  <si>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</si>
  <si>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</si>
  <si>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</si>
  <si>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</si>
  <si>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</si>
  <si>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</si>
  <si>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</si>
  <si>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</si>
  <si>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</si>
  <si>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</si>
  <si>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</si>
  <si>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</si>
  <si>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</si>
  <si>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</si>
  <si>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</si>
  <si>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</si>
  <si>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</si>
  <si>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</si>
  <si>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</si>
  <si>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</si>
  <si>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</si>
  <si>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</si>
  <si>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</si>
  <si>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</si>
  <si>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</si>
  <si>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</si>
  <si>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</si>
  <si>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</si>
  <si>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</si>
  <si>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</si>
  <si>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</si>
  <si>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</si>
  <si>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</si>
  <si>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</si>
  <si>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</si>
  <si>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</si>
  <si>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</si>
  <si>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</si>
  <si>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</si>
  <si>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</si>
  <si>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</si>
  <si>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</si>
  <si>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</si>
  <si>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</si>
  <si>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</si>
  <si>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</si>
  <si>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</si>
  <si>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</si>
  <si>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</si>
  <si>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</si>
  <si>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</si>
  <si>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</si>
  <si>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</si>
  <si>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</si>
  <si>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</si>
  <si>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</si>
  <si>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</si>
  <si>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</si>
  <si>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</si>
  <si>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</si>
  <si>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</si>
  <si>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</si>
  <si>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</si>
  <si>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</si>
  <si>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</si>
  <si>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</si>
  <si>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</si>
  <si>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</si>
  <si>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</si>
  <si>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</si>
  <si>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</si>
  <si>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</si>
  <si>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</si>
  <si>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</si>
  <si>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</si>
  <si>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</si>
  <si>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</si>
  <si>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</si>
  <si>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</si>
  <si>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</si>
  <si>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</si>
  <si>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</si>
  <si>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</si>
  <si>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</si>
  <si>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</si>
  <si>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</si>
  <si>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</si>
  <si>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</si>
  <si>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</si>
  <si>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</si>
  <si>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</si>
  <si>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</si>
  <si>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</si>
  <si>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</si>
  <si>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</si>
  <si>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</si>
  <si>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</si>
  <si>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</si>
  <si>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</si>
  <si>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</si>
  <si>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</si>
  <si>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</si>
  <si>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</si>
  <si>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</si>
  <si>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</si>
  <si>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</si>
  <si>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</si>
  <si>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</si>
  <si>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</si>
  <si>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</si>
  <si>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</si>
  <si>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</si>
  <si>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</si>
  <si>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</si>
  <si>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</si>
  <si>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</si>
  <si>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</si>
  <si>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</si>
  <si>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</si>
  <si>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</si>
  <si>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</si>
  <si>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</si>
  <si>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</si>
  <si>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</si>
  <si>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</si>
  <si>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</si>
  <si>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</si>
  <si>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</si>
  <si>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</si>
  <si>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</si>
  <si>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</si>
  <si>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</si>
  <si>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</si>
  <si>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</si>
  <si>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</si>
  <si>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</si>
  <si>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</si>
  <si>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</si>
  <si>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</si>
  <si>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</si>
  <si>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</si>
  <si>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</si>
  <si>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</si>
  <si>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</si>
  <si>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</si>
  <si>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</si>
  <si>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</si>
  <si>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</si>
  <si>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</si>
  <si>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</si>
  <si>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</si>
  <si>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</si>
  <si>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</si>
  <si>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</si>
  <si>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</si>
  <si>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</si>
  <si>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</si>
  <si>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</si>
  <si>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</si>
  <si>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</si>
  <si>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</si>
  <si>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</si>
  <si>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</si>
  <si>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</si>
  <si>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</si>
  <si>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</si>
  <si>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</si>
  <si>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</si>
  <si>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</si>
  <si>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</si>
  <si>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</si>
  <si>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</si>
  <si>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</si>
  <si>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</si>
  <si>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</si>
  <si>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</si>
  <si>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</si>
  <si>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</si>
  <si>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</si>
  <si>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</si>
  <si>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</si>
  <si>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</si>
  <si>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</si>
  <si>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</si>
  <si>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</si>
  <si>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</si>
  <si>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</si>
  <si>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</si>
  <si>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</si>
  <si>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</si>
  <si>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</si>
  <si>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</si>
  <si>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</si>
  <si>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</si>
  <si>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</si>
  <si>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</si>
  <si>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</si>
  <si>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</si>
  <si>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</si>
  <si>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</si>
  <si>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</si>
  <si>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</si>
  <si>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</si>
  <si>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</si>
  <si>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</si>
  <si>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</si>
  <si>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</si>
  <si>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</si>
  <si>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</si>
  <si>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</si>
  <si>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</si>
  <si>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</si>
  <si>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</si>
  <si>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</si>
  <si>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</si>
  <si>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</si>
  <si>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</si>
  <si>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</si>
  <si>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</si>
  <si>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</si>
  <si>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</si>
  <si>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</si>
  <si>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</si>
  <si>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</si>
  <si>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</si>
  <si>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</si>
  <si>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</si>
  <si>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</si>
  <si>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</si>
  <si>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</si>
  <si>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</si>
  <si>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</si>
  <si>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</si>
  <si>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</si>
  <si>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</si>
  <si>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</si>
  <si>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</si>
  <si>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</si>
  <si>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</si>
  <si>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</si>
  <si>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</si>
  <si>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</si>
  <si>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</si>
  <si>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</si>
  <si>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</si>
  <si>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</si>
  <si>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</si>
  <si>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</si>
  <si>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</si>
  <si>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</si>
  <si>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</si>
  <si>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</si>
  <si>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</si>
  <si>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</si>
  <si>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</si>
  <si>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</si>
  <si>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</si>
  <si>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</si>
  <si>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</si>
  <si>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</si>
  <si>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</si>
  <si>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</si>
  <si>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</si>
  <si>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</si>
  <si>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</si>
  <si>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</si>
  <si>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</si>
  <si>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</si>
  <si>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</si>
  <si>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</si>
  <si>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</si>
  <si>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</si>
  <si>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</si>
  <si>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</si>
  <si>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</si>
  <si>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</si>
  <si>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</si>
  <si>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</si>
  <si>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</si>
  <si>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</si>
  <si>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</si>
  <si>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</si>
  <si>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</si>
  <si>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</si>
  <si>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</si>
  <si>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</si>
  <si>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</si>
  <si>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</si>
  <si>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</si>
  <si>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</si>
  <si>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</si>
  <si>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</si>
  <si>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</si>
  <si>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</si>
  <si>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</si>
  <si>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</si>
  <si>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</si>
  <si>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</si>
  <si>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</si>
  <si>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</si>
  <si>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</si>
  <si>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</si>
  <si>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</si>
  <si>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</si>
  <si>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</si>
  <si>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</si>
  <si>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</si>
  <si>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</si>
  <si>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</si>
  <si>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</si>
  <si>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</si>
  <si>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</si>
  <si>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</si>
  <si>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</si>
  <si>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</si>
  <si>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</si>
  <si>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</si>
  <si>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</si>
  <si>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</si>
  <si>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</si>
  <si>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</si>
  <si>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</si>
  <si>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</si>
  <si>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</si>
  <si>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</si>
  <si>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</si>
  <si>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</si>
  <si>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</si>
  <si>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</si>
  <si>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</si>
  <si>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</si>
  <si>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</si>
  <si>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</si>
  <si>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</si>
  <si>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</si>
  <si>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</si>
  <si>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</si>
  <si>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</si>
  <si>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</si>
  <si>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</si>
  <si>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</si>
  <si>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</si>
  <si>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</si>
  <si>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</si>
  <si>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</si>
  <si>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</si>
  <si>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</si>
  <si>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</si>
  <si>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</si>
  <si>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</si>
  <si>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</si>
  <si>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</si>
  <si>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</si>
  <si>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</si>
  <si>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</si>
  <si>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</si>
  <si>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</si>
  <si>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</si>
  <si>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</si>
  <si>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</si>
  <si>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</si>
  <si>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</si>
  <si>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</si>
  <si>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</si>
  <si>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</si>
  <si>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</si>
  <si>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</si>
  <si>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</si>
  <si>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</si>
  <si>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</si>
  <si>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</si>
  <si>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</si>
  <si>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</si>
  <si>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</si>
  <si>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</si>
  <si>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</si>
  <si>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</si>
  <si>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</si>
  <si>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</si>
  <si>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</si>
  <si>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</si>
  <si>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</si>
  <si>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</si>
  <si>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</si>
  <si>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</si>
  <si>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</si>
  <si>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</si>
  <si>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</si>
  <si>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</si>
  <si>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</si>
  <si>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</si>
  <si>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</si>
  <si>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</si>
  <si>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</si>
  <si>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</si>
  <si>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</si>
  <si>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</si>
  <si>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</si>
  <si>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</si>
  <si>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</si>
  <si>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</si>
  <si>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</si>
  <si>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</si>
  <si>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</si>
  <si>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</si>
  <si>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</si>
  <si>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</si>
  <si>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</si>
  <si>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</si>
  <si>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</si>
  <si>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</si>
  <si>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</si>
  <si>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</si>
  <si>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</si>
  <si>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</si>
  <si>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</si>
  <si>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</si>
  <si>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</si>
  <si>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</si>
  <si>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</si>
  <si>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</si>
  <si>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</si>
  <si>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</si>
  <si>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</si>
  <si>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</si>
  <si>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</si>
  <si>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</si>
  <si>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</si>
  <si>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</si>
  <si>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</si>
  <si>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</si>
  <si>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</si>
  <si>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</si>
  <si>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</si>
  <si>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</si>
  <si>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</si>
  <si>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</si>
  <si>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</si>
  <si>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</si>
  <si>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</si>
  <si>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</si>
  <si>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</si>
  <si>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</si>
  <si>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</si>
  <si>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</si>
  <si>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</si>
  <si>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</si>
  <si>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</si>
  <si>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</si>
  <si>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</si>
  <si>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</si>
  <si>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</si>
  <si>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</si>
  <si>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</si>
  <si>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</si>
  <si>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</si>
  <si>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</si>
  <si>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</si>
  <si>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</si>
  <si>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</si>
  <si>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</si>
  <si>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</si>
  <si>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</si>
  <si>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</si>
  <si>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</si>
  <si>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</si>
  <si>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</si>
  <si>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</si>
  <si>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</si>
  <si>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</si>
  <si>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</si>
  <si>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</si>
  <si>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</si>
  <si>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</si>
  <si>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</si>
  <si>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</si>
  <si>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</si>
  <si>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</si>
  <si>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</si>
  <si>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</si>
  <si>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</si>
  <si>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</si>
  <si>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</si>
  <si>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</si>
  <si>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</si>
  <si>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</si>
  <si>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</si>
  <si>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</si>
  <si>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</si>
  <si>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</si>
  <si>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</si>
  <si>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</si>
  <si>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</si>
  <si>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</si>
  <si>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</si>
  <si>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</si>
  <si>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</si>
  <si>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</si>
  <si>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</si>
  <si>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</si>
  <si>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</si>
  <si>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</si>
  <si>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</si>
  <si>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</si>
  <si>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</si>
  <si>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</si>
  <si>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</si>
  <si>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</si>
  <si>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</si>
  <si>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</si>
  <si>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</si>
  <si>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</si>
  <si>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</si>
  <si>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</si>
  <si>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</si>
  <si>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</si>
  <si>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</si>
  <si>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</si>
  <si>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</si>
  <si>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</si>
  <si>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</si>
  <si>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</si>
  <si>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</si>
  <si>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</si>
  <si>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</si>
  <si>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</si>
  <si>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</si>
  <si>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</si>
  <si>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</si>
  <si>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</si>
  <si>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</si>
  <si>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</si>
  <si>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</si>
  <si>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</si>
  <si>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</si>
  <si>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</si>
  <si>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</si>
  <si>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</si>
  <si>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</si>
  <si>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</si>
  <si>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</si>
  <si>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</si>
  <si>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</si>
  <si>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</si>
  <si>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</si>
  <si>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</si>
  <si>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</si>
  <si>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</si>
  <si>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</si>
  <si>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</si>
  <si>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</si>
  <si>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</si>
  <si>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</si>
  <si>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</si>
  <si>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</si>
  <si>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</si>
  <si>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</si>
  <si>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</si>
  <si>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</si>
  <si>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</si>
  <si>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</si>
  <si>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</si>
  <si>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</si>
  <si>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</si>
  <si>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</si>
  <si>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</si>
  <si>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</si>
  <si>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</si>
  <si>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</si>
  <si>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</si>
  <si>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</si>
  <si>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</si>
  <si>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</si>
  <si>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</si>
  <si>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</si>
  <si>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</si>
  <si>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</si>
  <si>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</si>
  <si>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</si>
  <si>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</si>
  <si>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</si>
  <si>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</si>
  <si>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</si>
  <si>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</si>
  <si>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</si>
  <si>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</si>
  <si>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</si>
  <si>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</si>
  <si>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</si>
  <si>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</si>
  <si>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</si>
  <si>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</si>
  <si>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</si>
  <si>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</si>
  <si>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</si>
  <si>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</si>
  <si>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</si>
  <si>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</si>
  <si>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</si>
  <si>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</si>
  <si>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</si>
  <si>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</si>
  <si>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</si>
  <si>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</si>
  <si>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</si>
  <si>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</si>
  <si>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</si>
  <si>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</si>
  <si>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</si>
  <si>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</si>
  <si>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</si>
  <si>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</si>
  <si>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</si>
  <si>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</si>
  <si>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</si>
  <si>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</si>
  <si>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</si>
  <si>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</si>
  <si>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</si>
  <si>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</si>
  <si>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</si>
  <si>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</si>
  <si>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</si>
  <si>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</si>
  <si>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</si>
  <si>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</si>
  <si>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</si>
  <si>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</si>
  <si>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</si>
  <si>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</si>
  <si>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</si>
  <si>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</si>
  <si>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</si>
  <si>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</si>
  <si>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</si>
  <si>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</si>
  <si>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</si>
  <si>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</si>
  <si>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</si>
  <si>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</si>
  <si>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</si>
  <si>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</si>
  <si>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</si>
  <si>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</si>
  <si>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</si>
  <si>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</si>
  <si>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</si>
  <si>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</si>
  <si>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</si>
  <si>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</si>
  <si>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</si>
  <si>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</si>
  <si>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</si>
  <si>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</si>
  <si>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</si>
  <si>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</si>
  <si>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</si>
  <si>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</si>
  <si>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</si>
  <si>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</si>
  <si>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</si>
  <si>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</si>
  <si>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</si>
  <si>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</si>
  <si>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</si>
  <si>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</si>
  <si>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</si>
  <si>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</si>
  <si>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</si>
  <si>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</si>
  <si>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</si>
  <si>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</si>
  <si>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</si>
  <si>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</si>
  <si>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</si>
  <si>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</si>
  <si>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</si>
  <si>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</si>
  <si>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</si>
  <si>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</si>
  <si>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</si>
  <si>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</si>
  <si>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</si>
  <si>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</si>
  <si>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</si>
  <si>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</si>
  <si>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</si>
  <si>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</si>
  <si>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</si>
  <si>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</si>
  <si>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</si>
  <si>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</si>
  <si>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</si>
  <si>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</si>
  <si>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</si>
  <si>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</si>
  <si>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</si>
  <si>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</si>
  <si>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</si>
  <si>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</si>
  <si>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</si>
  <si>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</si>
  <si>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</si>
  <si>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</si>
  <si>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</si>
  <si>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</si>
  <si>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</si>
  <si>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</si>
  <si>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</si>
  <si>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</si>
  <si>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</si>
  <si>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</si>
  <si>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</si>
  <si>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</si>
  <si>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</si>
  <si>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</si>
  <si>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</si>
  <si>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</si>
  <si>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</si>
  <si>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</si>
  <si>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</si>
  <si>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</si>
  <si>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</si>
  <si>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</si>
  <si>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</si>
  <si>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</si>
  <si>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</si>
  <si>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</si>
  <si>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</si>
  <si>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</si>
  <si>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</si>
  <si>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</si>
  <si>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</si>
  <si>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</si>
  <si>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</si>
  <si>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</si>
  <si>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</si>
  <si>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</si>
  <si>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</si>
  <si>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</si>
  <si>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</si>
  <si>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</si>
  <si>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</si>
  <si>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</si>
  <si>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</si>
  <si>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</si>
  <si>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</si>
  <si>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</si>
  <si>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</si>
  <si>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</si>
  <si>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</si>
  <si>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</si>
  <si>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</si>
  <si>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</si>
  <si>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</si>
  <si>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</si>
  <si>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</si>
  <si>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</si>
  <si>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</si>
  <si>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</si>
  <si>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</si>
  <si>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</si>
  <si>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</si>
  <si>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</si>
  <si>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</si>
  <si>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</si>
  <si>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</si>
  <si>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</si>
  <si>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</si>
  <si>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</si>
  <si>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</si>
  <si>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</si>
  <si>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</si>
  <si>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</si>
  <si>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</si>
  <si>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</si>
  <si>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</si>
  <si>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</si>
  <si>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</si>
  <si>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</si>
  <si>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</si>
  <si>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</si>
  <si>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</si>
  <si>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</si>
  <si>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</si>
  <si>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</si>
  <si>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</si>
  <si>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</si>
  <si>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</si>
  <si>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</si>
  <si>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</si>
  <si>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</si>
  <si>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</si>
  <si>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</si>
  <si>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</si>
  <si>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</si>
  <si>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</si>
  <si>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</si>
  <si>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</si>
  <si>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</si>
  <si>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</si>
  <si>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</si>
  <si>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</si>
  <si>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</si>
  <si>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</si>
  <si>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</si>
  <si>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</si>
  <si>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</si>
  <si>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</si>
  <si>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</si>
  <si>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</si>
  <si>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</si>
  <si>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</si>
  <si>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</si>
  <si>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</si>
  <si>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</si>
  <si>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</si>
  <si>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</si>
  <si>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</si>
  <si>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</si>
  <si>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</si>
  <si>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</si>
  <si>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</si>
  <si>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</si>
  <si>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</si>
  <si>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</si>
  <si>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</si>
  <si>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</si>
  <si>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</si>
  <si>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</si>
  <si>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</si>
  <si>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</si>
  <si>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</si>
  <si>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</si>
  <si>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</si>
  <si>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</si>
  <si>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</si>
  <si>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</si>
  <si>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</si>
  <si>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</si>
  <si>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</si>
  <si>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</si>
  <si>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</si>
  <si>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</si>
  <si>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</si>
  <si>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</si>
  <si>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</si>
  <si>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</si>
  <si>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</si>
  <si>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</si>
  <si>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</si>
  <si>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</si>
  <si>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</si>
  <si>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</si>
  <si>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</si>
  <si>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</si>
  <si>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</si>
  <si>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</si>
  <si>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</si>
  <si>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</si>
  <si>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</si>
  <si>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</si>
  <si>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</si>
  <si>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</si>
  <si>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</si>
  <si>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</si>
  <si>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</si>
  <si>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</si>
  <si>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</si>
  <si>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</si>
  <si>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</si>
  <si>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</si>
  <si>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</si>
  <si>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</si>
  <si>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</si>
  <si>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</si>
  <si>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</si>
  <si>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</si>
  <si>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</si>
  <si>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</si>
  <si>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</si>
  <si>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</si>
  <si>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</si>
  <si>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</si>
  <si>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</si>
  <si>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</si>
  <si>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</si>
  <si>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</si>
  <si>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</si>
  <si>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</si>
  <si>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</si>
  <si>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</si>
  <si>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</si>
  <si>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</si>
  <si>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</si>
  <si>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</si>
  <si>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</si>
  <si>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</si>
  <si>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</si>
  <si>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</si>
  <si>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</si>
  <si>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</si>
  <si>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</si>
  <si>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</si>
  <si>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</si>
  <si>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</si>
  <si>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</si>
  <si>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</si>
  <si>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</si>
  <si>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</si>
  <si>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</si>
  <si>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</si>
  <si>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</si>
  <si>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</si>
  <si>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</si>
  <si>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</si>
  <si>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</si>
  <si>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</si>
  <si>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</si>
  <si>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</si>
  <si>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</si>
  <si>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</si>
  <si>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</si>
  <si>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</si>
  <si>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</si>
  <si>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</si>
  <si>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</si>
  <si>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</si>
  <si>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</si>
  <si>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</si>
  <si>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</si>
  <si>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</si>
  <si>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</si>
  <si>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</si>
  <si>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</si>
  <si>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</si>
  <si>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</si>
  <si>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</si>
  <si>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</si>
  <si>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</si>
  <si>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</si>
  <si>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</si>
  <si>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</si>
  <si>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</si>
  <si>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</si>
  <si>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</si>
  <si>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</si>
  <si>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</si>
  <si>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</si>
  <si>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</si>
  <si>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</si>
  <si>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</si>
  <si>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</si>
  <si>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</si>
  <si>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</si>
  <si>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</si>
  <si>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</si>
  <si>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</si>
  <si>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</si>
  <si>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</si>
  <si>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</si>
  <si>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</si>
  <si>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</si>
  <si>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</si>
  <si>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</si>
  <si>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</si>
  <si>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</si>
  <si>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</si>
  <si>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</si>
  <si>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</si>
  <si>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</si>
  <si>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</si>
  <si>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</si>
  <si>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</si>
  <si>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</si>
  <si>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</si>
  <si>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</si>
  <si>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</si>
  <si>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</si>
  <si>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</si>
  <si>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</si>
  <si>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</si>
  <si>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</si>
  <si>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</si>
  <si>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</si>
  <si>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</si>
  <si>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</si>
  <si>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</si>
  <si>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</si>
  <si>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</si>
  <si>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</si>
  <si>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</si>
  <si>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</si>
  <si>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</si>
  <si>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</si>
  <si>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</si>
  <si>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</si>
  <si>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</si>
  <si>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</si>
  <si>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</si>
  <si>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</si>
  <si>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</si>
  <si>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</si>
  <si>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</si>
  <si>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</si>
  <si>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</si>
  <si>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</si>
  <si>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</si>
  <si>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</si>
  <si>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</si>
  <si>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</si>
  <si>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</si>
  <si>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</si>
  <si>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</si>
  <si>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</si>
  <si>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</si>
  <si>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</si>
  <si>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</si>
  <si>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</si>
  <si>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</si>
  <si>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</si>
  <si>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</si>
  <si>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</si>
  <si>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</si>
  <si>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</si>
  <si>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</si>
  <si>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</si>
  <si>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</si>
  <si>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</si>
  <si>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</si>
  <si>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</si>
  <si>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</si>
  <si>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</si>
  <si>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</si>
  <si>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</si>
  <si>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</si>
  <si>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</si>
  <si>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</si>
  <si>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</si>
  <si>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</si>
  <si>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</si>
  <si>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</si>
  <si>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</si>
  <si>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</si>
  <si>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</si>
  <si>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</si>
  <si>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</si>
  <si>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</si>
  <si>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</si>
  <si>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</si>
  <si>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</si>
  <si>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</si>
  <si>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</si>
  <si>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</si>
  <si>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</si>
  <si>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</si>
  <si>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</si>
  <si>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</si>
  <si>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</si>
  <si>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</si>
  <si>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</si>
  <si>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</si>
  <si>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</si>
  <si>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</si>
  <si>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</si>
  <si>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</si>
  <si>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</si>
  <si>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</si>
  <si>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</si>
  <si>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</si>
  <si>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</si>
  <si>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</si>
  <si>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</si>
  <si>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</si>
  <si>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</si>
  <si>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</si>
  <si>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</si>
  <si>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</si>
  <si>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</si>
  <si>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</si>
  <si>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</si>
  <si>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</si>
  <si>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</si>
  <si>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</si>
  <si>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</si>
  <si>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</si>
  <si>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</si>
  <si>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</si>
  <si>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</si>
  <si>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</si>
  <si>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</si>
  <si>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</si>
  <si>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</si>
  <si>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</si>
  <si>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</si>
  <si>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</si>
  <si>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</si>
  <si>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</si>
  <si>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</si>
  <si>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</si>
  <si>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</si>
  <si>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</si>
  <si>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</si>
  <si>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</si>
  <si>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</si>
  <si>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</si>
  <si>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</si>
  <si>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</si>
  <si>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</si>
  <si>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</si>
  <si>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</si>
  <si>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</si>
  <si>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</si>
  <si>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</si>
  <si>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</si>
  <si>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</si>
  <si>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</si>
  <si>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</si>
  <si>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</si>
  <si>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</si>
  <si>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</si>
  <si>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</si>
  <si>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</si>
  <si>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</si>
  <si>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</si>
  <si>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</si>
  <si>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</si>
  <si>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</si>
  <si>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</si>
  <si>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</si>
  <si>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</si>
  <si>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</si>
  <si>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</si>
  <si>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</si>
  <si>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</si>
  <si>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</si>
  <si>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</si>
  <si>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</si>
  <si>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</si>
  <si>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</si>
  <si>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01465_令和7年度</t>
  </si>
  <si>
    <t>01465_令和8年度</t>
  </si>
  <si>
    <t>01465_令和9年度</t>
  </si>
  <si>
    <t>01465_令和10年度</t>
  </si>
  <si>
    <t>01465_令和11年度</t>
  </si>
  <si>
    <t>01465_令和12年度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</si>
</sst>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9.5340861217820212</c:v>
                </c:pt>
                <c:pt idx="1">
                  <c:v>9.6442526278789558</c:v>
                </c:pt>
                <c:pt idx="2">
                  <c:v>9.4179175254857679</c:v>
                </c:pt>
                <c:pt idx="3">
                  <c:v>9.3284967155286296</c:v>
                </c:pt>
                <c:pt idx="4">
                  <c:v>9.3264819879038239</c:v>
                </c:pt>
                <c:pt idx="5">
                  <c:v>9.0383578672980551</c:v>
                </c:pt>
                <c:pt idx="6">
                  <c:v>9.0406835990836498</c:v>
                </c:pt>
                <c:pt idx="7">
                  <c:v>9.1180012110041204</c:v>
                </c:pt>
                <c:pt idx="8">
                  <c:v>8.9381966114750409</c:v>
                </c:pt>
                <c:pt idx="9">
                  <c:v>8.815949988100412</c:v>
                </c:pt>
                <c:pt idx="10">
                  <c:v>8.3287742449665991</c:v>
                </c:pt>
                <c:pt idx="11">
                  <c:v>7.6133443988722336</c:v>
                </c:pt>
                <c:pt idx="12">
                  <c:v>7.6309843595951277</c:v>
                </c:pt>
                <c:pt idx="13">
                  <c:v>7.6647522288739118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6.5707871900159978</c:v>
                </c:pt>
                <c:pt idx="1">
                  <c:v>6.5109954286023237</c:v>
                </c:pt>
                <c:pt idx="2">
                  <c:v>7.9329063338026868</c:v>
                </c:pt>
                <c:pt idx="3">
                  <c:v>8.5981093351334383</c:v>
                </c:pt>
                <c:pt idx="4">
                  <c:v>8.3541738099305807</c:v>
                </c:pt>
                <c:pt idx="5">
                  <c:v>8.7153186927469353</c:v>
                </c:pt>
                <c:pt idx="6">
                  <c:v>8.0320313274150035</c:v>
                </c:pt>
                <c:pt idx="7">
                  <c:v>8.1042323449359408</c:v>
                </c:pt>
                <c:pt idx="8">
                  <c:v>7.7951626367349283</c:v>
                </c:pt>
                <c:pt idx="9">
                  <c:v>7.1050100024235308</c:v>
                </c:pt>
                <c:pt idx="10">
                  <c:v>7.1006049648842895</c:v>
                </c:pt>
                <c:pt idx="11">
                  <c:v>6.5081053307703414</c:v>
                </c:pt>
                <c:pt idx="12">
                  <c:v>6.3989918013940468</c:v>
                </c:pt>
                <c:pt idx="13">
                  <c:v>6.1938307099637537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4.5184461024366431</c:v>
                </c:pt>
                <c:pt idx="1">
                  <c:v>4.0446394396053016</c:v>
                </c:pt>
                <c:pt idx="2">
                  <c:v>5.1095167402123156</c:v>
                </c:pt>
                <c:pt idx="3">
                  <c:v>6.3460035566874771</c:v>
                </c:pt>
                <c:pt idx="4">
                  <c:v>5.9019350292488912</c:v>
                </c:pt>
                <c:pt idx="5">
                  <c:v>5.6134659417042094</c:v>
                </c:pt>
                <c:pt idx="6">
                  <c:v>5.4314371923801126</c:v>
                </c:pt>
                <c:pt idx="7">
                  <c:v>4.6568274885699292</c:v>
                </c:pt>
                <c:pt idx="8">
                  <c:v>4.6693542170732849</c:v>
                </c:pt>
                <c:pt idx="9">
                  <c:v>4.692383828717646</c:v>
                </c:pt>
                <c:pt idx="10">
                  <c:v>4.2094943766506168</c:v>
                </c:pt>
                <c:pt idx="11">
                  <c:v>3.9227259162845964</c:v>
                </c:pt>
                <c:pt idx="12">
                  <c:v>3.9839851411663014</c:v>
                </c:pt>
                <c:pt idx="13">
                  <c:v>4.0618817384292845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3.0735766872151262</c:v>
                </c:pt>
                <c:pt idx="1">
                  <c:v>2.4040806240094739</c:v>
                </c:pt>
                <c:pt idx="2">
                  <c:v>3.4153975250304232</c:v>
                </c:pt>
                <c:pt idx="3">
                  <c:v>2.5336213693537246</c:v>
                </c:pt>
                <c:pt idx="4">
                  <c:v>2.816483853903307</c:v>
                </c:pt>
                <c:pt idx="5">
                  <c:v>2.7877352236167185</c:v>
                </c:pt>
                <c:pt idx="6">
                  <c:v>2.6250244723702409</c:v>
                </c:pt>
                <c:pt idx="7">
                  <c:v>2.484703179427612</c:v>
                </c:pt>
                <c:pt idx="8">
                  <c:v>3.078687880948483</c:v>
                </c:pt>
                <c:pt idx="9">
                  <c:v>2.3144238832270174</c:v>
                </c:pt>
                <c:pt idx="10">
                  <c:v>2.3557920842084243</c:v>
                </c:pt>
                <c:pt idx="11">
                  <c:v>2.8353450224387013</c:v>
                </c:pt>
                <c:pt idx="12">
                  <c:v>2.7696623425892994</c:v>
                </c:pt>
                <c:pt idx="13">
                  <c:v>2.2802863653423655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1941</c:v>
                </c:pt>
                <c:pt idx="1">
                  <c:v>1952</c:v>
                </c:pt>
                <c:pt idx="2">
                  <c:v>1945</c:v>
                </c:pt>
                <c:pt idx="3">
                  <c:v>1954</c:v>
                </c:pt>
                <c:pt idx="4">
                  <c:v>1964</c:v>
                </c:pt>
                <c:pt idx="5">
                  <c:v>1963</c:v>
                </c:pt>
                <c:pt idx="6">
                  <c:v>1971</c:v>
                </c:pt>
                <c:pt idx="7">
                  <c:v>1949</c:v>
                </c:pt>
                <c:pt idx="8">
                  <c:v>1915</c:v>
                </c:pt>
                <c:pt idx="9">
                  <c:v>1919</c:v>
                </c:pt>
                <c:pt idx="10">
                  <c:v>1894</c:v>
                </c:pt>
                <c:pt idx="11">
                  <c:v>1862</c:v>
                </c:pt>
                <c:pt idx="12">
                  <c:v>1840</c:v>
                </c:pt>
                <c:pt idx="13">
                  <c:v>1835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1103</c:v>
                </c:pt>
                <c:pt idx="1">
                  <c:v>1095</c:v>
                </c:pt>
                <c:pt idx="2">
                  <c:v>1095</c:v>
                </c:pt>
                <c:pt idx="3">
                  <c:v>1070</c:v>
                </c:pt>
                <c:pt idx="4">
                  <c:v>1094</c:v>
                </c:pt>
                <c:pt idx="5">
                  <c:v>1071</c:v>
                </c:pt>
                <c:pt idx="6">
                  <c:v>1076</c:v>
                </c:pt>
                <c:pt idx="7">
                  <c:v>1147</c:v>
                </c:pt>
                <c:pt idx="8">
                  <c:v>1143</c:v>
                </c:pt>
                <c:pt idx="9">
                  <c:v>1144</c:v>
                </c:pt>
                <c:pt idx="10">
                  <c:v>1062</c:v>
                </c:pt>
                <c:pt idx="11">
                  <c:v>1066</c:v>
                </c:pt>
                <c:pt idx="12">
                  <c:v>1067</c:v>
                </c:pt>
                <c:pt idx="13">
                  <c:v>1064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1543</c:v>
                </c:pt>
                <c:pt idx="1">
                  <c:v>1555</c:v>
                </c:pt>
                <c:pt idx="2">
                  <c:v>1574</c:v>
                </c:pt>
                <c:pt idx="3">
                  <c:v>1553</c:v>
                </c:pt>
                <c:pt idx="4">
                  <c:v>1557</c:v>
                </c:pt>
                <c:pt idx="5">
                  <c:v>1534</c:v>
                </c:pt>
                <c:pt idx="6">
                  <c:v>1536</c:v>
                </c:pt>
                <c:pt idx="7">
                  <c:v>1524</c:v>
                </c:pt>
                <c:pt idx="8">
                  <c:v>1498</c:v>
                </c:pt>
                <c:pt idx="9">
                  <c:v>1483</c:v>
                </c:pt>
                <c:pt idx="10">
                  <c:v>1464</c:v>
                </c:pt>
                <c:pt idx="11">
                  <c:v>1464</c:v>
                </c:pt>
                <c:pt idx="12">
                  <c:v>1457</c:v>
                </c:pt>
                <c:pt idx="13">
                  <c:v>1432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24</c:v>
                </c:pt>
                <c:pt idx="6">
                  <c:v>24</c:v>
                </c:pt>
                <c:pt idx="7">
                  <c:v>24</c:v>
                </c:pt>
                <c:pt idx="8">
                  <c:v>24</c:v>
                </c:pt>
                <c:pt idx="9">
                  <c:v>24</c:v>
                </c:pt>
                <c:pt idx="10">
                  <c:v>24</c:v>
                </c:pt>
                <c:pt idx="11">
                  <c:v>34</c:v>
                </c:pt>
                <c:pt idx="12">
                  <c:v>34</c:v>
                </c:pt>
                <c:pt idx="13">
                  <c:v>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c:v>
                </c:pt>
                <c:pt idx="1">
                  <c:v>91</c:v>
                </c:pt>
                <c:pt idx="2">
                  <c:v>91</c:v>
                </c:pt>
                <c:pt idx="3">
                  <c:v>91</c:v>
                </c:pt>
                <c:pt idx="4">
                  <c:v>91</c:v>
                </c:pt>
                <c:pt idx="5">
                  <c:v>100</c:v>
                </c:pt>
                <c:pt idx="6">
                  <c:v>100</c:v>
                </c:pt>
                <c:pt idx="7">
                  <c:v>100</c:v>
                </c:pt>
                <c:pt idx="8">
                  <c:v>100</c:v>
                </c:pt>
                <c:pt idx="9">
                  <c:v>100</c:v>
                </c:pt>
                <c:pt idx="10">
                  <c:v>100</c:v>
                </c:pt>
                <c:pt idx="11">
                  <c:v>67</c:v>
                </c:pt>
                <c:pt idx="12">
                  <c:v>67</c:v>
                </c:pt>
                <c:pt idx="13">
                  <c:v>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7.4412000000000003</c:v>
                </c:pt>
                <c:pt idx="1">
                  <c:v>5.9448999999999996</c:v>
                </c:pt>
                <c:pt idx="2">
                  <c:v>9.1789000000000005</c:v>
                </c:pt>
                <c:pt idx="3">
                  <c:v>5.5434999999999999</c:v>
                </c:pt>
                <c:pt idx="4">
                  <c:v>7.1253000000000002</c:v>
                </c:pt>
                <c:pt idx="5">
                  <c:v>5.3734000000000002</c:v>
                </c:pt>
                <c:pt idx="6">
                  <c:v>4.5624000000000002</c:v>
                </c:pt>
                <c:pt idx="7">
                  <c:v>3.5478999999999998</c:v>
                </c:pt>
                <c:pt idx="8">
                  <c:v>6.1392999999999995</c:v>
                </c:pt>
                <c:pt idx="9">
                  <c:v>3.8772000000000002</c:v>
                </c:pt>
                <c:pt idx="10">
                  <c:v>4.3155000000000001</c:v>
                </c:pt>
                <c:pt idx="11">
                  <c:v>4.6032000000000002</c:v>
                </c:pt>
                <c:pt idx="12">
                  <c:v>5.1379000000000001</c:v>
                </c:pt>
                <c:pt idx="13">
                  <c:v>4.4051999999999998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5.1095167402123156</c:v>
                </c:pt>
                <c:pt idx="1">
                  <c:v>6.3460035566874771</c:v>
                </c:pt>
                <c:pt idx="2">
                  <c:v>5.9019350292488912</c:v>
                </c:pt>
                <c:pt idx="3">
                  <c:v>5.6134659417042094</c:v>
                </c:pt>
                <c:pt idx="4">
                  <c:v>5.4314371923801126</c:v>
                </c:pt>
                <c:pt idx="5">
                  <c:v>4.6568274885699292</c:v>
                </c:pt>
                <c:pt idx="6">
                  <c:v>4.6693542170732849</c:v>
                </c:pt>
                <c:pt idx="7">
                  <c:v>4.692383828717646</c:v>
                </c:pt>
                <c:pt idx="8">
                  <c:v>4.2094943766506168</c:v>
                </c:pt>
                <c:pt idx="9">
                  <c:v>3.9227259162845964</c:v>
                </c:pt>
                <c:pt idx="10">
                  <c:v>3.9839851411663014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3.4153975250304232</c:v>
                </c:pt>
                <c:pt idx="1">
                  <c:v>2.5336213693537246</c:v>
                </c:pt>
                <c:pt idx="2">
                  <c:v>2.816483853903307</c:v>
                </c:pt>
                <c:pt idx="3">
                  <c:v>2.7877352236167185</c:v>
                </c:pt>
                <c:pt idx="4">
                  <c:v>2.6250244723702409</c:v>
                </c:pt>
                <c:pt idx="5">
                  <c:v>2.484703179427612</c:v>
                </c:pt>
                <c:pt idx="6">
                  <c:v>3.078687880948483</c:v>
                </c:pt>
                <c:pt idx="7">
                  <c:v>2.3144238832270174</c:v>
                </c:pt>
                <c:pt idx="8">
                  <c:v>2.3557920842084243</c:v>
                </c:pt>
                <c:pt idx="9">
                  <c:v>2.8353450224387013</c:v>
                </c:pt>
                <c:pt idx="10">
                  <c:v>2.7696623425892994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3.2874458096776968</c:v>
                </c:pt>
                <c:pt idx="2">
                  <c:v>0.37044707078890632</c:v>
                </c:pt>
                <c:pt idx="3">
                  <c:v>2.2522812888460382</c:v>
                </c:pt>
                <c:pt idx="4">
                  <c:v>3.922483424735919</c:v>
                </c:pt>
                <c:pt idx="5">
                  <c:v>7.5093795577662963</c:v>
                </c:pt>
                <c:pt idx="7">
                  <c:v>9.703374447114598</c:v>
                </c:pt>
                <c:pt idx="8">
                  <c:v>0.23100303672361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5.9101741693126417</c:v>
                </c:pt>
                <c:pt idx="4" formatCode="#,##0">
                  <c:v>3.922483424735919</c:v>
                </c:pt>
                <c:pt idx="5" formatCode="#,##0">
                  <c:v>7.5093795577662963</c:v>
                </c:pt>
                <c:pt idx="6" formatCode="#,##0">
                  <c:v>9.9343774838382082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剣淵町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剣淵町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剣淵町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剣淵町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515.87800000000004</c:v>
                </c:pt>
                <c:pt idx="1">
                  <c:v>310.3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619.11550535999993</c:v>
                </c:pt>
                <c:pt idx="1">
                  <c:v>410.452428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剣淵町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84.940996788000007</c:v>
                </c:pt>
                <c:pt idx="1">
                  <c:v>26.490481200000001</c:v>
                </c:pt>
                <c:pt idx="2">
                  <c:v>0</c:v>
                </c:pt>
                <c:pt idx="3">
                  <c:v>0</c:v>
                </c:pt>
                <c:pt idx="4">
                  <c:v>0.1337014</c:v>
                </c:pt>
                <c:pt idx="5">
                  <c:v>1.8336955399999999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2,450,287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剣淵町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2115787</c:v>
                </c:pt>
                <c:pt idx="1">
                  <c:v>334500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161.80000000000001</c:v>
                </c:pt>
                <c:pt idx="1">
                  <c:v>161.80000000000001</c:v>
                </c:pt>
                <c:pt idx="2">
                  <c:v>161.80000000000001</c:v>
                </c:pt>
                <c:pt idx="3">
                  <c:v>162</c:v>
                </c:pt>
                <c:pt idx="4">
                  <c:v>211.3</c:v>
                </c:pt>
                <c:pt idx="5">
                  <c:v>260.8</c:v>
                </c:pt>
                <c:pt idx="6">
                  <c:v>310.3</c:v>
                </c:pt>
                <c:pt idx="7">
                  <c:v>310.3</c:v>
                </c:pt>
                <c:pt idx="8">
                  <c:v>310.3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445.01799999999997</c:v>
                </c:pt>
                <c:pt idx="1">
                  <c:v>455.41800000000001</c:v>
                </c:pt>
                <c:pt idx="2">
                  <c:v>463.61799999999999</c:v>
                </c:pt>
                <c:pt idx="3">
                  <c:v>468.11800000000017</c:v>
                </c:pt>
                <c:pt idx="4">
                  <c:v>480.52800000000002</c:v>
                </c:pt>
                <c:pt idx="5">
                  <c:v>500.36800000000011</c:v>
                </c:pt>
                <c:pt idx="6">
                  <c:v>500.47800000000012</c:v>
                </c:pt>
                <c:pt idx="7">
                  <c:v>500.47800000000007</c:v>
                </c:pt>
                <c:pt idx="8">
                  <c:v>515.87800000000004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5.4685807501330043E-2</c:v>
                </c:pt>
                <c:pt idx="1">
                  <c:v>5.6451223752016895E-2</c:v>
                </c:pt>
                <c:pt idx="2">
                  <c:v>6.007258342196764E-2</c:v>
                </c:pt>
                <c:pt idx="3">
                  <c:v>6.3344109525714148E-2</c:v>
                </c:pt>
                <c:pt idx="4">
                  <c:v>6.9092927718215097E-2</c:v>
                </c:pt>
                <c:pt idx="5">
                  <c:v>7.7634816299503612E-2</c:v>
                </c:pt>
                <c:pt idx="6">
                  <c:v>8.0943059744347498E-2</c:v>
                </c:pt>
                <c:pt idx="7">
                  <c:v>8.1711638082427207E-2</c:v>
                </c:pt>
                <c:pt idx="8">
                  <c:v>8.3205261718176007E-2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1.988153917023104</c:v>
                </c:pt>
                <c:pt idx="2">
                  <c:v>0.26666938541355328</c:v>
                </c:pt>
                <c:pt idx="3">
                  <c:v>0.56166055146665017</c:v>
                </c:pt>
                <c:pt idx="4">
                  <c:v>5.9019350292488912</c:v>
                </c:pt>
                <c:pt idx="5">
                  <c:v>8.3541738099305807</c:v>
                </c:pt>
                <c:pt idx="7">
                  <c:v>9.0595302494069205</c:v>
                </c:pt>
                <c:pt idx="8">
                  <c:v>0.26695173849690301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2.816483853903307</c:v>
                </c:pt>
                <c:pt idx="4" formatCode="#,##0">
                  <c:v>5.9019350292488912</c:v>
                </c:pt>
                <c:pt idx="5" formatCode="#,##0">
                  <c:v>8.3541738099305807</c:v>
                </c:pt>
                <c:pt idx="6" formatCode="#,##0">
                  <c:v>9.3264819879038239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c:v>
                </c:pt>
                <c:pt idx="1">
                  <c:v>63</c:v>
                </c:pt>
                <c:pt idx="2">
                  <c:v>64</c:v>
                </c:pt>
                <c:pt idx="3">
                  <c:v>65</c:v>
                </c:pt>
                <c:pt idx="4">
                  <c:v>67</c:v>
                </c:pt>
                <c:pt idx="5">
                  <c:v>70</c:v>
                </c:pt>
                <c:pt idx="6">
                  <c:v>70</c:v>
                </c:pt>
                <c:pt idx="7">
                  <c:v>70</c:v>
                </c:pt>
                <c:pt idx="8">
                  <c:v>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12373.832040180856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1029.5679333599999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3095318.8330000006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2359472.1330000004</c:v>
                </c:pt>
                <c:pt idx="1">
                  <c:v>735846.7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1029.5679333599999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0.74889347422052677</c:v>
                </c:pt>
                <c:pt idx="2">
                  <c:v>0.17964498339858917</c:v>
                </c:pt>
                <c:pt idx="3">
                  <c:v>1.3517479077232495</c:v>
                </c:pt>
                <c:pt idx="4">
                  <c:v>4.0618817384292845</c:v>
                </c:pt>
                <c:pt idx="5">
                  <c:v>6.1938307099637537</c:v>
                </c:pt>
                <c:pt idx="7">
                  <c:v>7.4947361237134524</c:v>
                </c:pt>
                <c:pt idx="8">
                  <c:v>0.17001610516045937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2.2802863653423655</c:v>
                </c:pt>
                <c:pt idx="4">
                  <c:v>4.0618817384292845</c:v>
                </c:pt>
                <c:pt idx="5">
                  <c:v>6.1938307099637537</c:v>
                </c:pt>
                <c:pt idx="6">
                  <c:v>7.6647522288739118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剣淵町</c:v>
                </c:pt>
              </c:strCache>
            </c:strRef>
          </c:cat>
          <c:val>
            <c:numRef>
              <c:f>①CO2排出量の現状把握!$AX$43:$AX$45</c:f>
              <c:numCache>
                <c:formatCode>0%</c:formatCode>
                <c:ptCount val="3"/>
                <c:pt idx="0">
                  <c:v>0.42072759503743129</c:v>
                </c:pt>
                <c:pt idx="1">
                  <c:v>0.30921412593340852</c:v>
                </c:pt>
                <c:pt idx="2">
                  <c:v>0.11288126666838139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剣淵町</c:v>
                </c:pt>
              </c:strCache>
            </c:strRef>
          </c:cat>
          <c:val>
            <c:numRef>
              <c:f>①CO2排出量の現状把握!$AY$43:$AY$45</c:f>
              <c:numCache>
                <c:formatCode>0%</c:formatCode>
                <c:ptCount val="3"/>
                <c:pt idx="0">
                  <c:v>0.19118662390594171</c:v>
                </c:pt>
                <c:pt idx="1">
                  <c:v>0.20712729952583622</c:v>
                </c:pt>
                <c:pt idx="2">
                  <c:v>0.20107577831445886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剣淵町</c:v>
                </c:pt>
              </c:strCache>
            </c:strRef>
          </c:cat>
          <c:val>
            <c:numRef>
              <c:f>①CO2排出量の現状把握!$AZ$43:$AZ$45</c:f>
              <c:numCache>
                <c:formatCode>0%</c:formatCode>
                <c:ptCount val="3"/>
                <c:pt idx="0">
                  <c:v>0.18034974026133399</c:v>
                </c:pt>
                <c:pt idx="1">
                  <c:v>0.27350962896363906</c:v>
                </c:pt>
                <c:pt idx="2">
                  <c:v>0.30661388266699324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剣淵町</c:v>
                </c:pt>
              </c:strCache>
            </c:strRef>
          </c:cat>
          <c:val>
            <c:numRef>
              <c:f>①CO2排出量の現状把握!$BA$43:$BA$45</c:f>
              <c:numCache>
                <c:formatCode>0%</c:formatCode>
                <c:ptCount val="3"/>
                <c:pt idx="0">
                  <c:v>0.19226168778726088</c:v>
                </c:pt>
                <c:pt idx="1">
                  <c:v>0.19984883551217655</c:v>
                </c:pt>
                <c:pt idx="2">
                  <c:v>0.37942907235016654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剣淵町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992</c:v>
                </c:pt>
                <c:pt idx="1">
                  <c:v>992</c:v>
                </c:pt>
                <c:pt idx="2">
                  <c:v>992</c:v>
                </c:pt>
                <c:pt idx="3">
                  <c:v>992</c:v>
                </c:pt>
                <c:pt idx="4">
                  <c:v>992</c:v>
                </c:pt>
                <c:pt idx="5">
                  <c:v>897</c:v>
                </c:pt>
                <c:pt idx="6">
                  <c:v>897</c:v>
                </c:pt>
                <c:pt idx="7">
                  <c:v>897</c:v>
                </c:pt>
                <c:pt idx="8">
                  <c:v>897</c:v>
                </c:pt>
                <c:pt idx="9">
                  <c:v>897</c:v>
                </c:pt>
                <c:pt idx="10">
                  <c:v>897</c:v>
                </c:pt>
                <c:pt idx="11">
                  <c:v>879</c:v>
                </c:pt>
                <c:pt idx="12">
                  <c:v>879</c:v>
                </c:pt>
                <c:pt idx="13">
                  <c:v>879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3676</c:v>
                </c:pt>
                <c:pt idx="1">
                  <c:v>3632</c:v>
                </c:pt>
                <c:pt idx="2">
                  <c:v>3578</c:v>
                </c:pt>
                <c:pt idx="3">
                  <c:v>3509</c:v>
                </c:pt>
                <c:pt idx="4">
                  <c:v>3451</c:v>
                </c:pt>
                <c:pt idx="5">
                  <c:v>3359</c:v>
                </c:pt>
                <c:pt idx="6">
                  <c:v>3317</c:v>
                </c:pt>
                <c:pt idx="7">
                  <c:v>3273</c:v>
                </c:pt>
                <c:pt idx="8">
                  <c:v>3176</c:v>
                </c:pt>
                <c:pt idx="9">
                  <c:v>3131</c:v>
                </c:pt>
                <c:pt idx="10">
                  <c:v>3063</c:v>
                </c:pt>
                <c:pt idx="11">
                  <c:v>3012</c:v>
                </c:pt>
                <c:pt idx="12">
                  <c:v>2950</c:v>
                </c:pt>
                <c:pt idx="13">
                  <c:v>2888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剣淵町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2207</v>
      </c>
      <c r="B9" s="70">
        <v>1</v>
      </c>
      <c r="C9" s="70">
        <v>1</v>
      </c>
      <c r="D9" s="70">
        <v>1</v>
      </c>
      <c r="E9" s="70">
        <v>1990</v>
      </c>
      <c r="F9" s="70" t="s">
        <v>787</v>
      </c>
      <c r="G9" s="1073" t="s">
        <v>1693</v>
      </c>
      <c r="H9" s="70" t="s">
        <v>1694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2208</v>
      </c>
      <c r="B10" s="70">
        <v>2</v>
      </c>
      <c r="C10" s="70">
        <v>2</v>
      </c>
      <c r="D10" s="70">
        <v>1</v>
      </c>
      <c r="E10" s="70">
        <v>2005</v>
      </c>
      <c r="F10" s="70" t="s">
        <v>789</v>
      </c>
      <c r="G10" s="1073" t="s">
        <v>1693</v>
      </c>
      <c r="H10" s="70" t="s">
        <v>1694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2209</v>
      </c>
      <c r="B11" s="70">
        <v>3</v>
      </c>
      <c r="C11" s="70">
        <v>3</v>
      </c>
      <c r="D11" s="70">
        <v>1</v>
      </c>
      <c r="E11" s="70">
        <v>2006</v>
      </c>
      <c r="F11" s="70" t="s">
        <v>790</v>
      </c>
      <c r="G11" s="1073" t="s">
        <v>1693</v>
      </c>
      <c r="H11" s="70" t="s">
        <v>1694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2210</v>
      </c>
      <c r="B12" s="70">
        <v>4</v>
      </c>
      <c r="C12" s="70">
        <v>4</v>
      </c>
      <c r="D12" s="70">
        <v>1</v>
      </c>
      <c r="E12" s="70">
        <v>2007</v>
      </c>
      <c r="F12" s="70" t="s">
        <v>791</v>
      </c>
      <c r="G12" s="1073" t="s">
        <v>1693</v>
      </c>
      <c r="H12" s="70" t="s">
        <v>1694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2211</v>
      </c>
      <c r="B13" s="70">
        <v>5</v>
      </c>
      <c r="C13" s="70">
        <v>5</v>
      </c>
      <c r="D13" s="70">
        <v>1</v>
      </c>
      <c r="E13" s="70">
        <v>2008</v>
      </c>
      <c r="F13" s="70" t="s">
        <v>792</v>
      </c>
      <c r="G13" s="1073" t="s">
        <v>1693</v>
      </c>
      <c r="H13" s="70" t="s">
        <v>1694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2212</v>
      </c>
      <c r="B14" s="70">
        <v>6</v>
      </c>
      <c r="C14" s="70">
        <v>6</v>
      </c>
      <c r="D14" s="70">
        <v>1</v>
      </c>
      <c r="E14" s="70">
        <v>2009</v>
      </c>
      <c r="F14" s="70" t="s">
        <v>176</v>
      </c>
      <c r="G14" s="1073" t="s">
        <v>1693</v>
      </c>
      <c r="H14" s="70" t="s">
        <v>1694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2213</v>
      </c>
      <c r="B15" s="70">
        <v>7</v>
      </c>
      <c r="C15" s="70">
        <v>7</v>
      </c>
      <c r="D15" s="70">
        <v>1</v>
      </c>
      <c r="E15" s="70">
        <v>2010</v>
      </c>
      <c r="F15" s="70" t="s">
        <v>177</v>
      </c>
      <c r="G15" s="1073" t="s">
        <v>1693</v>
      </c>
      <c r="H15" s="70" t="s">
        <v>1694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2214</v>
      </c>
      <c r="B16" s="70">
        <v>8</v>
      </c>
      <c r="C16" s="70">
        <v>8</v>
      </c>
      <c r="D16" s="70">
        <v>1</v>
      </c>
      <c r="E16" s="70">
        <v>2011</v>
      </c>
      <c r="F16" s="70" t="s">
        <v>178</v>
      </c>
      <c r="G16" s="1073" t="s">
        <v>1693</v>
      </c>
      <c r="H16" s="70" t="s">
        <v>1694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2215</v>
      </c>
      <c r="B17" s="70">
        <v>9</v>
      </c>
      <c r="C17" s="70">
        <v>9</v>
      </c>
      <c r="D17" s="70">
        <v>1</v>
      </c>
      <c r="E17" s="70">
        <v>2012</v>
      </c>
      <c r="F17" s="70" t="s">
        <v>179</v>
      </c>
      <c r="G17" s="1073" t="s">
        <v>1693</v>
      </c>
      <c r="H17" s="70" t="s">
        <v>1694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2216</v>
      </c>
      <c r="B18" s="70">
        <v>10</v>
      </c>
      <c r="C18" s="70">
        <v>10</v>
      </c>
      <c r="D18" s="70">
        <v>1</v>
      </c>
      <c r="E18" s="70">
        <v>2013</v>
      </c>
      <c r="F18" s="70" t="s">
        <v>180</v>
      </c>
      <c r="G18" s="1073" t="s">
        <v>1693</v>
      </c>
      <c r="H18" s="70" t="s">
        <v>1694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2217</v>
      </c>
      <c r="B19" s="70">
        <v>11</v>
      </c>
      <c r="C19" s="70">
        <v>11</v>
      </c>
      <c r="D19" s="70">
        <v>1</v>
      </c>
      <c r="E19" s="70">
        <v>2014</v>
      </c>
      <c r="F19" s="70" t="s">
        <v>181</v>
      </c>
      <c r="G19" s="1073" t="s">
        <v>1693</v>
      </c>
      <c r="H19" s="70" t="s">
        <v>1694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2218</v>
      </c>
      <c r="B20" s="70">
        <v>12</v>
      </c>
      <c r="C20" s="70">
        <v>12</v>
      </c>
      <c r="D20" s="70">
        <v>1</v>
      </c>
      <c r="E20" s="70">
        <v>2015</v>
      </c>
      <c r="F20" s="70" t="s">
        <v>182</v>
      </c>
      <c r="G20" s="1073" t="s">
        <v>1693</v>
      </c>
      <c r="H20" s="70" t="s">
        <v>1694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2219</v>
      </c>
      <c r="B21" s="70">
        <v>13</v>
      </c>
      <c r="C21" s="70">
        <v>13</v>
      </c>
      <c r="D21" s="70">
        <v>1</v>
      </c>
      <c r="E21" s="70">
        <v>2016</v>
      </c>
      <c r="F21" s="70" t="s">
        <v>155</v>
      </c>
      <c r="G21" s="1073" t="s">
        <v>1693</v>
      </c>
      <c r="H21" s="70" t="s">
        <v>1694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2220</v>
      </c>
      <c r="B22" s="70">
        <v>14</v>
      </c>
      <c r="C22" s="70">
        <v>14</v>
      </c>
      <c r="D22" s="70">
        <v>1</v>
      </c>
      <c r="E22" s="70">
        <v>2017</v>
      </c>
      <c r="F22" s="70" t="s">
        <v>156</v>
      </c>
      <c r="G22" s="1073" t="s">
        <v>1693</v>
      </c>
      <c r="H22" s="70" t="s">
        <v>1694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2221</v>
      </c>
      <c r="B23" s="70">
        <v>15</v>
      </c>
      <c r="C23" s="70">
        <v>15</v>
      </c>
      <c r="D23" s="70">
        <v>1</v>
      </c>
      <c r="E23" s="70">
        <v>2018</v>
      </c>
      <c r="F23" s="70" t="s">
        <v>183</v>
      </c>
      <c r="G23" s="1073" t="s">
        <v>1693</v>
      </c>
      <c r="H23" s="70" t="s">
        <v>1694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2222</v>
      </c>
      <c r="B24" s="70">
        <v>16</v>
      </c>
      <c r="C24" s="70">
        <v>16</v>
      </c>
      <c r="D24" s="70">
        <v>1</v>
      </c>
      <c r="E24" s="70">
        <v>2019</v>
      </c>
      <c r="F24" s="70" t="s">
        <v>158</v>
      </c>
      <c r="G24" s="1073" t="s">
        <v>1693</v>
      </c>
      <c r="H24" s="70" t="s">
        <v>1694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2223</v>
      </c>
      <c r="B25" s="70">
        <v>17</v>
      </c>
      <c r="C25" s="70">
        <v>17</v>
      </c>
      <c r="D25" s="70">
        <v>1</v>
      </c>
      <c r="E25" s="70">
        <v>2020</v>
      </c>
      <c r="F25" s="70" t="s">
        <v>159</v>
      </c>
      <c r="G25" s="1073" t="s">
        <v>1693</v>
      </c>
      <c r="H25" s="70" t="s">
        <v>1694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2224</v>
      </c>
      <c r="B26" s="70">
        <v>18</v>
      </c>
      <c r="C26" s="70">
        <v>18</v>
      </c>
      <c r="D26" s="70">
        <v>1</v>
      </c>
      <c r="E26" s="70">
        <v>2021</v>
      </c>
      <c r="F26" s="70" t="s">
        <v>160</v>
      </c>
      <c r="G26" s="1073" t="s">
        <v>1693</v>
      </c>
      <c r="H26" s="70" t="s">
        <v>1694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1798</v>
      </c>
      <c r="B27" s="70">
        <v>19</v>
      </c>
      <c r="C27" s="70">
        <v>19</v>
      </c>
      <c r="D27" s="70">
        <v>1</v>
      </c>
      <c r="E27" s="70">
        <v>2022</v>
      </c>
      <c r="F27" s="70" t="s">
        <v>161</v>
      </c>
      <c r="G27" s="1073" t="s">
        <v>1693</v>
      </c>
      <c r="H27" s="70" t="s">
        <v>1694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2225</v>
      </c>
      <c r="B28" s="70">
        <v>20</v>
      </c>
      <c r="C28" s="70">
        <v>20</v>
      </c>
      <c r="D28" s="70">
        <v>1</v>
      </c>
      <c r="E28" s="70">
        <v>2023</v>
      </c>
      <c r="F28" s="70" t="s">
        <v>1539</v>
      </c>
      <c r="G28" s="1073" t="s">
        <v>1693</v>
      </c>
      <c r="H28" s="70" t="s">
        <v>1694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1692</v>
      </c>
      <c r="B29" s="70">
        <v>21</v>
      </c>
      <c r="C29" s="70">
        <v>21</v>
      </c>
      <c r="D29" s="70">
        <v>1</v>
      </c>
      <c r="E29" s="70">
        <v>2024</v>
      </c>
      <c r="F29" s="70" t="s">
        <v>1554</v>
      </c>
      <c r="G29" s="1073" t="s">
        <v>1693</v>
      </c>
      <c r="H29" s="70" t="s">
        <v>1694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1693</v>
      </c>
      <c r="H30" s="70" t="s">
        <v>1694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1693</v>
      </c>
      <c r="H31" s="70" t="s">
        <v>1694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1693</v>
      </c>
      <c r="H32" s="70" t="s">
        <v>1694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1693</v>
      </c>
      <c r="H33" s="70" t="s">
        <v>1694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1693</v>
      </c>
      <c r="H34" s="70" t="s">
        <v>1694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1693</v>
      </c>
      <c r="H35" s="70" t="s">
        <v>1694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1693</v>
      </c>
      <c r="H6" s="77" t="s">
        <v>1694</v>
      </c>
      <c r="I6" s="77" t="s">
        <v>1556</v>
      </c>
      <c r="J6" s="77" t="s">
        <v>1557</v>
      </c>
      <c r="K6" s="1080">
        <v>55</v>
      </c>
      <c r="L6" s="1081">
        <v>3</v>
      </c>
      <c r="M6" s="1044"/>
      <c r="N6" s="988">
        <v>1</v>
      </c>
      <c r="O6" s="77" t="s">
        <v>1837</v>
      </c>
      <c r="P6" s="77" t="s">
        <v>1838</v>
      </c>
      <c r="Q6" s="77" t="s">
        <v>1501</v>
      </c>
      <c r="R6" s="16"/>
      <c r="S6" s="77">
        <v>1</v>
      </c>
      <c r="T6" s="77" t="s">
        <v>1693</v>
      </c>
      <c r="U6" s="77" t="s">
        <v>1694</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1693</v>
      </c>
      <c r="H10" s="77" t="s">
        <v>1694</v>
      </c>
      <c r="I10" s="77" t="s">
        <v>1556</v>
      </c>
      <c r="J10" s="77" t="s">
        <v>1557</v>
      </c>
      <c r="K10" s="1079">
        <v>55</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1693</v>
      </c>
      <c r="H12" s="77"/>
      <c r="I12" s="77" t="s">
        <v>1693</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剣淵町</v>
      </c>
      <c r="K4" s="70" t="str">
        <f>HLOOKUP(K3,比較地域マスタ!$E$5:$L$6,2,0)</f>
        <v>01465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剣淵町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5.9101741693126417</v>
      </c>
      <c r="BB5" s="29"/>
      <c r="BC5" s="17"/>
      <c r="BD5" s="1005">
        <f>SUM(BC6:BC8)</f>
        <v>2.816483853903307</v>
      </c>
      <c r="BE5" s="29"/>
      <c r="BF5" s="17"/>
      <c r="BG5" s="1005">
        <f>AK35</f>
        <v>2.2802863653423655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3.2874458096776968</v>
      </c>
      <c r="BA6" s="17"/>
      <c r="BB6" s="29"/>
      <c r="BC6" s="1005">
        <f>O32</f>
        <v>1.988153917023104</v>
      </c>
      <c r="BD6" s="17"/>
      <c r="BE6" s="29"/>
      <c r="BF6" s="1005">
        <f>AK36</f>
        <v>0.74889347422052677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0.37044707078890632</v>
      </c>
      <c r="BA7" s="17"/>
      <c r="BB7" s="29"/>
      <c r="BC7" s="1005">
        <f>O33</f>
        <v>0.26666938541355328</v>
      </c>
      <c r="BD7" s="17"/>
      <c r="BE7" s="29"/>
      <c r="BF7" s="1005">
        <f t="shared" ref="BF7:BF8" si="0">AK37</f>
        <v>0.17964498339858917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2.2522812888460382</v>
      </c>
      <c r="BA8" s="17"/>
      <c r="BB8" s="29"/>
      <c r="BC8" s="1005">
        <f>O34</f>
        <v>0.56166055146665017</v>
      </c>
      <c r="BD8" s="17"/>
      <c r="BE8" s="29"/>
      <c r="BF8" s="1005">
        <f t="shared" si="0"/>
        <v>1.3517479077232495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27.276414635653065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3.922483424735919</v>
      </c>
      <c r="BA9" s="1005">
        <f>AZ9</f>
        <v>3.922483424735919</v>
      </c>
      <c r="BB9" s="29"/>
      <c r="BC9" s="1005">
        <f>O35</f>
        <v>5.9019350292488912</v>
      </c>
      <c r="BD9" s="1005">
        <f>BC9</f>
        <v>5.9019350292488912</v>
      </c>
      <c r="BE9" s="29"/>
      <c r="BF9" s="1005">
        <f>AK39</f>
        <v>4.0618817384292845</v>
      </c>
      <c r="BG9" s="1005">
        <f>AK39</f>
        <v>4.0618817384292845</v>
      </c>
      <c r="BH9" s="29"/>
    </row>
    <row r="10" spans="1:62" ht="17.100000000000001" customHeight="1" thickBot="1">
      <c r="B10" s="323"/>
      <c r="C10" s="324"/>
      <c r="D10" s="326"/>
      <c r="E10" s="326"/>
      <c r="F10" s="326"/>
      <c r="G10" s="325"/>
      <c r="H10" s="325"/>
      <c r="I10" s="326"/>
      <c r="J10" s="327"/>
      <c r="K10" s="334"/>
      <c r="L10" s="246" t="s">
        <v>114</v>
      </c>
      <c r="M10" s="246"/>
      <c r="N10" s="563"/>
      <c r="O10" s="906">
        <f>SUM(O11:O13)</f>
        <v>5.9101741693126417</v>
      </c>
      <c r="P10" s="453">
        <f t="shared" ref="P10:P22" si="1">O10/$O$9</f>
        <v>0.21667709074884936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7.5093795577662963</v>
      </c>
      <c r="BA10" s="1005">
        <f>AZ10</f>
        <v>7.5093795577662963</v>
      </c>
      <c r="BB10" s="29"/>
      <c r="BC10" s="1005">
        <f>O36</f>
        <v>8.3541738099305807</v>
      </c>
      <c r="BD10" s="1005">
        <f>BC10</f>
        <v>8.3541738099305807</v>
      </c>
      <c r="BE10" s="29"/>
      <c r="BF10" s="1005">
        <f>AK40</f>
        <v>6.1938307099637537</v>
      </c>
      <c r="BG10" s="1005">
        <f>AK40</f>
        <v>6.1938307099637537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3.2874458096776968</v>
      </c>
      <c r="P11" s="454">
        <f t="shared" si="1"/>
        <v>0.12052338452798957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9.9343774838382082</v>
      </c>
      <c r="BB11" s="29"/>
      <c r="BC11" s="1005"/>
      <c r="BD11" s="1005">
        <f>SUM(BC12:BC14)</f>
        <v>9.3264819879038239</v>
      </c>
      <c r="BE11" s="29"/>
      <c r="BF11" s="17"/>
      <c r="BG11" s="1005">
        <f>AK41</f>
        <v>7.6647522288739118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0.37044707078890632</v>
      </c>
      <c r="P12" s="454">
        <f t="shared" si="1"/>
        <v>1.3581223035988538E-2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9.703374447114598</v>
      </c>
      <c r="BA12" s="17"/>
      <c r="BB12" s="29"/>
      <c r="BC12" s="1005">
        <f>O38</f>
        <v>9.0595302494069205</v>
      </c>
      <c r="BD12" s="17"/>
      <c r="BE12" s="29"/>
      <c r="BF12" s="1005">
        <f>AK42</f>
        <v>7.4947361237134524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2.2522812888460382</v>
      </c>
      <c r="P13" s="454">
        <f t="shared" si="1"/>
        <v>8.2572483184871232E-2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0.23100303672361</v>
      </c>
      <c r="BA13" s="17"/>
      <c r="BB13" s="29"/>
      <c r="BC13" s="1005">
        <f>O41</f>
        <v>0.26695173849690301</v>
      </c>
      <c r="BD13" s="17"/>
      <c r="BE13" s="29"/>
      <c r="BF13" s="1005">
        <f>AK45</f>
        <v>0.17001610516045937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3.922483424735919</v>
      </c>
      <c r="P14" s="453">
        <f t="shared" si="1"/>
        <v>0.14380494933556376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7.5093795577662963</v>
      </c>
      <c r="P15" s="453">
        <f t="shared" si="1"/>
        <v>0.27530669474245228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9.9343774838382082</v>
      </c>
      <c r="P16" s="453">
        <f t="shared" si="1"/>
        <v>0.36421126517313462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9.703374447114598</v>
      </c>
      <c r="P17" s="454">
        <f t="shared" si="1"/>
        <v>0.35574229885885716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4.0612139911002023</v>
      </c>
      <c r="P18" s="454">
        <f t="shared" si="1"/>
        <v>0.14889104911140996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5.6421604560143956</v>
      </c>
      <c r="P19" s="454">
        <f t="shared" si="1"/>
        <v>0.20685124974744717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0.23100303672361</v>
      </c>
      <c r="P20" s="454">
        <f t="shared" si="1"/>
        <v>8.4689663142774423E-3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3.0735766872151262</v>
      </c>
      <c r="AZ22" s="1005">
        <f t="shared" si="3"/>
        <v>2.4040806240094739</v>
      </c>
      <c r="BA22" s="1005">
        <f t="shared" si="3"/>
        <v>3.4153975250304232</v>
      </c>
      <c r="BB22" s="1005">
        <f t="shared" si="3"/>
        <v>2.5336213693537246</v>
      </c>
      <c r="BC22" s="1005">
        <f t="shared" si="3"/>
        <v>2.816483853903307</v>
      </c>
      <c r="BD22" s="1005">
        <f t="shared" si="3"/>
        <v>2.7877352236167185</v>
      </c>
      <c r="BE22" s="1005">
        <f t="shared" si="3"/>
        <v>2.6250244723702409</v>
      </c>
      <c r="BF22" s="1005">
        <f t="shared" si="3"/>
        <v>2.484703179427612</v>
      </c>
      <c r="BG22" s="1005">
        <f t="shared" si="3"/>
        <v>3.078687880948483</v>
      </c>
      <c r="BH22" s="1005">
        <f t="shared" si="3"/>
        <v>2.3144238832270174</v>
      </c>
      <c r="BI22" s="1005">
        <f t="shared" si="3"/>
        <v>2.3557920842084243</v>
      </c>
      <c r="BJ22" s="1005">
        <f t="shared" si="3"/>
        <v>2.8353450224387013</v>
      </c>
      <c r="BK22" s="1005">
        <f t="shared" si="3"/>
        <v>2.7696623425892994</v>
      </c>
      <c r="BL22" s="1005">
        <f t="shared" si="3"/>
        <v>2.2802863653423655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4.5184461024366431</v>
      </c>
      <c r="AZ23" s="1005">
        <f t="shared" ref="AZ23:BL23" si="4">Y39</f>
        <v>4.0446394396053016</v>
      </c>
      <c r="BA23" s="1005">
        <f t="shared" si="4"/>
        <v>5.1095167402123156</v>
      </c>
      <c r="BB23" s="1005">
        <f t="shared" si="4"/>
        <v>6.3460035566874771</v>
      </c>
      <c r="BC23" s="1005">
        <f t="shared" si="4"/>
        <v>5.9019350292488912</v>
      </c>
      <c r="BD23" s="1005">
        <f t="shared" si="4"/>
        <v>5.6134659417042094</v>
      </c>
      <c r="BE23" s="1005">
        <f t="shared" si="4"/>
        <v>5.4314371923801126</v>
      </c>
      <c r="BF23" s="1005">
        <f t="shared" si="4"/>
        <v>4.6568274885699292</v>
      </c>
      <c r="BG23" s="1005">
        <f t="shared" si="4"/>
        <v>4.6693542170732849</v>
      </c>
      <c r="BH23" s="1005">
        <f t="shared" si="4"/>
        <v>4.692383828717646</v>
      </c>
      <c r="BI23" s="1005">
        <f t="shared" si="4"/>
        <v>4.2094943766506168</v>
      </c>
      <c r="BJ23" s="1005">
        <f t="shared" si="4"/>
        <v>3.9227259162845964</v>
      </c>
      <c r="BK23" s="1005">
        <f t="shared" si="4"/>
        <v>3.9839851411663014</v>
      </c>
      <c r="BL23" s="1005">
        <f t="shared" si="4"/>
        <v>4.0618817384292845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6.5707871900159978</v>
      </c>
      <c r="AZ24" s="1005">
        <f t="shared" ref="AZ24:BL24" si="5">Y40</f>
        <v>6.5109954286023237</v>
      </c>
      <c r="BA24" s="1005">
        <f t="shared" si="5"/>
        <v>7.9329063338026868</v>
      </c>
      <c r="BB24" s="1005">
        <f t="shared" si="5"/>
        <v>8.5981093351334383</v>
      </c>
      <c r="BC24" s="1005">
        <f t="shared" si="5"/>
        <v>8.3541738099305807</v>
      </c>
      <c r="BD24" s="1005">
        <f t="shared" si="5"/>
        <v>8.7153186927469353</v>
      </c>
      <c r="BE24" s="1005">
        <f t="shared" si="5"/>
        <v>8.0320313274150035</v>
      </c>
      <c r="BF24" s="1005">
        <f t="shared" si="5"/>
        <v>8.1042323449359408</v>
      </c>
      <c r="BG24" s="1005">
        <f t="shared" si="5"/>
        <v>7.7951626367349283</v>
      </c>
      <c r="BH24" s="1005">
        <f t="shared" si="5"/>
        <v>7.1050100024235308</v>
      </c>
      <c r="BI24" s="1005">
        <f t="shared" si="5"/>
        <v>7.1006049648842895</v>
      </c>
      <c r="BJ24" s="1005">
        <f t="shared" si="5"/>
        <v>6.5081053307703414</v>
      </c>
      <c r="BK24" s="1005">
        <f t="shared" si="5"/>
        <v>6.3989918013940468</v>
      </c>
      <c r="BL24" s="1005">
        <f t="shared" si="5"/>
        <v>6.1938307099637537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9.5340861217820212</v>
      </c>
      <c r="AZ25" s="1005">
        <f t="shared" ref="AZ25:BL25" si="6">Y41</f>
        <v>9.6442526278789558</v>
      </c>
      <c r="BA25" s="1005">
        <f t="shared" si="6"/>
        <v>9.4179175254857679</v>
      </c>
      <c r="BB25" s="1005">
        <f t="shared" si="6"/>
        <v>9.3284967155286296</v>
      </c>
      <c r="BC25" s="1005">
        <f t="shared" si="6"/>
        <v>9.3264819879038239</v>
      </c>
      <c r="BD25" s="1005">
        <f t="shared" si="6"/>
        <v>9.0383578672980551</v>
      </c>
      <c r="BE25" s="1005">
        <f t="shared" si="6"/>
        <v>9.0406835990836498</v>
      </c>
      <c r="BF25" s="1005">
        <f t="shared" si="6"/>
        <v>9.1180012110041204</v>
      </c>
      <c r="BG25" s="1005">
        <f t="shared" si="6"/>
        <v>8.9381966114750409</v>
      </c>
      <c r="BH25" s="1005">
        <f t="shared" si="6"/>
        <v>8.815949988100412</v>
      </c>
      <c r="BI25" s="1005">
        <f t="shared" si="6"/>
        <v>8.3287742449665991</v>
      </c>
      <c r="BJ25" s="1005">
        <f t="shared" si="6"/>
        <v>7.6133443988722336</v>
      </c>
      <c r="BK25" s="1005">
        <f t="shared" si="6"/>
        <v>7.6309843595951277</v>
      </c>
      <c r="BL25" s="1005">
        <f t="shared" si="6"/>
        <v>7.6647522288739118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23.696896101449788</v>
      </c>
      <c r="AZ27" s="1005">
        <f t="shared" si="8"/>
        <v>22.603968120096056</v>
      </c>
      <c r="BA27" s="1005">
        <f t="shared" si="8"/>
        <v>25.875738124531196</v>
      </c>
      <c r="BB27" s="1005">
        <f t="shared" si="8"/>
        <v>26.806230976703269</v>
      </c>
      <c r="BC27" s="1005">
        <f t="shared" si="8"/>
        <v>26.399074680986601</v>
      </c>
      <c r="BD27" s="1005">
        <f t="shared" si="8"/>
        <v>26.154877725365914</v>
      </c>
      <c r="BE27" s="1005">
        <f t="shared" si="8"/>
        <v>25.129176591249006</v>
      </c>
      <c r="BF27" s="1005">
        <f t="shared" si="8"/>
        <v>24.363764223937601</v>
      </c>
      <c r="BG27" s="1005">
        <f t="shared" si="8"/>
        <v>24.481401346231735</v>
      </c>
      <c r="BH27" s="1005">
        <f t="shared" si="8"/>
        <v>22.927767702468607</v>
      </c>
      <c r="BI27" s="1005">
        <f t="shared" si="8"/>
        <v>21.994665670709928</v>
      </c>
      <c r="BJ27" s="1005">
        <f t="shared" si="8"/>
        <v>20.879520668365874</v>
      </c>
      <c r="BK27" s="1005">
        <f t="shared" si="8"/>
        <v>20.783623644744775</v>
      </c>
      <c r="BL27" s="1005">
        <f t="shared" si="8"/>
        <v>20.200751042609316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26.399074680986601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2.816483853903307</v>
      </c>
      <c r="P31" s="453">
        <f t="shared" ref="P31:P43" si="9">O31/$O$30</f>
        <v>0.10668873390217054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1.988153917023104</v>
      </c>
      <c r="P32" s="454">
        <f t="shared" si="9"/>
        <v>7.531150015856547E-2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0.26666938541355328</v>
      </c>
      <c r="P33" s="454">
        <f t="shared" si="9"/>
        <v>1.0101467139892463E-2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0.56166055146665017</v>
      </c>
      <c r="P34" s="454">
        <f t="shared" si="9"/>
        <v>2.1275766603712623E-2</v>
      </c>
      <c r="Q34" s="328"/>
      <c r="R34" s="13"/>
      <c r="S34" s="323"/>
      <c r="T34" s="563" t="s">
        <v>112</v>
      </c>
      <c r="U34" s="332"/>
      <c r="V34" s="332"/>
      <c r="W34" s="332"/>
      <c r="X34" s="893">
        <f>X35+X39+X40+X41+X47</f>
        <v>23.696896101449788</v>
      </c>
      <c r="Y34" s="894">
        <f t="shared" ref="Y34:AK34" si="10">Y35+Y39+Y40+Y41+Y47</f>
        <v>22.603968120096056</v>
      </c>
      <c r="Z34" s="894">
        <f t="shared" si="10"/>
        <v>25.875738124531196</v>
      </c>
      <c r="AA34" s="894">
        <f t="shared" si="10"/>
        <v>26.806230976703269</v>
      </c>
      <c r="AB34" s="894">
        <f t="shared" si="10"/>
        <v>26.399074680986601</v>
      </c>
      <c r="AC34" s="894">
        <f t="shared" si="10"/>
        <v>26.154877725365914</v>
      </c>
      <c r="AD34" s="894">
        <f t="shared" si="10"/>
        <v>25.129176591249006</v>
      </c>
      <c r="AE34" s="894">
        <f t="shared" si="10"/>
        <v>24.363764223937601</v>
      </c>
      <c r="AF34" s="894">
        <f t="shared" si="10"/>
        <v>24.481401346231735</v>
      </c>
      <c r="AG34" s="894">
        <f t="shared" si="10"/>
        <v>22.927767702468607</v>
      </c>
      <c r="AH34" s="894">
        <f t="shared" si="10"/>
        <v>21.994665670709928</v>
      </c>
      <c r="AI34" s="894">
        <f t="shared" si="10"/>
        <v>20.879520668365874</v>
      </c>
      <c r="AJ34" s="894">
        <f t="shared" si="10"/>
        <v>20.783623644744775</v>
      </c>
      <c r="AK34" s="895">
        <f t="shared" si="10"/>
        <v>20.200751042609316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5.9019350292488912</v>
      </c>
      <c r="P35" s="453">
        <f t="shared" si="9"/>
        <v>0.22356598102658654</v>
      </c>
      <c r="Q35" s="328"/>
      <c r="R35" s="13"/>
      <c r="S35" s="323"/>
      <c r="T35" s="334"/>
      <c r="U35" s="246" t="s">
        <v>114</v>
      </c>
      <c r="V35" s="344"/>
      <c r="W35" s="344"/>
      <c r="X35" s="896">
        <f>SUM(X36:X38)</f>
        <v>3.0735766872151262</v>
      </c>
      <c r="Y35" s="897">
        <f t="shared" ref="Y35:AK35" si="11">SUM(Y36:Y38)</f>
        <v>2.4040806240094739</v>
      </c>
      <c r="Z35" s="897">
        <f t="shared" si="11"/>
        <v>3.4153975250304232</v>
      </c>
      <c r="AA35" s="897">
        <f t="shared" si="11"/>
        <v>2.5336213693537246</v>
      </c>
      <c r="AB35" s="897">
        <f t="shared" si="11"/>
        <v>2.816483853903307</v>
      </c>
      <c r="AC35" s="897">
        <f t="shared" si="11"/>
        <v>2.7877352236167185</v>
      </c>
      <c r="AD35" s="897">
        <f t="shared" si="11"/>
        <v>2.6250244723702409</v>
      </c>
      <c r="AE35" s="897">
        <f t="shared" si="11"/>
        <v>2.484703179427612</v>
      </c>
      <c r="AF35" s="897">
        <f t="shared" si="11"/>
        <v>3.078687880948483</v>
      </c>
      <c r="AG35" s="897">
        <f t="shared" si="11"/>
        <v>2.3144238832270174</v>
      </c>
      <c r="AH35" s="897">
        <f t="shared" si="11"/>
        <v>2.3557920842084243</v>
      </c>
      <c r="AI35" s="897">
        <f t="shared" si="11"/>
        <v>2.8353450224387013</v>
      </c>
      <c r="AJ35" s="897">
        <f t="shared" si="11"/>
        <v>2.7696623425892994</v>
      </c>
      <c r="AK35" s="898">
        <f t="shared" si="11"/>
        <v>2.2802863653423655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8.3541738099305807</v>
      </c>
      <c r="P36" s="453">
        <f t="shared" si="9"/>
        <v>0.3164570694573437</v>
      </c>
      <c r="Q36" s="328"/>
      <c r="R36" s="13"/>
      <c r="S36" s="356" t="s">
        <v>184</v>
      </c>
      <c r="T36" s="335"/>
      <c r="U36" s="346"/>
      <c r="V36" s="336" t="s">
        <v>184</v>
      </c>
      <c r="W36" s="357"/>
      <c r="X36" s="899">
        <f>VLOOKUP(年度マスタ!$K$4&amp;"_"&amp;X$33,データシート1!$A:$BT,MATCH("aa_"&amp;$S36,データシート1!$A$1:$BT$1,0),0)</f>
        <v>2.135509378346427</v>
      </c>
      <c r="Y36" s="900">
        <f>VLOOKUP(年度マスタ!$K$4&amp;"_"&amp;Y$33,データシート1!$A:$BT,MATCH("aa_"&amp;$S36,データシート1!$A$1:$BT$1,0),0)</f>
        <v>1.5240921342076279</v>
      </c>
      <c r="Z36" s="900">
        <f>VLOOKUP(年度マスタ!$K$4&amp;"_"&amp;Z$33,データシート1!$A:$BT,MATCH("aa_"&amp;$S36,データシート1!$A$1:$BT$1,0),0)</f>
        <v>2.4986205573287421</v>
      </c>
      <c r="AA36" s="900">
        <f>VLOOKUP(年度マスタ!$K$4&amp;"_"&amp;AA$33,データシート1!$A:$BT,MATCH("aa_"&amp;$S36,データシート1!$A$1:$BT$1,0),0)</f>
        <v>1.5749483488781639</v>
      </c>
      <c r="AB36" s="900">
        <f>VLOOKUP(年度マスタ!$K$4&amp;"_"&amp;AB$33,データシート1!$A:$BT,MATCH("aa_"&amp;$S36,データシート1!$A$1:$BT$1,0),0)</f>
        <v>1.988153917023104</v>
      </c>
      <c r="AC36" s="900">
        <f>VLOOKUP(年度マスタ!$K$4&amp;"_"&amp;AC$33,データシート1!$A:$BT,MATCH("aa_"&amp;$S36,データシート1!$A$1:$BT$1,0),0)</f>
        <v>1.349994564549033</v>
      </c>
      <c r="AD36" s="900">
        <f>VLOOKUP(年度マスタ!$K$4&amp;"_"&amp;AD$33,データシート1!$A:$BT,MATCH("aa_"&amp;$S36,データシート1!$A$1:$BT$1,0),0)</f>
        <v>1.143257163708213</v>
      </c>
      <c r="AE36" s="900">
        <f>VLOOKUP(年度マスタ!$K$4&amp;"_"&amp;AE$33,データシート1!$A:$BT,MATCH("aa_"&amp;$S36,データシート1!$A$1:$BT$1,0),0)</f>
        <v>0.93399943457008061</v>
      </c>
      <c r="AF36" s="900">
        <f>VLOOKUP(年度マスタ!$K$4&amp;"_"&amp;AF$33,データシート1!$A:$BT,MATCH("aa_"&amp;$S36,データシート1!$A$1:$BT$1,0),0)</f>
        <v>1.6425070978983072</v>
      </c>
      <c r="AG36" s="900">
        <f>VLOOKUP(年度マスタ!$K$4&amp;"_"&amp;AG$33,データシート1!$A:$BT,MATCH("aa_"&amp;$S36,データシート1!$A$1:$BT$1,0),0)</f>
        <v>0.99274898390278488</v>
      </c>
      <c r="AH36" s="900">
        <f>VLOOKUP(年度マスタ!$K$4&amp;"_"&amp;AH$33,データシート1!$A:$BT,MATCH("aa_"&amp;$S36,データシート1!$A$1:$BT$1,0),0)</f>
        <v>1.05040640296224</v>
      </c>
      <c r="AI36" s="900">
        <f>VLOOKUP(年度マスタ!$K$4&amp;"_"&amp;AI$33,データシート1!$A:$BT,MATCH("aa_"&amp;$S36,データシート1!$A$1:$BT$1,0),0)</f>
        <v>0.98839557797155908</v>
      </c>
      <c r="AJ36" s="900">
        <f>VLOOKUP(年度マスタ!$K$4&amp;"_"&amp;AJ$33,データシート1!$A:$BT,MATCH("aa_"&amp;$S36,データシート1!$A$1:$BT$1,0),0)</f>
        <v>1.0742742471771654</v>
      </c>
      <c r="AK36" s="901">
        <f>VLOOKUP(年度マスタ!$K$4&amp;"_"&amp;AK$33,データシート1!$A:$BT,MATCH("aa_"&amp;$S36,データシート1!$A$1:$BT$1,0),0)</f>
        <v>0.74889347422052677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9.3264819879038239</v>
      </c>
      <c r="P37" s="453">
        <f t="shared" si="9"/>
        <v>0.35328821561389928</v>
      </c>
      <c r="Q37" s="328"/>
      <c r="R37" s="13"/>
      <c r="S37" s="356" t="s">
        <v>187</v>
      </c>
      <c r="T37" s="335"/>
      <c r="U37" s="346"/>
      <c r="V37" s="336" t="s">
        <v>194</v>
      </c>
      <c r="W37" s="357"/>
      <c r="X37" s="899">
        <f>VLOOKUP(年度マスタ!$K$4&amp;"_"&amp;X$33,データシート1!$A:$BT,MATCH("aa_"&amp;$S37,データシート1!$A$1:$BT$1,0),0)</f>
        <v>0.19599335733899981</v>
      </c>
      <c r="Y37" s="900">
        <f>VLOOKUP(年度マスタ!$K$4&amp;"_"&amp;Y$33,データシート1!$A:$BT,MATCH("aa_"&amp;$S37,データシート1!$A$1:$BT$1,0),0)</f>
        <v>0.20440269235189421</v>
      </c>
      <c r="Z37" s="900">
        <f>VLOOKUP(年度マスタ!$K$4&amp;"_"&amp;Z$33,データシート1!$A:$BT,MATCH("aa_"&amp;$S37,データシート1!$A$1:$BT$1,0),0)</f>
        <v>0.28640619222908947</v>
      </c>
      <c r="AA37" s="900">
        <f>VLOOKUP(年度マスタ!$K$4&amp;"_"&amp;AA$33,データシート1!$A:$BT,MATCH("aa_"&amp;$S37,データシート1!$A$1:$BT$1,0),0)</f>
        <v>0.32264765259913969</v>
      </c>
      <c r="AB37" s="900">
        <f>VLOOKUP(年度マスタ!$K$4&amp;"_"&amp;AB$33,データシート1!$A:$BT,MATCH("aa_"&amp;$S37,データシート1!$A$1:$BT$1,0),0)</f>
        <v>0.26666938541355328</v>
      </c>
      <c r="AC37" s="900">
        <f>VLOOKUP(年度マスタ!$K$4&amp;"_"&amp;AC$33,データシート1!$A:$BT,MATCH("aa_"&amp;$S37,データシート1!$A$1:$BT$1,0),0)</f>
        <v>0.33726717268520251</v>
      </c>
      <c r="AD37" s="900">
        <f>VLOOKUP(年度マスタ!$K$4&amp;"_"&amp;AD$33,データシート1!$A:$BT,MATCH("aa_"&amp;$S37,データシート1!$A$1:$BT$1,0),0)</f>
        <v>0.32340415874221201</v>
      </c>
      <c r="AE37" s="900">
        <f>VLOOKUP(年度マスタ!$K$4&amp;"_"&amp;AE$33,データシート1!$A:$BT,MATCH("aa_"&amp;$S37,データシート1!$A$1:$BT$1,0),0)</f>
        <v>0.30506004683422866</v>
      </c>
      <c r="AF37" s="900">
        <f>VLOOKUP(年度マスタ!$K$4&amp;"_"&amp;AF$33,データシート1!$A:$BT,MATCH("aa_"&amp;$S37,データシート1!$A$1:$BT$1,0),0)</f>
        <v>0.31172569182901533</v>
      </c>
      <c r="AG37" s="900">
        <f>VLOOKUP(年度マスタ!$K$4&amp;"_"&amp;AG$33,データシート1!$A:$BT,MATCH("aa_"&amp;$S37,データシート1!$A$1:$BT$1,0),0)</f>
        <v>0.29013218690648818</v>
      </c>
      <c r="AH37" s="900">
        <f>VLOOKUP(年度マスタ!$K$4&amp;"_"&amp;AH$33,データシート1!$A:$BT,MATCH("aa_"&amp;$S37,データシート1!$A$1:$BT$1,0),0)</f>
        <v>0.26922130550303186</v>
      </c>
      <c r="AI37" s="900">
        <f>VLOOKUP(年度マスタ!$K$4&amp;"_"&amp;AI$33,データシート1!$A:$BT,MATCH("aa_"&amp;$S37,データシート1!$A$1:$BT$1,0),0)</f>
        <v>0.19496385934199739</v>
      </c>
      <c r="AJ37" s="900">
        <f>VLOOKUP(年度マスタ!$K$4&amp;"_"&amp;AJ$33,データシート1!$A:$BT,MATCH("aa_"&amp;$S37,データシート1!$A$1:$BT$1,0),0)</f>
        <v>0.18780431518632903</v>
      </c>
      <c r="AK37" s="901">
        <f>VLOOKUP(年度マスタ!$K$4&amp;"_"&amp;AK$33,データシート1!$A:$BT,MATCH("aa_"&amp;$S37,データシート1!$A$1:$BT$1,0),0)</f>
        <v>0.17964498339858917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9.0595302494069205</v>
      </c>
      <c r="P38" s="454">
        <f t="shared" si="9"/>
        <v>0.34317605290657643</v>
      </c>
      <c r="Q38" s="328"/>
      <c r="R38" s="13"/>
      <c r="S38" s="356" t="s">
        <v>188</v>
      </c>
      <c r="T38" s="335"/>
      <c r="U38" s="348"/>
      <c r="V38" s="358" t="s">
        <v>197</v>
      </c>
      <c r="W38" s="358"/>
      <c r="X38" s="899">
        <f>VLOOKUP(年度マスタ!$K$4&amp;"_"&amp;X$33,データシート1!$A:$BT,MATCH("aa_"&amp;$S38,データシート1!$A$1:$BT$1,0),0)</f>
        <v>0.74207395152969935</v>
      </c>
      <c r="Y38" s="900">
        <f>VLOOKUP(年度マスタ!$K$4&amp;"_"&amp;Y$33,データシート1!$A:$BT,MATCH("aa_"&amp;$S38,データシート1!$A$1:$BT$1,0),0)</f>
        <v>0.67558579744995195</v>
      </c>
      <c r="Z38" s="900">
        <f>VLOOKUP(年度マスタ!$K$4&amp;"_"&amp;Z$33,データシート1!$A:$BT,MATCH("aa_"&amp;$S38,データシート1!$A$1:$BT$1,0),0)</f>
        <v>0.63037077547259146</v>
      </c>
      <c r="AA38" s="900">
        <f>VLOOKUP(年度マスタ!$K$4&amp;"_"&amp;AA$33,データシート1!$A:$BT,MATCH("aa_"&amp;$S38,データシート1!$A$1:$BT$1,0),0)</f>
        <v>0.63602536787642105</v>
      </c>
      <c r="AB38" s="900">
        <f>VLOOKUP(年度マスタ!$K$4&amp;"_"&amp;AB$33,データシート1!$A:$BT,MATCH("aa_"&amp;$S38,データシート1!$A$1:$BT$1,0),0)</f>
        <v>0.56166055146665017</v>
      </c>
      <c r="AC38" s="900">
        <f>VLOOKUP(年度マスタ!$K$4&amp;"_"&amp;AC$33,データシート1!$A:$BT,MATCH("aa_"&amp;$S38,データシート1!$A$1:$BT$1,0),0)</f>
        <v>1.100473486382483</v>
      </c>
      <c r="AD38" s="900">
        <f>VLOOKUP(年度マスタ!$K$4&amp;"_"&amp;AD$33,データシート1!$A:$BT,MATCH("aa_"&amp;$S38,データシート1!$A$1:$BT$1,0),0)</f>
        <v>1.1583631499198159</v>
      </c>
      <c r="AE38" s="900">
        <f>VLOOKUP(年度マスタ!$K$4&amp;"_"&amp;AE$33,データシート1!$A:$BT,MATCH("aa_"&amp;$S38,データシート1!$A$1:$BT$1,0),0)</f>
        <v>1.2456436980233025</v>
      </c>
      <c r="AF38" s="900">
        <f>VLOOKUP(年度マスタ!$K$4&amp;"_"&amp;AF$33,データシート1!$A:$BT,MATCH("aa_"&amp;$S38,データシート1!$A$1:$BT$1,0),0)</f>
        <v>1.1244550912211606</v>
      </c>
      <c r="AG38" s="900">
        <f>VLOOKUP(年度マスタ!$K$4&amp;"_"&amp;AG$33,データシート1!$A:$BT,MATCH("aa_"&amp;$S38,データシート1!$A$1:$BT$1,0),0)</f>
        <v>1.0315427124177443</v>
      </c>
      <c r="AH38" s="900">
        <f>VLOOKUP(年度マスタ!$K$4&amp;"_"&amp;AH$33,データシート1!$A:$BT,MATCH("aa_"&amp;$S38,データシート1!$A$1:$BT$1,0),0)</f>
        <v>1.0361643757431522</v>
      </c>
      <c r="AI38" s="900">
        <f>VLOOKUP(年度マスタ!$K$4&amp;"_"&amp;AI$33,データシート1!$A:$BT,MATCH("aa_"&amp;$S38,データシート1!$A$1:$BT$1,0),0)</f>
        <v>1.6519855851251448</v>
      </c>
      <c r="AJ38" s="900">
        <f>VLOOKUP(年度マスタ!$K$4&amp;"_"&amp;AJ$33,データシート1!$A:$BT,MATCH("aa_"&amp;$S38,データシート1!$A$1:$BT$1,0),0)</f>
        <v>1.507583780225805</v>
      </c>
      <c r="AK38" s="901">
        <f>VLOOKUP(年度マスタ!$K$4&amp;"_"&amp;AK$33,データシート1!$A:$BT,MATCH("aa_"&amp;$S38,データシート1!$A$1:$BT$1,0),0)</f>
        <v>1.3517479077232495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3.5946021210501811</v>
      </c>
      <c r="P39" s="454">
        <f t="shared" si="9"/>
        <v>0.13616394379304211</v>
      </c>
      <c r="Q39" s="328"/>
      <c r="R39" s="13"/>
      <c r="S39" s="356" t="s">
        <v>189</v>
      </c>
      <c r="T39" s="335"/>
      <c r="U39" s="343" t="s">
        <v>199</v>
      </c>
      <c r="V39" s="344"/>
      <c r="W39" s="344"/>
      <c r="X39" s="896">
        <f>VLOOKUP(年度マスタ!$K$4&amp;"_"&amp;X$33,データシート1!$A:$BT,MATCH("aa_"&amp;$S39,データシート1!$A$1:$BT$1,0),0)</f>
        <v>4.5184461024366431</v>
      </c>
      <c r="Y39" s="897">
        <f>VLOOKUP(年度マスタ!$K$4&amp;"_"&amp;Y$33,データシート1!$A:$BT,MATCH("aa_"&amp;$S39,データシート1!$A$1:$BT$1,0),0)</f>
        <v>4.0446394396053016</v>
      </c>
      <c r="Z39" s="897">
        <f>VLOOKUP(年度マスタ!$K$4&amp;"_"&amp;Z$33,データシート1!$A:$BT,MATCH("aa_"&amp;$S39,データシート1!$A$1:$BT$1,0),0)</f>
        <v>5.1095167402123156</v>
      </c>
      <c r="AA39" s="897">
        <f>VLOOKUP(年度マスタ!$K$4&amp;"_"&amp;AA$33,データシート1!$A:$BT,MATCH("aa_"&amp;$S39,データシート1!$A$1:$BT$1,0),0)</f>
        <v>6.3460035566874771</v>
      </c>
      <c r="AB39" s="897">
        <f>VLOOKUP(年度マスタ!$K$4&amp;"_"&amp;AB$33,データシート1!$A:$BT,MATCH("aa_"&amp;$S39,データシート1!$A$1:$BT$1,0),0)</f>
        <v>5.9019350292488912</v>
      </c>
      <c r="AC39" s="897">
        <f>VLOOKUP(年度マスタ!$K$4&amp;"_"&amp;AC$33,データシート1!$A:$BT,MATCH("aa_"&amp;$S39,データシート1!$A$1:$BT$1,0),0)</f>
        <v>5.6134659417042094</v>
      </c>
      <c r="AD39" s="897">
        <f>VLOOKUP(年度マスタ!$K$4&amp;"_"&amp;AD$33,データシート1!$A:$BT,MATCH("aa_"&amp;$S39,データシート1!$A$1:$BT$1,0),0)</f>
        <v>5.4314371923801126</v>
      </c>
      <c r="AE39" s="897">
        <f>VLOOKUP(年度マスタ!$K$4&amp;"_"&amp;AE$33,データシート1!$A:$BT,MATCH("aa_"&amp;$S39,データシート1!$A$1:$BT$1,0),0)</f>
        <v>4.6568274885699292</v>
      </c>
      <c r="AF39" s="897">
        <f>VLOOKUP(年度マスタ!$K$4&amp;"_"&amp;AF$33,データシート1!$A:$BT,MATCH("aa_"&amp;$S39,データシート1!$A$1:$BT$1,0),0)</f>
        <v>4.6693542170732849</v>
      </c>
      <c r="AG39" s="897">
        <f>VLOOKUP(年度マスタ!$K$4&amp;"_"&amp;AG$33,データシート1!$A:$BT,MATCH("aa_"&amp;$S39,データシート1!$A$1:$BT$1,0),0)</f>
        <v>4.692383828717646</v>
      </c>
      <c r="AH39" s="897">
        <f>VLOOKUP(年度マスタ!$K$4&amp;"_"&amp;AH$33,データシート1!$A:$BT,MATCH("aa_"&amp;$S39,データシート1!$A$1:$BT$1,0),0)</f>
        <v>4.2094943766506168</v>
      </c>
      <c r="AI39" s="897">
        <f>VLOOKUP(年度マスタ!$K$4&amp;"_"&amp;AI$33,データシート1!$A:$BT,MATCH("aa_"&amp;$S39,データシート1!$A$1:$BT$1,0),0)</f>
        <v>3.9227259162845964</v>
      </c>
      <c r="AJ39" s="897">
        <f>VLOOKUP(年度マスタ!$K$4&amp;"_"&amp;AJ$33,データシート1!$A:$BT,MATCH("aa_"&amp;$S39,データシート1!$A$1:$BT$1,0),0)</f>
        <v>3.9839851411663014</v>
      </c>
      <c r="AK39" s="898">
        <f>VLOOKUP(年度マスタ!$K$4&amp;"_"&amp;AK$33,データシート1!$A:$BT,MATCH("aa_"&amp;$S39,データシート1!$A$1:$BT$1,0),0)</f>
        <v>4.0618817384292845</v>
      </c>
      <c r="AL39" s="330"/>
      <c r="AW39" s="17" t="str">
        <f>年度マスタ!K4</f>
        <v>01465</v>
      </c>
      <c r="AX39" s="17" t="s">
        <v>200</v>
      </c>
      <c r="AY39" s="17">
        <f>VLOOKUP($AW39&amp;"_"&amp;$AY$34,データシート1!$A:$BT,MATCH($AY$31&amp;"_"&amp;AY$36,データシート1!$A$1:$BT$1,0),0)</f>
        <v>0.74889347422052677</v>
      </c>
      <c r="AZ39" s="17">
        <f>VLOOKUP($AW39&amp;"_"&amp;$AY$34,データシート1!$A:$BT,MATCH($AY$31&amp;"_"&amp;AZ$36,データシート1!$A$1:$BT$1,0),0)</f>
        <v>0.17964498339858917</v>
      </c>
      <c r="BA39" s="17">
        <f>VLOOKUP($AW39&amp;"_"&amp;$AY$34,データシート1!$A:$BT,MATCH($AY$31&amp;"_"&amp;BA$36,データシート1!$A$1:$BT$1,0),0)</f>
        <v>1.3517479077232495</v>
      </c>
      <c r="BB39" s="17">
        <f>VLOOKUP($AW39&amp;"_"&amp;$AY$34,データシート1!$A:$BT,MATCH($AY$31&amp;"_"&amp;BB$36,データシート1!$A$1:$BT$1,0),0)</f>
        <v>4.0618817384292845</v>
      </c>
      <c r="BC39" s="17">
        <f>VLOOKUP($AW39&amp;"_"&amp;$AY$34,データシート1!$A:$BT,MATCH($AY$31&amp;"_"&amp;BC$36,データシート1!$A$1:$BT$1,0),0)</f>
        <v>6.1938307099637537</v>
      </c>
      <c r="BD39" s="17">
        <f>VLOOKUP($AW39&amp;"_"&amp;$AY$34,データシート1!$A:$BT,MATCH($AY$31&amp;"_"&amp;BD$36,データシート1!$A$1:$BT$1,0),0)</f>
        <v>2.6249798050217255</v>
      </c>
      <c r="BE39" s="17">
        <f>VLOOKUP($AW39&amp;"_"&amp;$AY$34,データシート1!$A:$BT,MATCH($AY$31&amp;"_"&amp;BE$36,データシート1!$A$1:$BT$1,0),0)</f>
        <v>4.869756318691727</v>
      </c>
      <c r="BF39" s="17">
        <f>VLOOKUP($AW39&amp;"_"&amp;$AY$34,データシート1!$A:$BT,MATCH($AY$31&amp;"_"&amp;BF$36,データシート1!$A$1:$BT$1,0),0)</f>
        <v>0.17001610516045937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5.4649281283567399</v>
      </c>
      <c r="P40" s="454">
        <f t="shared" si="9"/>
        <v>0.20701210911353435</v>
      </c>
      <c r="Q40" s="328"/>
      <c r="R40" s="13"/>
      <c r="S40" s="356" t="s">
        <v>165</v>
      </c>
      <c r="T40" s="335"/>
      <c r="U40" s="343" t="s">
        <v>165</v>
      </c>
      <c r="V40" s="344"/>
      <c r="W40" s="344"/>
      <c r="X40" s="896">
        <f>VLOOKUP(年度マスタ!$K$4&amp;"_"&amp;X$33,データシート1!$A:$BT,MATCH("aa_"&amp;$S40,データシート1!$A$1:$BT$1,0),0)</f>
        <v>6.5707871900159978</v>
      </c>
      <c r="Y40" s="897">
        <f>VLOOKUP(年度マスタ!$K$4&amp;"_"&amp;Y$33,データシート1!$A:$BT,MATCH("aa_"&amp;$S40,データシート1!$A$1:$BT$1,0),0)</f>
        <v>6.5109954286023237</v>
      </c>
      <c r="Z40" s="897">
        <f>VLOOKUP(年度マスタ!$K$4&amp;"_"&amp;Z$33,データシート1!$A:$BT,MATCH("aa_"&amp;$S40,データシート1!$A$1:$BT$1,0),0)</f>
        <v>7.9329063338026868</v>
      </c>
      <c r="AA40" s="897">
        <f>VLOOKUP(年度マスタ!$K$4&amp;"_"&amp;AA$33,データシート1!$A:$BT,MATCH("aa_"&amp;$S40,データシート1!$A$1:$BT$1,0),0)</f>
        <v>8.5981093351334383</v>
      </c>
      <c r="AB40" s="897">
        <f>VLOOKUP(年度マスタ!$K$4&amp;"_"&amp;AB$33,データシート1!$A:$BT,MATCH("aa_"&amp;$S40,データシート1!$A$1:$BT$1,0),0)</f>
        <v>8.3541738099305807</v>
      </c>
      <c r="AC40" s="897">
        <f>VLOOKUP(年度マスタ!$K$4&amp;"_"&amp;AC$33,データシート1!$A:$BT,MATCH("aa_"&amp;$S40,データシート1!$A$1:$BT$1,0),0)</f>
        <v>8.7153186927469353</v>
      </c>
      <c r="AD40" s="897">
        <f>VLOOKUP(年度マスタ!$K$4&amp;"_"&amp;AD$33,データシート1!$A:$BT,MATCH("aa_"&amp;$S40,データシート1!$A$1:$BT$1,0),0)</f>
        <v>8.0320313274150035</v>
      </c>
      <c r="AE40" s="897">
        <f>VLOOKUP(年度マスタ!$K$4&amp;"_"&amp;AE$33,データシート1!$A:$BT,MATCH("aa_"&amp;$S40,データシート1!$A$1:$BT$1,0),0)</f>
        <v>8.1042323449359408</v>
      </c>
      <c r="AF40" s="897">
        <f>VLOOKUP(年度マスタ!$K$4&amp;"_"&amp;AF$33,データシート1!$A:$BT,MATCH("aa_"&amp;$S40,データシート1!$A$1:$BT$1,0),0)</f>
        <v>7.7951626367349283</v>
      </c>
      <c r="AG40" s="897">
        <f>VLOOKUP(年度マスタ!$K$4&amp;"_"&amp;AG$33,データシート1!$A:$BT,MATCH("aa_"&amp;$S40,データシート1!$A$1:$BT$1,0),0)</f>
        <v>7.1050100024235308</v>
      </c>
      <c r="AH40" s="897">
        <f>VLOOKUP(年度マスタ!$K$4&amp;"_"&amp;AH$33,データシート1!$A:$BT,MATCH("aa_"&amp;$S40,データシート1!$A$1:$BT$1,0),0)</f>
        <v>7.1006049648842895</v>
      </c>
      <c r="AI40" s="897">
        <f>VLOOKUP(年度マスタ!$K$4&amp;"_"&amp;AI$33,データシート1!$A:$BT,MATCH("aa_"&amp;$S40,データシート1!$A$1:$BT$1,0),0)</f>
        <v>6.5081053307703414</v>
      </c>
      <c r="AJ40" s="897">
        <f>VLOOKUP(年度マスタ!$K$4&amp;"_"&amp;AJ$33,データシート1!$A:$BT,MATCH("aa_"&amp;$S40,データシート1!$A$1:$BT$1,0),0)</f>
        <v>6.3989918013940468</v>
      </c>
      <c r="AK40" s="898">
        <f>VLOOKUP(年度マスタ!$K$4&amp;"_"&amp;AK$33,データシート1!$A:$BT,MATCH("aa_"&amp;$S40,データシート1!$A$1:$BT$1,0),0)</f>
        <v>6.1938307099637537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0.26695173849690301</v>
      </c>
      <c r="P41" s="454">
        <f t="shared" si="9"/>
        <v>1.011216270732283E-2</v>
      </c>
      <c r="Q41" s="328"/>
      <c r="R41" s="13"/>
      <c r="S41" s="356" t="s">
        <v>201</v>
      </c>
      <c r="T41" s="335"/>
      <c r="U41" s="246" t="s">
        <v>128</v>
      </c>
      <c r="V41" s="344"/>
      <c r="W41" s="344"/>
      <c r="X41" s="896">
        <f>X42+X45+X46</f>
        <v>9.5340861217820212</v>
      </c>
      <c r="Y41" s="897">
        <f t="shared" ref="Y41:AH41" si="12">Y42+Y45+Y46</f>
        <v>9.6442526278789558</v>
      </c>
      <c r="Z41" s="897">
        <f t="shared" si="12"/>
        <v>9.4179175254857679</v>
      </c>
      <c r="AA41" s="897">
        <f t="shared" si="12"/>
        <v>9.3284967155286296</v>
      </c>
      <c r="AB41" s="897">
        <f t="shared" si="12"/>
        <v>9.3264819879038239</v>
      </c>
      <c r="AC41" s="897">
        <f t="shared" si="12"/>
        <v>9.0383578672980551</v>
      </c>
      <c r="AD41" s="897">
        <f t="shared" si="12"/>
        <v>9.0406835990836498</v>
      </c>
      <c r="AE41" s="897">
        <f t="shared" si="12"/>
        <v>9.1180012110041204</v>
      </c>
      <c r="AF41" s="897">
        <f t="shared" si="12"/>
        <v>8.9381966114750409</v>
      </c>
      <c r="AG41" s="897">
        <f t="shared" si="12"/>
        <v>8.815949988100412</v>
      </c>
      <c r="AH41" s="897">
        <f t="shared" si="12"/>
        <v>8.3287742449665991</v>
      </c>
      <c r="AI41" s="897">
        <f>AI42+AI45+AI46</f>
        <v>7.6133443988722336</v>
      </c>
      <c r="AJ41" s="897">
        <f>AJ42+AJ45+AJ46</f>
        <v>7.6309843595951277</v>
      </c>
      <c r="AK41" s="898">
        <f>AK42+AK45+AK46</f>
        <v>7.6647522288739118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9.3197850324631801</v>
      </c>
      <c r="Y42" s="900">
        <f t="shared" ref="Y42:AK42" si="13">SUM(Y43:Y44)</f>
        <v>9.4232855026367837</v>
      </c>
      <c r="Z42" s="900">
        <f t="shared" si="13"/>
        <v>9.1668240699123249</v>
      </c>
      <c r="AA42" s="900">
        <f t="shared" si="13"/>
        <v>9.0609497055664203</v>
      </c>
      <c r="AB42" s="900">
        <f t="shared" si="13"/>
        <v>9.0595302494069205</v>
      </c>
      <c r="AC42" s="900">
        <f t="shared" si="13"/>
        <v>8.7890615767418847</v>
      </c>
      <c r="AD42" s="900">
        <f t="shared" si="13"/>
        <v>8.7996900681780712</v>
      </c>
      <c r="AE42" s="900">
        <f t="shared" si="13"/>
        <v>8.8868225838467954</v>
      </c>
      <c r="AF42" s="900">
        <f t="shared" si="13"/>
        <v>8.7212670992934491</v>
      </c>
      <c r="AG42" s="900">
        <f t="shared" si="13"/>
        <v>8.6175045987870096</v>
      </c>
      <c r="AH42" s="900">
        <f t="shared" si="13"/>
        <v>8.1397558425034067</v>
      </c>
      <c r="AI42" s="900">
        <f t="shared" si="13"/>
        <v>7.4357546999946873</v>
      </c>
      <c r="AJ42" s="900">
        <f t="shared" si="13"/>
        <v>7.4587423927726917</v>
      </c>
      <c r="AK42" s="901">
        <f t="shared" si="13"/>
        <v>7.4947361237134524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3.8395770956111739</v>
      </c>
      <c r="Y43" s="900">
        <f>VLOOKUP(年度マスタ!$K$4&amp;"_"&amp;Y$33,データシート1!$A:$BT,MATCH("aa_"&amp;$S43,データシート1!$A$1:$BT$1,0),0)</f>
        <v>3.8434768110462709</v>
      </c>
      <c r="Z43" s="900">
        <f>VLOOKUP(年度マスタ!$K$4&amp;"_"&amp;Z$33,データシート1!$A:$BT,MATCH("aa_"&amp;$S43,データシート1!$A$1:$BT$1,0),0)</f>
        <v>3.7482628465907823</v>
      </c>
      <c r="AA43" s="900">
        <f>VLOOKUP(年度マスタ!$K$4&amp;"_"&amp;AA$33,データシート1!$A:$BT,MATCH("aa_"&amp;$S43,データシート1!$A$1:$BT$1,0),0)</f>
        <v>3.7359748551400451</v>
      </c>
      <c r="AB43" s="900">
        <f>VLOOKUP(年度マスタ!$K$4&amp;"_"&amp;AB$33,データシート1!$A:$BT,MATCH("aa_"&amp;$S43,データシート1!$A$1:$BT$1,0),0)</f>
        <v>3.5946021210501811</v>
      </c>
      <c r="AC43" s="900">
        <f>VLOOKUP(年度マスタ!$K$4&amp;"_"&amp;AC$33,データシート1!$A:$BT,MATCH("aa_"&amp;$S43,データシート1!$A$1:$BT$1,0),0)</f>
        <v>3.4112181549751681</v>
      </c>
      <c r="AD43" s="900">
        <f>VLOOKUP(年度マスタ!$K$4&amp;"_"&amp;AD$33,データシート1!$A:$BT,MATCH("aa_"&amp;$S43,データシート1!$A$1:$BT$1,0),0)</f>
        <v>3.3924713548375913</v>
      </c>
      <c r="AE43" s="900">
        <f>VLOOKUP(年度マスタ!$K$4&amp;"_"&amp;AE$33,データシート1!$A:$BT,MATCH("aa_"&amp;$S43,データシート1!$A$1:$BT$1,0),0)</f>
        <v>3.3138685254791516</v>
      </c>
      <c r="AF43" s="900">
        <f>VLOOKUP(年度マスタ!$K$4&amp;"_"&amp;AF$33,データシート1!$A:$BT,MATCH("aa_"&amp;$S43,データシート1!$A$1:$BT$1,0),0)</f>
        <v>3.2029274895179674</v>
      </c>
      <c r="AG43" s="900">
        <f>VLOOKUP(年度マスタ!$K$4&amp;"_"&amp;AG$33,データシート1!$A:$BT,MATCH("aa_"&amp;$S43,データシート1!$A$1:$BT$1,0),0)</f>
        <v>3.1493159661347994</v>
      </c>
      <c r="AH43" s="900">
        <f>VLOOKUP(年度マスタ!$K$4&amp;"_"&amp;AH$33,データシート1!$A:$BT,MATCH("aa_"&amp;$S43,データシート1!$A$1:$BT$1,0),0)</f>
        <v>3.025235248571414</v>
      </c>
      <c r="AI43" s="900">
        <f>VLOOKUP(年度マスタ!$K$4&amp;"_"&amp;AI$33,データシート1!$A:$BT,MATCH("aa_"&amp;$S43,データシート1!$A$1:$BT$1,0),0)</f>
        <v>2.6057518085730766</v>
      </c>
      <c r="AJ43" s="900">
        <f>VLOOKUP(年度マスタ!$K$4&amp;"_"&amp;AJ$33,データシート1!$A:$BT,MATCH("aa_"&amp;$S43,データシート1!$A$1:$BT$1,0),0)</f>
        <v>2.5008096277356722</v>
      </c>
      <c r="AK43" s="901">
        <f>VLOOKUP(年度マスタ!$K$4&amp;"_"&amp;AK$33,データシート1!$A:$BT,MATCH("aa_"&amp;$S43,データシート1!$A$1:$BT$1,0),0)</f>
        <v>2.6249798050217255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5.4802079368520067</v>
      </c>
      <c r="Y44" s="900">
        <f>VLOOKUP(年度マスタ!$K$4&amp;"_"&amp;Y$33,データシート1!$A:$BT,MATCH("aa_"&amp;$S44,データシート1!$A$1:$BT$1,0),0)</f>
        <v>5.5798086915905136</v>
      </c>
      <c r="Z44" s="900">
        <f>VLOOKUP(年度マスタ!$K$4&amp;"_"&amp;Z$33,データシート1!$A:$BT,MATCH("aa_"&amp;$S44,データシート1!$A$1:$BT$1,0),0)</f>
        <v>5.4185612233215421</v>
      </c>
      <c r="AA44" s="900">
        <f>VLOOKUP(年度マスタ!$K$4&amp;"_"&amp;AA$33,データシート1!$A:$BT,MATCH("aa_"&amp;$S44,データシート1!$A$1:$BT$1,0),0)</f>
        <v>5.3249748504263748</v>
      </c>
      <c r="AB44" s="900">
        <f>VLOOKUP(年度マスタ!$K$4&amp;"_"&amp;AB$33,データシート1!$A:$BT,MATCH("aa_"&amp;$S44,データシート1!$A$1:$BT$1,0),0)</f>
        <v>5.4649281283567399</v>
      </c>
      <c r="AC44" s="900">
        <f>VLOOKUP(年度マスタ!$K$4&amp;"_"&amp;AC$33,データシート1!$A:$BT,MATCH("aa_"&amp;$S44,データシート1!$A$1:$BT$1,0),0)</f>
        <v>5.3778434217667161</v>
      </c>
      <c r="AD44" s="900">
        <f>VLOOKUP(年度マスタ!$K$4&amp;"_"&amp;AD$33,データシート1!$A:$BT,MATCH("aa_"&amp;$S44,データシート1!$A$1:$BT$1,0),0)</f>
        <v>5.4072187133404803</v>
      </c>
      <c r="AE44" s="900">
        <f>VLOOKUP(年度マスタ!$K$4&amp;"_"&amp;AE$33,データシート1!$A:$BT,MATCH("aa_"&amp;$S44,データシート1!$A$1:$BT$1,0),0)</f>
        <v>5.5729540583676442</v>
      </c>
      <c r="AF44" s="900">
        <f>VLOOKUP(年度マスタ!$K$4&amp;"_"&amp;AF$33,データシート1!$A:$BT,MATCH("aa_"&amp;$S44,データシート1!$A$1:$BT$1,0),0)</f>
        <v>5.5183396097754809</v>
      </c>
      <c r="AG44" s="900">
        <f>VLOOKUP(年度マスタ!$K$4&amp;"_"&amp;AG$33,データシート1!$A:$BT,MATCH("aa_"&amp;$S44,データシート1!$A$1:$BT$1,0),0)</f>
        <v>5.4681886326522102</v>
      </c>
      <c r="AH44" s="900">
        <f>VLOOKUP(年度マスタ!$K$4&amp;"_"&amp;AH$33,データシート1!$A:$BT,MATCH("aa_"&amp;$S44,データシート1!$A$1:$BT$1,0),0)</f>
        <v>5.1145205939319922</v>
      </c>
      <c r="AI44" s="900">
        <f>VLOOKUP(年度マスタ!$K$4&amp;"_"&amp;AI$33,データシート1!$A:$BT,MATCH("aa_"&amp;$S44,データシート1!$A$1:$BT$1,0),0)</f>
        <v>4.8300028914216107</v>
      </c>
      <c r="AJ44" s="900">
        <f>VLOOKUP(年度マスタ!$K$4&amp;"_"&amp;AJ$33,データシート1!$A:$BT,MATCH("aa_"&amp;$S44,データシート1!$A$1:$BT$1,0),0)</f>
        <v>4.9579327650370191</v>
      </c>
      <c r="AK44" s="901">
        <f>VLOOKUP(年度マスタ!$K$4&amp;"_"&amp;AK$33,データシート1!$A:$BT,MATCH("aa_"&amp;$S44,データシート1!$A$1:$BT$1,0),0)</f>
        <v>4.869756318691727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0.21430108931884101</v>
      </c>
      <c r="Y45" s="900">
        <f>VLOOKUP(年度マスタ!$K$4&amp;"_"&amp;Y$33,データシート1!$A:$BT,MATCH("aa_"&amp;$S45,データシート1!$A$1:$BT$1,0),0)</f>
        <v>0.22096712524217299</v>
      </c>
      <c r="Z45" s="900">
        <f>VLOOKUP(年度マスタ!$K$4&amp;"_"&amp;Z$33,データシート1!$A:$BT,MATCH("aa_"&amp;$S45,データシート1!$A$1:$BT$1,0),0)</f>
        <v>0.25109345557344298</v>
      </c>
      <c r="AA45" s="900">
        <f>VLOOKUP(年度マスタ!$K$4&amp;"_"&amp;AA$33,データシート1!$A:$BT,MATCH("aa_"&amp;$S45,データシート1!$A$1:$BT$1,0),0)</f>
        <v>0.26754700996220998</v>
      </c>
      <c r="AB45" s="900">
        <f>VLOOKUP(年度マスタ!$K$4&amp;"_"&amp;AB$33,データシート1!$A:$BT,MATCH("aa_"&amp;$S45,データシート1!$A$1:$BT$1,0),0)</f>
        <v>0.26695173849690301</v>
      </c>
      <c r="AC45" s="900">
        <f>VLOOKUP(年度マスタ!$K$4&amp;"_"&amp;AC$33,データシート1!$A:$BT,MATCH("aa_"&amp;$S45,データシート1!$A$1:$BT$1,0),0)</f>
        <v>0.249296290556171</v>
      </c>
      <c r="AD45" s="900">
        <f>VLOOKUP(年度マスタ!$K$4&amp;"_"&amp;AD$33,データシート1!$A:$BT,MATCH("aa_"&amp;$S45,データシート1!$A$1:$BT$1,0),0)</f>
        <v>0.24099353090557801</v>
      </c>
      <c r="AE45" s="900">
        <f>VLOOKUP(年度マスタ!$K$4&amp;"_"&amp;AE$33,データシート1!$A:$BT,MATCH("aa_"&amp;$S45,データシート1!$A$1:$BT$1,0),0)</f>
        <v>0.23117862715732482</v>
      </c>
      <c r="AF45" s="900">
        <f>VLOOKUP(年度マスタ!$K$4&amp;"_"&amp;AF$33,データシート1!$A:$BT,MATCH("aa_"&amp;$S45,データシート1!$A$1:$BT$1,0),0)</f>
        <v>0.21692951218159101</v>
      </c>
      <c r="AG45" s="900">
        <f>VLOOKUP(年度マスタ!$K$4&amp;"_"&amp;AG$33,データシート1!$A:$BT,MATCH("aa_"&amp;$S45,データシート1!$A$1:$BT$1,0),0)</f>
        <v>0.198445389313403</v>
      </c>
      <c r="AH45" s="900">
        <f>VLOOKUP(年度マスタ!$K$4&amp;"_"&amp;AH$33,データシート1!$A:$BT,MATCH("aa_"&amp;$S45,データシート1!$A$1:$BT$1,0),0)</f>
        <v>0.18901840246319301</v>
      </c>
      <c r="AI45" s="900">
        <f>VLOOKUP(年度マスタ!$K$4&amp;"_"&amp;AI$33,データシート1!$A:$BT,MATCH("aa_"&amp;$S45,データシート1!$A$1:$BT$1,0),0)</f>
        <v>0.177589698877546</v>
      </c>
      <c r="AJ45" s="900">
        <f>VLOOKUP(年度マスタ!$K$4&amp;"_"&amp;AJ$33,データシート1!$A:$BT,MATCH("aa_"&amp;$S45,データシート1!$A$1:$BT$1,0),0)</f>
        <v>0.172241966822436</v>
      </c>
      <c r="AK45" s="901">
        <f>VLOOKUP(年度マスタ!$K$4&amp;"_"&amp;AK$33,データシート1!$A:$BT,MATCH("aa_"&amp;$S45,データシート1!$A$1:$BT$1,0),0)</f>
        <v>0.17001610516045937</v>
      </c>
      <c r="AL45" s="330"/>
      <c r="AW45" s="17" t="str">
        <f>AW48</f>
        <v>剣淵町</v>
      </c>
      <c r="AX45" s="1010">
        <f t="shared" ref="AX45:BB45" si="15">AX48/$BC48</f>
        <v>0.11288126666838139</v>
      </c>
      <c r="AY45" s="1010">
        <f t="shared" si="15"/>
        <v>0.20107577831445886</v>
      </c>
      <c r="AZ45" s="1010">
        <f t="shared" si="15"/>
        <v>0.30661388266699324</v>
      </c>
      <c r="BA45" s="1010">
        <f t="shared" si="15"/>
        <v>0.37942907235016654</v>
      </c>
      <c r="BB45" s="1010">
        <f t="shared" si="15"/>
        <v>0</v>
      </c>
      <c r="BC45" s="1010">
        <f t="shared" ref="BC45" si="16">SUM(AX45:BB45)</f>
        <v>1</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剣淵町</v>
      </c>
      <c r="AX48" s="1011">
        <f>SUM(AY39:BA39)</f>
        <v>2.2802863653423655</v>
      </c>
      <c r="AY48" s="1011">
        <f>BB39</f>
        <v>4.0618817384292845</v>
      </c>
      <c r="AZ48" s="1011">
        <f>BC39</f>
        <v>6.1938307099637537</v>
      </c>
      <c r="BA48" s="1011">
        <f>SUM(BD39:BG39)</f>
        <v>7.6647522288739118</v>
      </c>
      <c r="BB48" s="1011">
        <f>BH39</f>
        <v>0</v>
      </c>
      <c r="BC48" s="1011">
        <f>SUM(AX48:BB48)</f>
        <v>20.200751042609316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20.200751042609316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2.2802863653423655</v>
      </c>
      <c r="P52" s="453">
        <f t="shared" ref="P52:P64" si="18">O52/$O$51</f>
        <v>0.11288126666838139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0.74889347422052677</v>
      </c>
      <c r="P53" s="454">
        <f t="shared" si="18"/>
        <v>3.7072555997590906E-2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0.17964498339858917</v>
      </c>
      <c r="P54" s="454">
        <f t="shared" si="18"/>
        <v>8.8929853657255201E-3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1.3517479077232495</v>
      </c>
      <c r="P55" s="454">
        <f t="shared" si="18"/>
        <v>6.6915725305064955E-2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4.0618817384292845</v>
      </c>
      <c r="P56" s="453">
        <f t="shared" si="18"/>
        <v>0.20107577831445886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6.1938307099637537</v>
      </c>
      <c r="P57" s="453">
        <f t="shared" si="18"/>
        <v>0.30661388266699324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7.6647522288739118</v>
      </c>
      <c r="P58" s="453">
        <f t="shared" si="18"/>
        <v>0.37942907235016654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7.4947361237134524</v>
      </c>
      <c r="P59" s="454">
        <f t="shared" si="18"/>
        <v>0.37101274640258936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2.6249798050217255</v>
      </c>
      <c r="P60" s="454">
        <f t="shared" si="18"/>
        <v>0.12994466391298384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4.869756318691727</v>
      </c>
      <c r="P61" s="454">
        <f t="shared" si="18"/>
        <v>0.24106808248960551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0.17001610516045937</v>
      </c>
      <c r="P62" s="454">
        <f t="shared" si="18"/>
        <v>8.41632594757717E-3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剣淵町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7.4412000000000003</v>
      </c>
      <c r="AI7" s="78">
        <f>VLOOKUP(年度マスタ!$K$4&amp;"_"&amp;$AG7,データシート1!$A:$BT,MATCH("ab_"&amp;AI$2,データシート1!$A$1:$BT$1,0),0)</f>
        <v>91</v>
      </c>
      <c r="AJ7" s="78">
        <f>VLOOKUP(年度マスタ!$K$4&amp;"_"&amp;$AG7,データシート1!$A:$BT,MATCH("ab_"&amp;AJ$2,データシート1!$A$1:$BT$1,0),0)</f>
        <v>12</v>
      </c>
      <c r="AK7" s="78">
        <f>VLOOKUP(年度マスタ!$K$4&amp;"_"&amp;$AG7,データシート1!$A:$BT,MATCH("ab_"&amp;AK$2,データシート1!$A$1:$BT$1,0),0)</f>
        <v>992</v>
      </c>
      <c r="AL7" s="78">
        <f>VLOOKUP(年度マスタ!$K$4&amp;"_"&amp;$AG7,データシート1!$A:$BT,MATCH("ab_"&amp;AL$2,データシート1!$A$1:$BT$1,0),0)</f>
        <v>1543</v>
      </c>
      <c r="AM7" s="78">
        <f>VLOOKUP(年度マスタ!$K$4&amp;"_"&amp;$AG7,データシート1!$A:$BT,MATCH("ab_"&amp;AM$2,データシート1!$A$1:$BT$1,0),0)</f>
        <v>1941</v>
      </c>
      <c r="AN7" s="78">
        <f>VLOOKUP(年度マスタ!$K$4&amp;"_"&amp;$AG7,データシート1!$A:$BT,MATCH("ab_"&amp;AN$2,データシート1!$A$1:$BT$1,0),0)</f>
        <v>1103</v>
      </c>
      <c r="AO7" s="78">
        <f>VLOOKUP(年度マスタ!$K$4&amp;"_"&amp;$AG7,データシート1!$A:$BT,MATCH("ab_"&amp;AO$2,データシート1!$A$1:$BT$1,0),0)</f>
        <v>3676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5.9448999999999996</v>
      </c>
      <c r="AI8" s="78">
        <f>VLOOKUP(年度マスタ!$K$4&amp;"_"&amp;$AG8,データシート1!$A:$BT,MATCH("ab_"&amp;AI$2,データシート1!$A$1:$BT$1,0),0)</f>
        <v>91</v>
      </c>
      <c r="AJ8" s="78">
        <f>VLOOKUP(年度マスタ!$K$4&amp;"_"&amp;$AG8,データシート1!$A:$BT,MATCH("ab_"&amp;AJ$2,データシート1!$A$1:$BT$1,0),0)</f>
        <v>12</v>
      </c>
      <c r="AK8" s="78">
        <f>VLOOKUP(年度マスタ!$K$4&amp;"_"&amp;$AG8,データシート1!$A:$BT,MATCH("ab_"&amp;AK$2,データシート1!$A$1:$BT$1,0),0)</f>
        <v>992</v>
      </c>
      <c r="AL8" s="78">
        <f>VLOOKUP(年度マスタ!$K$4&amp;"_"&amp;$AG8,データシート1!$A:$BT,MATCH("ab_"&amp;AL$2,データシート1!$A$1:$BT$1,0),0)</f>
        <v>1555</v>
      </c>
      <c r="AM8" s="78">
        <f>VLOOKUP(年度マスタ!$K$4&amp;"_"&amp;$AG8,データシート1!$A:$BT,MATCH("ab_"&amp;AM$2,データシート1!$A$1:$BT$1,0),0)</f>
        <v>1952</v>
      </c>
      <c r="AN8" s="78">
        <f>VLOOKUP(年度マスタ!$K$4&amp;"_"&amp;$AG8,データシート1!$A:$BT,MATCH("ab_"&amp;AN$2,データシート1!$A$1:$BT$1,0),0)</f>
        <v>1095</v>
      </c>
      <c r="AO8" s="78">
        <f>VLOOKUP(年度マスタ!$K$4&amp;"_"&amp;$AG8,データシート1!$A:$BT,MATCH("ab_"&amp;AO$2,データシート1!$A$1:$BT$1,0),0)</f>
        <v>3632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9.1789000000000005</v>
      </c>
      <c r="AI9" s="78">
        <f>VLOOKUP(年度マスタ!$K$4&amp;"_"&amp;$AG9,データシート1!$A:$BT,MATCH("ab_"&amp;AI$2,データシート1!$A$1:$BT$1,0),0)</f>
        <v>91</v>
      </c>
      <c r="AJ9" s="78">
        <f>VLOOKUP(年度マスタ!$K$4&amp;"_"&amp;$AG9,データシート1!$A:$BT,MATCH("ab_"&amp;AJ$2,データシート1!$A$1:$BT$1,0),0)</f>
        <v>12</v>
      </c>
      <c r="AK9" s="78">
        <f>VLOOKUP(年度マスタ!$K$4&amp;"_"&amp;$AG9,データシート1!$A:$BT,MATCH("ab_"&amp;AK$2,データシート1!$A$1:$BT$1,0),0)</f>
        <v>992</v>
      </c>
      <c r="AL9" s="78">
        <f>VLOOKUP(年度マスタ!$K$4&amp;"_"&amp;$AG9,データシート1!$A:$BT,MATCH("ab_"&amp;AL$2,データシート1!$A$1:$BT$1,0),0)</f>
        <v>1574</v>
      </c>
      <c r="AM9" s="78">
        <f>VLOOKUP(年度マスタ!$K$4&amp;"_"&amp;$AG9,データシート1!$A:$BT,MATCH("ab_"&amp;AM$2,データシート1!$A$1:$BT$1,0),0)</f>
        <v>1945</v>
      </c>
      <c r="AN9" s="78">
        <f>VLOOKUP(年度マスタ!$K$4&amp;"_"&amp;$AG9,データシート1!$A:$BT,MATCH("ab_"&amp;AN$2,データシート1!$A$1:$BT$1,0),0)</f>
        <v>1095</v>
      </c>
      <c r="AO9" s="78">
        <f>VLOOKUP(年度マスタ!$K$4&amp;"_"&amp;$AG9,データシート1!$A:$BT,MATCH("ab_"&amp;AO$2,データシート1!$A$1:$BT$1,0),0)</f>
        <v>3578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5.5434999999999999</v>
      </c>
      <c r="AI10" s="78">
        <f>VLOOKUP(年度マスタ!$K$4&amp;"_"&amp;$AG10,データシート1!$A:$BT,MATCH("ab_"&amp;AI$2,データシート1!$A$1:$BT$1,0),0)</f>
        <v>91</v>
      </c>
      <c r="AJ10" s="78">
        <f>VLOOKUP(年度マスタ!$K$4&amp;"_"&amp;$AG10,データシート1!$A:$BT,MATCH("ab_"&amp;AJ$2,データシート1!$A$1:$BT$1,0),0)</f>
        <v>12</v>
      </c>
      <c r="AK10" s="78">
        <f>VLOOKUP(年度マスタ!$K$4&amp;"_"&amp;$AG10,データシート1!$A:$BT,MATCH("ab_"&amp;AK$2,データシート1!$A$1:$BT$1,0),0)</f>
        <v>992</v>
      </c>
      <c r="AL10" s="78">
        <f>VLOOKUP(年度マスタ!$K$4&amp;"_"&amp;$AG10,データシート1!$A:$BT,MATCH("ab_"&amp;AL$2,データシート1!$A$1:$BT$1,0),0)</f>
        <v>1553</v>
      </c>
      <c r="AM10" s="78">
        <f>VLOOKUP(年度マスタ!$K$4&amp;"_"&amp;$AG10,データシート1!$A:$BT,MATCH("ab_"&amp;AM$2,データシート1!$A$1:$BT$1,0),0)</f>
        <v>1954</v>
      </c>
      <c r="AN10" s="78">
        <f>VLOOKUP(年度マスタ!$K$4&amp;"_"&amp;$AG10,データシート1!$A:$BT,MATCH("ab_"&amp;AN$2,データシート1!$A$1:$BT$1,0),0)</f>
        <v>1070</v>
      </c>
      <c r="AO10" s="78">
        <f>VLOOKUP(年度マスタ!$K$4&amp;"_"&amp;$AG10,データシート1!$A:$BT,MATCH("ab_"&amp;AO$2,データシート1!$A$1:$BT$1,0),0)</f>
        <v>3509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7.1253000000000002</v>
      </c>
      <c r="AI11" s="78">
        <f>VLOOKUP(年度マスタ!$K$4&amp;"_"&amp;$AG11,データシート1!$A:$BT,MATCH("ab_"&amp;AI$2,データシート1!$A$1:$BT$1,0),0)</f>
        <v>91</v>
      </c>
      <c r="AJ11" s="78">
        <f>VLOOKUP(年度マスタ!$K$4&amp;"_"&amp;$AG11,データシート1!$A:$BT,MATCH("ab_"&amp;AJ$2,データシート1!$A$1:$BT$1,0),0)</f>
        <v>12</v>
      </c>
      <c r="AK11" s="78">
        <f>VLOOKUP(年度マスタ!$K$4&amp;"_"&amp;$AG11,データシート1!$A:$BT,MATCH("ab_"&amp;AK$2,データシート1!$A$1:$BT$1,0),0)</f>
        <v>992</v>
      </c>
      <c r="AL11" s="78">
        <f>VLOOKUP(年度マスタ!$K$4&amp;"_"&amp;$AG11,データシート1!$A:$BT,MATCH("ab_"&amp;AL$2,データシート1!$A$1:$BT$1,0),0)</f>
        <v>1557</v>
      </c>
      <c r="AM11" s="78">
        <f>VLOOKUP(年度マスタ!$K$4&amp;"_"&amp;$AG11,データシート1!$A:$BT,MATCH("ab_"&amp;AM$2,データシート1!$A$1:$BT$1,0),0)</f>
        <v>1964</v>
      </c>
      <c r="AN11" s="78">
        <f>VLOOKUP(年度マスタ!$K$4&amp;"_"&amp;$AG11,データシート1!$A:$BT,MATCH("ab_"&amp;AN$2,データシート1!$A$1:$BT$1,0),0)</f>
        <v>1094</v>
      </c>
      <c r="AO11" s="78">
        <f>VLOOKUP(年度マスタ!$K$4&amp;"_"&amp;$AG11,データシート1!$A:$BT,MATCH("ab_"&amp;AO$2,データシート1!$A$1:$BT$1,0),0)</f>
        <v>3451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5.3734000000000002</v>
      </c>
      <c r="AI12" s="78">
        <f>VLOOKUP(年度マスタ!$K$4&amp;"_"&amp;$AG12,データシート1!$A:$BT,MATCH("ab_"&amp;AI$2,データシート1!$A$1:$BT$1,0),0)</f>
        <v>100</v>
      </c>
      <c r="AJ12" s="78">
        <f>VLOOKUP(年度マスタ!$K$4&amp;"_"&amp;$AG12,データシート1!$A:$BT,MATCH("ab_"&amp;AJ$2,データシート1!$A$1:$BT$1,0),0)</f>
        <v>24</v>
      </c>
      <c r="AK12" s="78">
        <f>VLOOKUP(年度マスタ!$K$4&amp;"_"&amp;$AG12,データシート1!$A:$BT,MATCH("ab_"&amp;AK$2,データシート1!$A$1:$BT$1,0),0)</f>
        <v>897</v>
      </c>
      <c r="AL12" s="78">
        <f>VLOOKUP(年度マスタ!$K$4&amp;"_"&amp;$AG12,データシート1!$A:$BT,MATCH("ab_"&amp;AL$2,データシート1!$A$1:$BT$1,0),0)</f>
        <v>1534</v>
      </c>
      <c r="AM12" s="78">
        <f>VLOOKUP(年度マスタ!$K$4&amp;"_"&amp;$AG12,データシート1!$A:$BT,MATCH("ab_"&amp;AM$2,データシート1!$A$1:$BT$1,0),0)</f>
        <v>1963</v>
      </c>
      <c r="AN12" s="78">
        <f>VLOOKUP(年度マスタ!$K$4&amp;"_"&amp;$AG12,データシート1!$A:$BT,MATCH("ab_"&amp;AN$2,データシート1!$A$1:$BT$1,0),0)</f>
        <v>1071</v>
      </c>
      <c r="AO12" s="78">
        <f>VLOOKUP(年度マスタ!$K$4&amp;"_"&amp;$AG12,データシート1!$A:$BT,MATCH("ab_"&amp;AO$2,データシート1!$A$1:$BT$1,0),0)</f>
        <v>3359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4.5624000000000002</v>
      </c>
      <c r="AI13" s="78">
        <f>VLOOKUP(年度マスタ!$K$4&amp;"_"&amp;$AG13,データシート1!$A:$BT,MATCH("ab_"&amp;AI$2,データシート1!$A$1:$BT$1,0),0)</f>
        <v>100</v>
      </c>
      <c r="AJ13" s="78">
        <f>VLOOKUP(年度マスタ!$K$4&amp;"_"&amp;$AG13,データシート1!$A:$BT,MATCH("ab_"&amp;AJ$2,データシート1!$A$1:$BT$1,0),0)</f>
        <v>24</v>
      </c>
      <c r="AK13" s="78">
        <f>VLOOKUP(年度マスタ!$K$4&amp;"_"&amp;$AG13,データシート1!$A:$BT,MATCH("ab_"&amp;AK$2,データシート1!$A$1:$BT$1,0),0)</f>
        <v>897</v>
      </c>
      <c r="AL13" s="78">
        <f>VLOOKUP(年度マスタ!$K$4&amp;"_"&amp;$AG13,データシート1!$A:$BT,MATCH("ab_"&amp;AL$2,データシート1!$A$1:$BT$1,0),0)</f>
        <v>1536</v>
      </c>
      <c r="AM13" s="78">
        <f>VLOOKUP(年度マスタ!$K$4&amp;"_"&amp;$AG13,データシート1!$A:$BT,MATCH("ab_"&amp;AM$2,データシート1!$A$1:$BT$1,0),0)</f>
        <v>1971</v>
      </c>
      <c r="AN13" s="78">
        <f>VLOOKUP(年度マスタ!$K$4&amp;"_"&amp;$AG13,データシート1!$A:$BT,MATCH("ab_"&amp;AN$2,データシート1!$A$1:$BT$1,0),0)</f>
        <v>1076</v>
      </c>
      <c r="AO13" s="78">
        <f>VLOOKUP(年度マスタ!$K$4&amp;"_"&amp;$AG13,データシート1!$A:$BT,MATCH("ab_"&amp;AO$2,データシート1!$A$1:$BT$1,0),0)</f>
        <v>3317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3.5478999999999998</v>
      </c>
      <c r="AI14" s="78">
        <f>VLOOKUP(年度マスタ!$K$4&amp;"_"&amp;$AG14,データシート1!$A:$BT,MATCH("ab_"&amp;AI$2,データシート1!$A$1:$BT$1,0),0)</f>
        <v>100</v>
      </c>
      <c r="AJ14" s="78">
        <f>VLOOKUP(年度マスタ!$K$4&amp;"_"&amp;$AG14,データシート1!$A:$BT,MATCH("ab_"&amp;AJ$2,データシート1!$A$1:$BT$1,0),0)</f>
        <v>24</v>
      </c>
      <c r="AK14" s="78">
        <f>VLOOKUP(年度マスタ!$K$4&amp;"_"&amp;$AG14,データシート1!$A:$BT,MATCH("ab_"&amp;AK$2,データシート1!$A$1:$BT$1,0),0)</f>
        <v>897</v>
      </c>
      <c r="AL14" s="78">
        <f>VLOOKUP(年度マスタ!$K$4&amp;"_"&amp;$AG14,データシート1!$A:$BT,MATCH("ab_"&amp;AL$2,データシート1!$A$1:$BT$1,0),0)</f>
        <v>1524</v>
      </c>
      <c r="AM14" s="78">
        <f>VLOOKUP(年度マスタ!$K$4&amp;"_"&amp;$AG14,データシート1!$A:$BT,MATCH("ab_"&amp;AM$2,データシート1!$A$1:$BT$1,0),0)</f>
        <v>1949</v>
      </c>
      <c r="AN14" s="78">
        <f>VLOOKUP(年度マスタ!$K$4&amp;"_"&amp;$AG14,データシート1!$A:$BT,MATCH("ab_"&amp;AN$2,データシート1!$A$1:$BT$1,0),0)</f>
        <v>1147</v>
      </c>
      <c r="AO14" s="78">
        <f>VLOOKUP(年度マスタ!$K$4&amp;"_"&amp;$AG14,データシート1!$A:$BT,MATCH("ab_"&amp;AO$2,データシート1!$A$1:$BT$1,0),0)</f>
        <v>3273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6.1392999999999995</v>
      </c>
      <c r="AI15" s="78">
        <f>VLOOKUP(年度マスタ!$K$4&amp;"_"&amp;$AG15,データシート1!$A:$BT,MATCH("ab_"&amp;AI$2,データシート1!$A$1:$BT$1,0),0)</f>
        <v>100</v>
      </c>
      <c r="AJ15" s="78">
        <f>VLOOKUP(年度マスタ!$K$4&amp;"_"&amp;$AG15,データシート1!$A:$BT,MATCH("ab_"&amp;AJ$2,データシート1!$A$1:$BT$1,0),0)</f>
        <v>24</v>
      </c>
      <c r="AK15" s="78">
        <f>VLOOKUP(年度マスタ!$K$4&amp;"_"&amp;$AG15,データシート1!$A:$BT,MATCH("ab_"&amp;AK$2,データシート1!$A$1:$BT$1,0),0)</f>
        <v>897</v>
      </c>
      <c r="AL15" s="78">
        <f>VLOOKUP(年度マスタ!$K$4&amp;"_"&amp;$AG15,データシート1!$A:$BT,MATCH("ab_"&amp;AL$2,データシート1!$A$1:$BT$1,0),0)</f>
        <v>1498</v>
      </c>
      <c r="AM15" s="78">
        <f>VLOOKUP(年度マスタ!$K$4&amp;"_"&amp;$AG15,データシート1!$A:$BT,MATCH("ab_"&amp;AM$2,データシート1!$A$1:$BT$1,0),0)</f>
        <v>1915</v>
      </c>
      <c r="AN15" s="78">
        <f>VLOOKUP(年度マスタ!$K$4&amp;"_"&amp;$AG15,データシート1!$A:$BT,MATCH("ab_"&amp;AN$2,データシート1!$A$1:$BT$1,0),0)</f>
        <v>1143</v>
      </c>
      <c r="AO15" s="78">
        <f>VLOOKUP(年度マスタ!$K$4&amp;"_"&amp;$AG15,データシート1!$A:$BT,MATCH("ab_"&amp;AO$2,データシート1!$A$1:$BT$1,0),0)</f>
        <v>3176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3.8772000000000002</v>
      </c>
      <c r="AI16" s="78">
        <f>VLOOKUP(年度マスタ!$K$4&amp;"_"&amp;$AG16,データシート1!$A:$BT,MATCH("ab_"&amp;AI$2,データシート1!$A$1:$BT$1,0),0)</f>
        <v>100</v>
      </c>
      <c r="AJ16" s="78">
        <f>VLOOKUP(年度マスタ!$K$4&amp;"_"&amp;$AG16,データシート1!$A:$BT,MATCH("ab_"&amp;AJ$2,データシート1!$A$1:$BT$1,0),0)</f>
        <v>24</v>
      </c>
      <c r="AK16" s="78">
        <f>VLOOKUP(年度マスタ!$K$4&amp;"_"&amp;$AG16,データシート1!$A:$BT,MATCH("ab_"&amp;AK$2,データシート1!$A$1:$BT$1,0),0)</f>
        <v>897</v>
      </c>
      <c r="AL16" s="78">
        <f>VLOOKUP(年度マスタ!$K$4&amp;"_"&amp;$AG16,データシート1!$A:$BT,MATCH("ab_"&amp;AL$2,データシート1!$A$1:$BT$1,0),0)</f>
        <v>1483</v>
      </c>
      <c r="AM16" s="78">
        <f>VLOOKUP(年度マスタ!$K$4&amp;"_"&amp;$AG16,データシート1!$A:$BT,MATCH("ab_"&amp;AM$2,データシート1!$A$1:$BT$1,0),0)</f>
        <v>1919</v>
      </c>
      <c r="AN16" s="78">
        <f>VLOOKUP(年度マスタ!$K$4&amp;"_"&amp;$AG16,データシート1!$A:$BT,MATCH("ab_"&amp;AN$2,データシート1!$A$1:$BT$1,0),0)</f>
        <v>1144</v>
      </c>
      <c r="AO16" s="78">
        <f>VLOOKUP(年度マスタ!$K$4&amp;"_"&amp;$AG16,データシート1!$A:$BT,MATCH("ab_"&amp;AO$2,データシート1!$A$1:$BT$1,0),0)</f>
        <v>3131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4.3155000000000001</v>
      </c>
      <c r="AI17" s="151">
        <f>VLOOKUP(年度マスタ!$K$4&amp;"_"&amp;$AG17,データシート1!$A:$BT,MATCH("ab_"&amp;AI$2,データシート1!$A$1:$BT$1,0),0)</f>
        <v>100</v>
      </c>
      <c r="AJ17" s="151">
        <f>VLOOKUP(年度マスタ!$K$4&amp;"_"&amp;$AG17,データシート1!$A:$BT,MATCH("ab_"&amp;AJ$2,データシート1!$A$1:$BT$1,0),0)</f>
        <v>24</v>
      </c>
      <c r="AK17" s="151">
        <f>VLOOKUP(年度マスタ!$K$4&amp;"_"&amp;$AG17,データシート1!$A:$BT,MATCH("ab_"&amp;AK$2,データシート1!$A$1:$BT$1,0),0)</f>
        <v>897</v>
      </c>
      <c r="AL17" s="151">
        <f>VLOOKUP(年度マスタ!$K$4&amp;"_"&amp;$AG17,データシート1!$A:$BT,MATCH("ab_"&amp;AL$2,データシート1!$A$1:$BT$1,0),0)</f>
        <v>1464</v>
      </c>
      <c r="AM17" s="151">
        <f>VLOOKUP(年度マスタ!$K$4&amp;"_"&amp;$AG17,データシート1!$A:$BT,MATCH("ab_"&amp;AM$2,データシート1!$A$1:$BT$1,0),0)</f>
        <v>1894</v>
      </c>
      <c r="AN17" s="151">
        <f>VLOOKUP(年度マスタ!$K$4&amp;"_"&amp;$AG17,データシート1!$A:$BT,MATCH("ab_"&amp;AN$2,データシート1!$A$1:$BT$1,0),0)</f>
        <v>1062</v>
      </c>
      <c r="AO17" s="151">
        <f>VLOOKUP(年度マスタ!$K$4&amp;"_"&amp;$AG17,データシート1!$A:$BT,MATCH("ab_"&amp;AO$2,データシート1!$A$1:$BT$1,0),0)</f>
        <v>3063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4.6032000000000002</v>
      </c>
      <c r="AI18" s="78">
        <f>VLOOKUP(年度マスタ!$K$4&amp;"_"&amp;$AG18,データシート1!$A:$BT,MATCH("ab_"&amp;AI$2,データシート1!$A$1:$BT$1,0),0)</f>
        <v>67</v>
      </c>
      <c r="AJ18" s="78">
        <f>VLOOKUP(年度マスタ!$K$4&amp;"_"&amp;$AG18,データシート1!$A:$BT,MATCH("ab_"&amp;AJ$2,データシート1!$A$1:$BT$1,0),0)</f>
        <v>34</v>
      </c>
      <c r="AK18" s="78">
        <f>VLOOKUP(年度マスタ!$K$4&amp;"_"&amp;$AG18,データシート1!$A:$BT,MATCH("ab_"&amp;AK$2,データシート1!$A$1:$BT$1,0),0)</f>
        <v>879</v>
      </c>
      <c r="AL18" s="78">
        <f>VLOOKUP(年度マスタ!$K$4&amp;"_"&amp;$AG18,データシート1!$A:$BT,MATCH("ab_"&amp;AL$2,データシート1!$A$1:$BT$1,0),0)</f>
        <v>1464</v>
      </c>
      <c r="AM18" s="78">
        <f>VLOOKUP(年度マスタ!$K$4&amp;"_"&amp;$AG18,データシート1!$A:$BT,MATCH("ab_"&amp;AM$2,データシート1!$A$1:$BT$1,0),0)</f>
        <v>1862</v>
      </c>
      <c r="AN18" s="78">
        <f>VLOOKUP(年度マスタ!$K$4&amp;"_"&amp;$AG18,データシート1!$A:$BT,MATCH("ab_"&amp;AN$2,データシート1!$A$1:$BT$1,0),0)</f>
        <v>1066</v>
      </c>
      <c r="AO18" s="78">
        <f>VLOOKUP(年度マスタ!$K$4&amp;"_"&amp;$AG18,データシート1!$A:$BT,MATCH("ab_"&amp;AO$2,データシート1!$A$1:$BT$1,0),0)</f>
        <v>3012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5.1379000000000001</v>
      </c>
      <c r="AI19" s="78">
        <f>VLOOKUP(年度マスタ!$K$4&amp;"_"&amp;$AG19,データシート1!$A:$BT,MATCH("ab_"&amp;AI$2,データシート1!$A$1:$BT$1,0),0)</f>
        <v>67</v>
      </c>
      <c r="AJ19" s="78">
        <f>VLOOKUP(年度マスタ!$K$4&amp;"_"&amp;$AG19,データシート1!$A:$BT,MATCH("ab_"&amp;AJ$2,データシート1!$A$1:$BT$1,0),0)</f>
        <v>34</v>
      </c>
      <c r="AK19" s="78">
        <f>VLOOKUP(年度マスタ!$K$4&amp;"_"&amp;$AG19,データシート1!$A:$BT,MATCH("ab_"&amp;AK$2,データシート1!$A$1:$BT$1,0),0)</f>
        <v>879</v>
      </c>
      <c r="AL19" s="78">
        <f>VLOOKUP(年度マスタ!$K$4&amp;"_"&amp;$AG19,データシート1!$A:$BT,MATCH("ab_"&amp;AL$2,データシート1!$A$1:$BT$1,0),0)</f>
        <v>1457</v>
      </c>
      <c r="AM19" s="78">
        <f>VLOOKUP(年度マスタ!$K$4&amp;"_"&amp;$AG19,データシート1!$A:$BT,MATCH("ab_"&amp;AM$2,データシート1!$A$1:$BT$1,0),0)</f>
        <v>1840</v>
      </c>
      <c r="AN19" s="78">
        <f>VLOOKUP(年度マスタ!$K$4&amp;"_"&amp;$AG19,データシート1!$A:$BT,MATCH("ab_"&amp;AN$2,データシート1!$A$1:$BT$1,0),0)</f>
        <v>1067</v>
      </c>
      <c r="AO19" s="78">
        <f>VLOOKUP(年度マスタ!$K$4&amp;"_"&amp;$AG19,データシート1!$A:$BT,MATCH("ab_"&amp;AO$2,データシート1!$A$1:$BT$1,0),0)</f>
        <v>2950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4.4051999999999998</v>
      </c>
      <c r="AI20" s="78">
        <f>VLOOKUP(年度マスタ!$K$4&amp;"_"&amp;$AG20,データシート1!$A:$BT,MATCH("ab_"&amp;AI$2,データシート1!$A$1:$BT$1,0),0)</f>
        <v>67</v>
      </c>
      <c r="AJ20" s="78">
        <f>VLOOKUP(年度マスタ!$K$4&amp;"_"&amp;$AG20,データシート1!$A:$BT,MATCH("ab_"&amp;AJ$2,データシート1!$A$1:$BT$1,0),0)</f>
        <v>34</v>
      </c>
      <c r="AK20" s="78">
        <f>VLOOKUP(年度マスタ!$K$4&amp;"_"&amp;$AG20,データシート1!$A:$BT,MATCH("ab_"&amp;AK$2,データシート1!$A$1:$BT$1,0),0)</f>
        <v>879</v>
      </c>
      <c r="AL20" s="78">
        <f>VLOOKUP(年度マスタ!$K$4&amp;"_"&amp;$AG20,データシート1!$A:$BT,MATCH("ab_"&amp;AL$2,データシート1!$A$1:$BT$1,0),0)</f>
        <v>1432</v>
      </c>
      <c r="AM20" s="78">
        <f>VLOOKUP(年度マスタ!$K$4&amp;"_"&amp;$AG20,データシート1!$A:$BT,MATCH("ab_"&amp;AM$2,データシート1!$A$1:$BT$1,0),0)</f>
        <v>1835</v>
      </c>
      <c r="AN20" s="78">
        <f>VLOOKUP(年度マスタ!$K$4&amp;"_"&amp;$AG20,データシート1!$A:$BT,MATCH("ab_"&amp;AN$2,データシート1!$A$1:$BT$1,0),0)</f>
        <v>1064</v>
      </c>
      <c r="AO20" s="78">
        <f>VLOOKUP(年度マスタ!$K$4&amp;"_"&amp;$AG20,データシート1!$A:$BT,MATCH("ab_"&amp;AO$2,データシート1!$A$1:$BT$1,0),0)</f>
        <v>2888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剣淵町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01465</v>
      </c>
      <c r="BF13" s="70" t="str">
        <f>年度マスタ!K4</f>
        <v>01465</v>
      </c>
      <c r="BG13" s="70" t="str">
        <f>年度マスタ!K4</f>
        <v>01465</v>
      </c>
      <c r="BH13" s="278" t="s">
        <v>195</v>
      </c>
      <c r="BI13" s="278" t="s">
        <v>195</v>
      </c>
      <c r="BJ13" s="278" t="s">
        <v>195</v>
      </c>
      <c r="BK13" s="278" t="str">
        <f>年度マスタ!K4</f>
        <v>01465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剣淵町</v>
      </c>
      <c r="BF14" s="70" t="str">
        <f>AP2</f>
        <v>剣淵町</v>
      </c>
      <c r="BG14" s="70" t="str">
        <f>AP2</f>
        <v>剣淵町</v>
      </c>
      <c r="BH14" s="70" t="s">
        <v>205</v>
      </c>
      <c r="BI14" s="70" t="s">
        <v>205</v>
      </c>
      <c r="BJ14" s="70" t="s">
        <v>205</v>
      </c>
      <c r="BK14" s="70" t="str">
        <f>AP2</f>
        <v>剣淵町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8.5249142652427388</v>
      </c>
      <c r="AG24" s="877">
        <f t="shared" ref="AG24:AP24" si="11">AG25+AG29</f>
        <v>8.8796249260412026</v>
      </c>
      <c r="AH24" s="877">
        <f t="shared" si="11"/>
        <v>8.7184188831521983</v>
      </c>
      <c r="AI24" s="877">
        <f t="shared" si="11"/>
        <v>8.4012011653209271</v>
      </c>
      <c r="AJ24" s="877">
        <f t="shared" si="11"/>
        <v>8.0564616647503531</v>
      </c>
      <c r="AK24" s="877">
        <f t="shared" si="11"/>
        <v>7.1415306679975412</v>
      </c>
      <c r="AL24" s="877">
        <f t="shared" si="11"/>
        <v>7.7480420980217684</v>
      </c>
      <c r="AM24" s="877">
        <f t="shared" si="11"/>
        <v>7.0068077119446635</v>
      </c>
      <c r="AN24" s="877">
        <f t="shared" si="11"/>
        <v>6.5652864608590411</v>
      </c>
      <c r="AO24" s="877">
        <f t="shared" si="11"/>
        <v>6.7580709387232982</v>
      </c>
      <c r="AP24" s="878">
        <f t="shared" si="11"/>
        <v>6.7536474837556009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3.4153975250304232</v>
      </c>
      <c r="AG25" s="879">
        <f>①CO2排出量の現状把握!AA35</f>
        <v>2.5336213693537246</v>
      </c>
      <c r="AH25" s="879">
        <f>①CO2排出量の現状把握!AB35</f>
        <v>2.816483853903307</v>
      </c>
      <c r="AI25" s="879">
        <f>①CO2排出量の現状把握!AC35</f>
        <v>2.7877352236167185</v>
      </c>
      <c r="AJ25" s="879">
        <f>①CO2排出量の現状把握!AD35</f>
        <v>2.6250244723702409</v>
      </c>
      <c r="AK25" s="879">
        <f>①CO2排出量の現状把握!AE35</f>
        <v>2.484703179427612</v>
      </c>
      <c r="AL25" s="879">
        <f>①CO2排出量の現状把握!AF35</f>
        <v>3.078687880948483</v>
      </c>
      <c r="AM25" s="879">
        <f>①CO2排出量の現状把握!AG35</f>
        <v>2.3144238832270174</v>
      </c>
      <c r="AN25" s="879">
        <f>①CO2排出量の現状把握!AH35</f>
        <v>2.3557920842084243</v>
      </c>
      <c r="AO25" s="879">
        <f>①CO2排出量の現状把握!AI35</f>
        <v>2.8353450224387013</v>
      </c>
      <c r="AP25" s="880">
        <f>①CO2排出量の現状把握!AJ35</f>
        <v>2.7696623425892994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2.4986205573287421</v>
      </c>
      <c r="AG26" s="881">
        <f>①CO2排出量の現状把握!AA36</f>
        <v>1.5749483488781639</v>
      </c>
      <c r="AH26" s="881">
        <f>①CO2排出量の現状把握!AB36</f>
        <v>1.988153917023104</v>
      </c>
      <c r="AI26" s="881">
        <f>①CO2排出量の現状把握!AC36</f>
        <v>1.349994564549033</v>
      </c>
      <c r="AJ26" s="881">
        <f>①CO2排出量の現状把握!AD36</f>
        <v>1.143257163708213</v>
      </c>
      <c r="AK26" s="881">
        <f>①CO2排出量の現状把握!AE36</f>
        <v>0.93399943457008061</v>
      </c>
      <c r="AL26" s="881">
        <f>①CO2排出量の現状把握!AF36</f>
        <v>1.6425070978983072</v>
      </c>
      <c r="AM26" s="881">
        <f>①CO2排出量の現状把握!AG36</f>
        <v>0.99274898390278488</v>
      </c>
      <c r="AN26" s="881">
        <f>①CO2排出量の現状把握!AH36</f>
        <v>1.05040640296224</v>
      </c>
      <c r="AO26" s="881">
        <f>①CO2排出量の現状把握!AI36</f>
        <v>0.98839557797155908</v>
      </c>
      <c r="AP26" s="882">
        <f>①CO2排出量の現状把握!AJ36</f>
        <v>1.0742742471771654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0.28640619222908947</v>
      </c>
      <c r="AG27" s="881">
        <f>①CO2排出量の現状把握!AA37</f>
        <v>0.32264765259913969</v>
      </c>
      <c r="AH27" s="881">
        <f>①CO2排出量の現状把握!AB37</f>
        <v>0.26666938541355328</v>
      </c>
      <c r="AI27" s="881">
        <f>①CO2排出量の現状把握!AC37</f>
        <v>0.33726717268520251</v>
      </c>
      <c r="AJ27" s="881">
        <f>①CO2排出量の現状把握!AD37</f>
        <v>0.32340415874221201</v>
      </c>
      <c r="AK27" s="881">
        <f>①CO2排出量の現状把握!AE37</f>
        <v>0.30506004683422866</v>
      </c>
      <c r="AL27" s="881">
        <f>①CO2排出量の現状把握!AF37</f>
        <v>0.31172569182901533</v>
      </c>
      <c r="AM27" s="881">
        <f>①CO2排出量の現状把握!AG37</f>
        <v>0.29013218690648818</v>
      </c>
      <c r="AN27" s="881">
        <f>①CO2排出量の現状把握!AH37</f>
        <v>0.26922130550303186</v>
      </c>
      <c r="AO27" s="881">
        <f>①CO2排出量の現状把握!AI37</f>
        <v>0.19496385934199739</v>
      </c>
      <c r="AP27" s="882">
        <f>①CO2排出量の現状把握!AJ37</f>
        <v>0.18780431518632903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0.63037077547259146</v>
      </c>
      <c r="AG28" s="881">
        <f>①CO2排出量の現状把握!AA38</f>
        <v>0.63602536787642105</v>
      </c>
      <c r="AH28" s="881">
        <f>①CO2排出量の現状把握!AB38</f>
        <v>0.56166055146665017</v>
      </c>
      <c r="AI28" s="881">
        <f>①CO2排出量の現状把握!AC38</f>
        <v>1.100473486382483</v>
      </c>
      <c r="AJ28" s="881">
        <f>①CO2排出量の現状把握!AD38</f>
        <v>1.1583631499198159</v>
      </c>
      <c r="AK28" s="881">
        <f>①CO2排出量の現状把握!AE38</f>
        <v>1.2456436980233025</v>
      </c>
      <c r="AL28" s="881">
        <f>①CO2排出量の現状把握!AF38</f>
        <v>1.1244550912211606</v>
      </c>
      <c r="AM28" s="881">
        <f>①CO2排出量の現状把握!AG38</f>
        <v>1.0315427124177443</v>
      </c>
      <c r="AN28" s="881">
        <f>①CO2排出量の現状把握!AH38</f>
        <v>1.0361643757431522</v>
      </c>
      <c r="AO28" s="881">
        <f>①CO2排出量の現状把握!AI38</f>
        <v>1.6519855851251448</v>
      </c>
      <c r="AP28" s="882">
        <f>①CO2排出量の現状把握!AJ38</f>
        <v>1.507583780225805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5.1095167402123156</v>
      </c>
      <c r="AG29" s="883">
        <f>①CO2排出量の現状把握!AA39</f>
        <v>6.3460035566874771</v>
      </c>
      <c r="AH29" s="883">
        <f>①CO2排出量の現状把握!AB39</f>
        <v>5.9019350292488912</v>
      </c>
      <c r="AI29" s="883">
        <f>①CO2排出量の現状把握!AC39</f>
        <v>5.6134659417042094</v>
      </c>
      <c r="AJ29" s="883">
        <f>①CO2排出量の現状把握!AD39</f>
        <v>5.4314371923801126</v>
      </c>
      <c r="AK29" s="883">
        <f>①CO2排出量の現状把握!AE39</f>
        <v>4.6568274885699292</v>
      </c>
      <c r="AL29" s="883">
        <f>①CO2排出量の現状把握!AF39</f>
        <v>4.6693542170732849</v>
      </c>
      <c r="AM29" s="883">
        <f>①CO2排出量の現状把握!AG39</f>
        <v>4.692383828717646</v>
      </c>
      <c r="AN29" s="883">
        <f>①CO2排出量の現状把握!AH39</f>
        <v>4.2094943766506168</v>
      </c>
      <c r="AO29" s="883">
        <f>①CO2排出量の現状把握!AI39</f>
        <v>3.9227259162845964</v>
      </c>
      <c r="AP29" s="884">
        <f>①CO2排出量の現状把握!AJ39</f>
        <v>3.9839851411663014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剣淵町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445.01799999999997</v>
      </c>
      <c r="K6" s="619">
        <f>VLOOKUP(年度マスタ!$K$4&amp;"_"&amp;K$5,データシート1!$A:$BT,MATCH("cb_"&amp;$G6,データシート1!$A$1:$BT$1,0),0)</f>
        <v>455.41800000000001</v>
      </c>
      <c r="L6" s="619">
        <f>VLOOKUP(年度マスタ!$K$4&amp;"_"&amp;L$5,データシート1!$A:$BT,MATCH("cb_"&amp;$G6,データシート1!$A$1:$BT$1,0),0)</f>
        <v>463.61799999999999</v>
      </c>
      <c r="M6" s="619">
        <f>VLOOKUP(年度マスタ!$K$4&amp;"_"&amp;M$5,データシート1!$A:$BT,MATCH("cb_"&amp;$G6,データシート1!$A$1:$BT$1,0),0)</f>
        <v>468.11800000000017</v>
      </c>
      <c r="N6" s="619">
        <f>VLOOKUP(年度マスタ!$K$4&amp;"_"&amp;N$5,データシート1!$A:$BT,MATCH("cb_"&amp;$G6,データシート1!$A$1:$BT$1,0),0)</f>
        <v>480.52800000000002</v>
      </c>
      <c r="O6" s="619">
        <f>VLOOKUP(年度マスタ!$K$4&amp;"_"&amp;O$5,データシート1!$A:$BT,MATCH("cb_"&amp;$G6,データシート1!$A$1:$BT$1,0),0)</f>
        <v>500.36800000000011</v>
      </c>
      <c r="P6" s="619">
        <f>VLOOKUP(年度マスタ!$K$4&amp;"_"&amp;P$5,データシート1!$A:$BT,MATCH("cb_"&amp;$G6,データシート1!$A$1:$BT$1,0),0)</f>
        <v>500.47800000000012</v>
      </c>
      <c r="Q6" s="619">
        <f>VLOOKUP(年度マスタ!$K$4&amp;"_"&amp;Q$5,データシート1!$A:$BT,MATCH("cb_"&amp;$G6,データシート1!$A$1:$BT$1,0),0)</f>
        <v>500.47800000000007</v>
      </c>
      <c r="R6" s="633">
        <f>VLOOKUP(年度マスタ!$K$4&amp;"_"&amp;R$5,データシート1!$A:$BT,MATCH("cb_"&amp;$G6,データシート1!$A$1:$BT$1,0),0)</f>
        <v>515.87800000000004</v>
      </c>
      <c r="S6" s="568"/>
      <c r="T6" s="190"/>
      <c r="U6" s="581"/>
      <c r="V6" s="195"/>
      <c r="W6" s="195"/>
      <c r="X6" s="195"/>
      <c r="Y6" s="196" t="s">
        <v>372</v>
      </c>
      <c r="Z6" s="663" t="s">
        <v>373</v>
      </c>
      <c r="AA6" s="663"/>
      <c r="AB6" s="663"/>
      <c r="AC6" s="664">
        <f>SUM(AC7:AC8)</f>
        <v>2115787</v>
      </c>
      <c r="AD6" s="664">
        <f>SUM(AD7:AD8)</f>
        <v>2359472.1330000004</v>
      </c>
      <c r="AE6" s="665">
        <f>$AD6*3600/100000000</f>
        <v>84.940996788000007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161.80000000000001</v>
      </c>
      <c r="K7" s="617">
        <f>VLOOKUP(年度マスタ!$K$4&amp;"_"&amp;K$5,データシート1!$A:$BT,MATCH("cb_"&amp;$G7,データシート1!$A$1:$BT$1,0),0)</f>
        <v>161.80000000000001</v>
      </c>
      <c r="L7" s="617">
        <f>VLOOKUP(年度マスタ!$K$4&amp;"_"&amp;L$5,データシート1!$A:$BT,MATCH("cb_"&amp;$G7,データシート1!$A$1:$BT$1,0),0)</f>
        <v>161.80000000000001</v>
      </c>
      <c r="M7" s="617">
        <f>VLOOKUP(年度マスタ!$K$4&amp;"_"&amp;M$5,データシート1!$A:$BT,MATCH("cb_"&amp;$G7,データシート1!$A$1:$BT$1,0),0)</f>
        <v>162</v>
      </c>
      <c r="N7" s="617">
        <f>VLOOKUP(年度マスタ!$K$4&amp;"_"&amp;N$5,データシート1!$A:$BT,MATCH("cb_"&amp;$G7,データシート1!$A$1:$BT$1,0),0)</f>
        <v>211.3</v>
      </c>
      <c r="O7" s="617">
        <f>VLOOKUP(年度マスタ!$K$4&amp;"_"&amp;O$5,データシート1!$A:$BT,MATCH("cb_"&amp;$G7,データシート1!$A$1:$BT$1,0),0)</f>
        <v>260.8</v>
      </c>
      <c r="P7" s="617">
        <f>VLOOKUP(年度マスタ!$K$4&amp;"_"&amp;P$5,データシート1!$A:$BT,MATCH("cb_"&amp;$G7,データシート1!$A$1:$BT$1,0),0)</f>
        <v>310.3</v>
      </c>
      <c r="Q7" s="617">
        <f>VLOOKUP(年度マスタ!$K$4&amp;"_"&amp;Q$5,データシート1!$A:$BT,MATCH("cb_"&amp;$G7,データシート1!$A$1:$BT$1,0),0)</f>
        <v>310.3</v>
      </c>
      <c r="R7" s="634">
        <f>VLOOKUP(年度マスタ!$K$4&amp;"_"&amp;R$5,データシート1!$A:$BT,MATCH("cb_"&amp;$G7,データシート1!$A$1:$BT$1,0),0)</f>
        <v>310.3</v>
      </c>
      <c r="S7" s="568"/>
      <c r="T7" s="190"/>
      <c r="U7" s="581"/>
      <c r="V7" s="195"/>
      <c r="W7" s="195"/>
      <c r="X7" s="195"/>
      <c r="Y7" s="196" t="s">
        <v>375</v>
      </c>
      <c r="Z7" s="212" t="s">
        <v>376</v>
      </c>
      <c r="AA7" s="212"/>
      <c r="AB7" s="212"/>
      <c r="AC7" s="1022">
        <f>VLOOKUP(年度マスタ!$K$4&amp;"_"&amp;年度マスタ!$K$9,データシート3!A:AB,MATCH("ea_"&amp;$Y7&amp;"_設備",データシート3!$A$1:$AB$1,0),0)</f>
        <v>32484</v>
      </c>
      <c r="AD7" s="1022">
        <f>VLOOKUP(年度マスタ!$K$4&amp;"_"&amp;年度マスタ!$K$9,データシート3!A:AB,MATCH("ea_"&amp;$Y7&amp;"_年間発電",データシート3!$A$1:$AB$1,0),0)/10^3</f>
        <v>36289.620999999999</v>
      </c>
      <c r="AE7" s="554">
        <f t="shared" ref="AE7:AE16" si="0">$AD7*3600/100000000</f>
        <v>1.306426356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2083303</v>
      </c>
      <c r="AD8" s="1022">
        <f>VLOOKUP(年度マスタ!$K$4&amp;"_"&amp;年度マスタ!$K$9,データシート3!A:AB,MATCH("ea_"&amp;$Y8&amp;"_年間発電",データシート3!$A$1:$AB$1,0),0)/10^3</f>
        <v>2323182.5120000006</v>
      </c>
      <c r="AE8" s="554">
        <f t="shared" si="0"/>
        <v>83.634570432000018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334500</v>
      </c>
      <c r="AD9" s="666">
        <f>VLOOKUP(年度マスタ!$K$4&amp;"_"&amp;年度マスタ!$K$9,データシート3!A:AB,MATCH("ea_"&amp;$Y9&amp;"_年間発電",データシート3!$A$1:$AB$1,0),0)/10^3</f>
        <v>735846.7</v>
      </c>
      <c r="AE9" s="667">
        <f t="shared" si="0"/>
        <v>26.490481200000001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606.81799999999998</v>
      </c>
      <c r="K12" s="651">
        <f t="shared" ref="K12:Q12" si="1">SUM(K6:K11)</f>
        <v>617.21800000000007</v>
      </c>
      <c r="L12" s="651">
        <f t="shared" si="1"/>
        <v>625.41800000000001</v>
      </c>
      <c r="M12" s="651">
        <f t="shared" si="1"/>
        <v>630.11800000000017</v>
      </c>
      <c r="N12" s="651">
        <f t="shared" si="1"/>
        <v>691.82799999999997</v>
      </c>
      <c r="O12" s="651">
        <f t="shared" si="1"/>
        <v>761.16800000000012</v>
      </c>
      <c r="P12" s="651">
        <f t="shared" si="1"/>
        <v>810.77800000000013</v>
      </c>
      <c r="Q12" s="651">
        <f t="shared" si="1"/>
        <v>810.77800000000002</v>
      </c>
      <c r="R12" s="652">
        <f t="shared" ref="R12" si="2">SUM(R6:R11)</f>
        <v>826.17800000000011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0.1337014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1.8336955399999999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534.07500215999994</v>
      </c>
      <c r="K19" s="615">
        <f>K6*別紙!$C5/100*別紙!$E5/10^3</f>
        <v>546.55625015999999</v>
      </c>
      <c r="L19" s="615">
        <f>L6*別紙!$C5/100*別紙!$E5/10^3</f>
        <v>556.39723415999993</v>
      </c>
      <c r="M19" s="615">
        <f>M6*別紙!$C5/100*別紙!$E5/10^3</f>
        <v>561.79777416000013</v>
      </c>
      <c r="N19" s="615">
        <f>N6*別紙!$C5/100*別紙!$E5/10^3</f>
        <v>576.69126335999999</v>
      </c>
      <c r="O19" s="615">
        <f>O6*別紙!$C5/100*別紙!$E5/10^3</f>
        <v>600.50164416000018</v>
      </c>
      <c r="P19" s="615">
        <f>P6*別紙!$C5/100*別紙!$E5/10^3</f>
        <v>600.63365736000003</v>
      </c>
      <c r="Q19" s="615">
        <f>Q6*別紙!$C5/100*別紙!$E5/10^3</f>
        <v>600.63365736000003</v>
      </c>
      <c r="R19" s="639">
        <f>R6*別紙!$C5/100*別紙!$E5/10^3</f>
        <v>619.11550535999993</v>
      </c>
      <c r="S19" s="572"/>
      <c r="T19" s="191"/>
      <c r="U19" s="588"/>
      <c r="W19" s="201"/>
      <c r="X19" s="201"/>
      <c r="Y19" s="173"/>
      <c r="Z19" s="628" t="s">
        <v>389</v>
      </c>
      <c r="AA19" s="671"/>
      <c r="AB19" s="672"/>
      <c r="AC19" s="673">
        <f>SUM($AC$6,$AC$9,$AC$10,$AC$13)</f>
        <v>2450287</v>
      </c>
      <c r="AD19" s="673">
        <f>SUM($AD$6,$AD$9,$AD$10,$AD$13)</f>
        <v>3095318.8330000006</v>
      </c>
      <c r="AE19" s="674">
        <f>SUM($AE$6,$AE$9,$AE$10,$AE$13,$AE$17,$AE$18)</f>
        <v>113.39887492800001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214.02256800000004</v>
      </c>
      <c r="K20" s="617">
        <f>K7*別紙!$C6/100*別紙!$E6/10^3</f>
        <v>214.02256800000004</v>
      </c>
      <c r="L20" s="617">
        <f>L7*別紙!$C6/100*別紙!$E6/10^3</f>
        <v>214.02256800000004</v>
      </c>
      <c r="M20" s="617">
        <f>M7*別紙!$C6/100*別紙!$E6/10^3</f>
        <v>214.28711999999999</v>
      </c>
      <c r="N20" s="617">
        <f>N7*別紙!$C6/100*別紙!$E6/10^3</f>
        <v>279.499188</v>
      </c>
      <c r="O20" s="617">
        <f>O7*別紙!$C6/100*別紙!$E6/10^3</f>
        <v>344.97580800000003</v>
      </c>
      <c r="P20" s="617">
        <f>P7*別紙!$C6/100*別紙!$E6/10^3</f>
        <v>410.452428</v>
      </c>
      <c r="Q20" s="617">
        <f>Q7*別紙!$C6/100*別紙!$E6/10^3</f>
        <v>410.452428</v>
      </c>
      <c r="R20" s="634">
        <f>R7*別紙!$C6/100*別紙!$E6/10^3</f>
        <v>410.452428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748.09757016000003</v>
      </c>
      <c r="K25" s="657">
        <f t="shared" si="3"/>
        <v>760.57881816000008</v>
      </c>
      <c r="L25" s="657">
        <f t="shared" si="3"/>
        <v>770.41980216000002</v>
      </c>
      <c r="M25" s="657">
        <f t="shared" si="3"/>
        <v>776.08489416000009</v>
      </c>
      <c r="N25" s="657">
        <f t="shared" si="3"/>
        <v>856.19045136</v>
      </c>
      <c r="O25" s="657">
        <f t="shared" si="3"/>
        <v>945.47745216000021</v>
      </c>
      <c r="P25" s="657">
        <f t="shared" si="3"/>
        <v>1011.08608536</v>
      </c>
      <c r="Q25" s="657">
        <f t="shared" si="3"/>
        <v>1011.08608536</v>
      </c>
      <c r="R25" s="658">
        <f t="shared" ref="R25" si="4">SUM(R19:R24)</f>
        <v>1029.5679333599999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13679.9217994871</v>
      </c>
      <c r="K26" s="654">
        <f>(VLOOKUP(年度マスタ!$K$4&amp;"_"&amp;K$18,データシート1!$A:$BT,MATCH("da_合計",データシート1!$A$1:$BT$1,0),0))/10^3</f>
        <v>13473.203371128444</v>
      </c>
      <c r="L26" s="654">
        <f>(VLOOKUP(年度マスタ!$K$4&amp;"_"&amp;L$18,データシート1!$A:$BT,MATCH("da_合計",データシート1!$A$1:$BT$1,0),0))/10^3</f>
        <v>12824.815552684706</v>
      </c>
      <c r="M26" s="654">
        <f>(VLOOKUP(年度マスタ!$K$4&amp;"_"&amp;M$18,データシート1!$A:$BT,MATCH("da_合計",データシート1!$A$1:$BT$1,0),0))/10^3</f>
        <v>12251.8873494457</v>
      </c>
      <c r="N26" s="654">
        <f>(VLOOKUP(年度マスタ!$K$4&amp;"_"&amp;N$18,データシート1!$A:$BT,MATCH("da_合計",データシート1!$A$1:$BT$1,0),0))/10^3</f>
        <v>12391.868164160613</v>
      </c>
      <c r="O26" s="654">
        <f>(VLOOKUP(年度マスタ!$K$4&amp;"_"&amp;O$18,データシート1!$A:$BT,MATCH("da_合計",データシート1!$A$1:$BT$1,0),0))/10^3</f>
        <v>12178.523724619743</v>
      </c>
      <c r="P26" s="654">
        <f>(VLOOKUP(年度マスタ!$K$4&amp;"_"&amp;P$18,データシート1!$A:$BT,MATCH("da_合計",データシート1!$A$1:$BT$1,0),0))/10^3</f>
        <v>12491.325242132414</v>
      </c>
      <c r="Q26" s="654">
        <f>(VLOOKUP(年度マスタ!$K$4&amp;"_"&amp;Q$18,データシート1!$A:$BT,MATCH("da_合計",データシート1!$A$1:$BT$1,0),0))/10^3</f>
        <v>12373.832040180856</v>
      </c>
      <c r="R26" s="655">
        <f>Q26</f>
        <v>12373.832040180856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5.4685807501330043E-2</v>
      </c>
      <c r="K27" s="839">
        <f t="shared" ref="K27:P27" si="5">K25/K26</f>
        <v>5.6451223752016895E-2</v>
      </c>
      <c r="L27" s="839">
        <f t="shared" si="5"/>
        <v>6.007258342196764E-2</v>
      </c>
      <c r="M27" s="839">
        <f t="shared" si="5"/>
        <v>6.3344109525714148E-2</v>
      </c>
      <c r="N27" s="839">
        <f t="shared" si="5"/>
        <v>6.9092927718215097E-2</v>
      </c>
      <c r="O27" s="839">
        <f t="shared" si="5"/>
        <v>7.7634816299503612E-2</v>
      </c>
      <c r="P27" s="839">
        <f t="shared" si="5"/>
        <v>8.0943059744347498E-2</v>
      </c>
      <c r="Q27" s="839">
        <f>Q25/Q26</f>
        <v>8.1711638082427207E-2</v>
      </c>
      <c r="R27" s="840">
        <f>R25/R26</f>
        <v>8.3205261718176007E-2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8.3205261718176007E-2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250.15038372500484</v>
      </c>
      <c r="AA52" s="173"/>
      <c r="AB52" s="678" t="s">
        <v>413</v>
      </c>
      <c r="AC52" s="679">
        <f>$AD6</f>
        <v>2359472.1330000004</v>
      </c>
      <c r="AD52" s="680">
        <f>R19+R20</f>
        <v>1029.5679333599999</v>
      </c>
      <c r="AE52" s="681">
        <f t="shared" ref="AE52:AE54" si="6">IFERROR(AD52/AC52,"-")</f>
        <v>4.3635519952123111E-4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3082945.0009598196</v>
      </c>
      <c r="Z53" s="1130"/>
      <c r="AA53" s="173"/>
      <c r="AB53" s="678" t="s">
        <v>377</v>
      </c>
      <c r="AC53" s="679">
        <f>$AD9</f>
        <v>735846.7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61</v>
      </c>
      <c r="AK54" s="443">
        <f>VLOOKUP(年度マスタ!$K$4&amp;"_"&amp;AK$53,データシート1!$A$1:$BT$2000,MATCH("ca_太陽光発電（10kW未満）",データシート1!$A$1:$BT$1,0),0)</f>
        <v>63</v>
      </c>
      <c r="AL54" s="443">
        <f>VLOOKUP(年度マスタ!$K$4&amp;"_"&amp;AL$53,データシート1!$A$1:$BT$2000,MATCH("ca_太陽光発電（10kW未満）",データシート1!$A$1:$BT$1,0),0)</f>
        <v>64</v>
      </c>
      <c r="AM54" s="443">
        <f>VLOOKUP(年度マスタ!$K$4&amp;"_"&amp;AM$53,データシート1!$A$1:$BT$2000,MATCH("ca_太陽光発電（10kW未満）",データシート1!$A$1:$BT$1,0),0)</f>
        <v>65</v>
      </c>
      <c r="AN54" s="443">
        <f>VLOOKUP(年度マスタ!$K$4&amp;"_"&amp;AN$53,データシート1!$A$1:$BT$2000,MATCH("ca_太陽光発電（10kW未満）",データシート1!$A$1:$BT$1,0),0)</f>
        <v>67</v>
      </c>
      <c r="AO54" s="443">
        <f>VLOOKUP(年度マスタ!$K$4&amp;"_"&amp;AO$53,データシート1!$A$1:$BT$2000,MATCH("ca_太陽光発電（10kW未満）",データシート1!$A$1:$BT$1,0),0)</f>
        <v>70</v>
      </c>
      <c r="AP54" s="443">
        <f>VLOOKUP(年度マスタ!$K$4&amp;"_"&amp;AP$53,データシート1!$A$1:$BT$2000,MATCH("ca_太陽光発電（10kW未満）",データシート1!$A$1:$BT$1,0),0)</f>
        <v>70</v>
      </c>
      <c r="AQ54" s="443">
        <f>VLOOKUP(年度マスタ!$K$4&amp;"_"&amp;AQ$53,データシート1!$A$1:$BT$2000,MATCH("ca_太陽光発電（10kW未満）",データシート1!$A$1:$BT$1,0),0)</f>
        <v>70</v>
      </c>
      <c r="AR54" s="443">
        <f>VLOOKUP(年度マスタ!$K$4&amp;"_"&amp;AR$53,データシート1!$A$1:$BT$2000,MATCH("ca_太陽光発電（10kW未満）",データシート1!$A$1:$BT$1,0),0)</f>
        <v>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剣淵町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剣淵町</v>
      </c>
      <c r="AZ12" s="1023" t="str">
        <f>年度マスタ!$K4</f>
        <v>01465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剣淵町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剣淵町</v>
      </c>
      <c r="AZ4" s="1038" t="str">
        <f>年度マスタ!$K4</f>
        <v>01465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剣淵町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2025-03-04T09:06:59Z</dcterms:created>
  <dcterms:modified xsi:type="dcterms:W3CDTF">2025-03-04T09:06:59Z</dcterms:modified>
  <cp:category/>
  <cp:contentStatus/>
</cp:coreProperties>
</file>