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97DA43-9AAA-459F-99DE-AA2F13E539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<sst xmlns="http://schemas.openxmlformats.org/spreadsheetml/2006/main" count="16755" uniqueCount="2464">
  <si>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</si>
  <si>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</si>
  <si>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</si>
  <si>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</si>
  <si>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</si>
  <si>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</si>
  <si>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</si>
  <si>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</si>
  <si>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</si>
  <si>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</si>
  <si>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</si>
  <si>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</si>
  <si>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</si>
  <si>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</si>
  <si>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</si>
  <si>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</si>
  <si>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</si>
  <si>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</si>
  <si>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</si>
  <si>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</si>
  <si>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</si>
  <si>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</si>
  <si>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</si>
  <si>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</si>
  <si>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</si>
  <si>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</si>
  <si>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</si>
  <si>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</si>
  <si>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</si>
  <si>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</si>
  <si>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</si>
  <si>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</si>
  <si>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</si>
  <si>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</si>
  <si>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</si>
  <si>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</si>
  <si>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</si>
  <si>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</si>
  <si>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</si>
  <si>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</si>
  <si>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</si>
  <si>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</si>
  <si>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</si>
  <si>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</si>
  <si>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</si>
  <si>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</si>
  <si>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</si>
  <si>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</si>
  <si>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</si>
  <si>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</si>
  <si>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</si>
  <si>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</si>
  <si>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</si>
  <si>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</si>
  <si>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</si>
  <si>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</si>
  <si>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</si>
  <si>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</si>
  <si>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</si>
  <si>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</si>
  <si>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</si>
  <si>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</si>
  <si>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</si>
  <si>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</si>
  <si>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</si>
  <si>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</si>
  <si>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</si>
  <si>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</si>
  <si>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</si>
  <si>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</si>
  <si>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</si>
  <si>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</si>
  <si>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</si>
  <si>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</si>
  <si>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</si>
  <si>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</si>
  <si>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</si>
  <si>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</si>
  <si>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</si>
  <si>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</si>
  <si>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</si>
  <si>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</si>
  <si>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</si>
  <si>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</si>
  <si>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</si>
  <si>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</si>
  <si>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</si>
  <si>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</si>
  <si>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</si>
  <si>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</si>
  <si>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</si>
  <si>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</si>
  <si>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</si>
  <si>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</si>
  <si>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</si>
  <si>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</si>
  <si>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</si>
  <si>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</si>
  <si>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</si>
  <si>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</si>
  <si>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</si>
  <si>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</si>
  <si>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</si>
  <si>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</si>
  <si>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</si>
  <si>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</si>
  <si>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</si>
  <si>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</si>
  <si>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</si>
  <si>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</si>
  <si>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</si>
  <si>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</si>
  <si>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</si>
  <si>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</si>
  <si>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</si>
  <si>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</si>
  <si>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</si>
  <si>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</si>
  <si>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</si>
  <si>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</si>
  <si>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</si>
  <si>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</si>
  <si>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</si>
  <si>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</si>
  <si>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</si>
  <si>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</si>
  <si>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</si>
  <si>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</si>
  <si>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</si>
  <si>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</si>
  <si>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</si>
  <si>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</si>
  <si>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</si>
  <si>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</si>
  <si>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</si>
  <si>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</si>
  <si>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</si>
  <si>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</si>
  <si>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</si>
  <si>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</si>
  <si>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</si>
  <si>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</si>
  <si>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</si>
  <si>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</si>
  <si>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</si>
  <si>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</si>
  <si>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</si>
  <si>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</si>
  <si>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</si>
  <si>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</si>
  <si>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</si>
  <si>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</si>
  <si>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</si>
  <si>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</si>
  <si>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</si>
  <si>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</si>
  <si>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</si>
  <si>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</si>
  <si>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</si>
  <si>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</si>
  <si>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</si>
  <si>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</si>
  <si>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</si>
  <si>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</si>
  <si>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</si>
  <si>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</si>
  <si>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</si>
  <si>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</si>
  <si>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</si>
  <si>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</si>
  <si>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</si>
  <si>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</si>
  <si>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</si>
  <si>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</si>
  <si>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</si>
  <si>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</si>
  <si>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</si>
  <si>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</si>
  <si>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</si>
  <si>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</si>
  <si>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</si>
  <si>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</si>
  <si>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</si>
  <si>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</si>
  <si>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</si>
  <si>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</si>
  <si>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</si>
  <si>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</si>
  <si>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</si>
  <si>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</si>
  <si>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</si>
  <si>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</si>
  <si>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</si>
  <si>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</si>
  <si>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</si>
  <si>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</si>
  <si>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</si>
  <si>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</si>
  <si>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</si>
  <si>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</si>
  <si>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</si>
  <si>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</si>
  <si>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</si>
  <si>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</si>
  <si>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</si>
  <si>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</si>
  <si>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</si>
  <si>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</si>
  <si>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</si>
  <si>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</si>
  <si>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</si>
  <si>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</si>
  <si>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</si>
  <si>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</si>
  <si>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</si>
  <si>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</si>
  <si>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</si>
  <si>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</si>
  <si>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</si>
  <si>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</si>
  <si>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</si>
  <si>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</si>
  <si>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</si>
  <si>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</si>
  <si>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</si>
  <si>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</si>
  <si>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</si>
  <si>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</si>
  <si>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</si>
  <si>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</si>
  <si>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</si>
  <si>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</si>
  <si>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</si>
  <si>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</si>
  <si>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</si>
  <si>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</si>
  <si>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</si>
  <si>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</si>
  <si>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</si>
  <si>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</si>
  <si>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</si>
  <si>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</si>
  <si>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</si>
  <si>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</si>
  <si>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</si>
  <si>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</si>
  <si>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</si>
  <si>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</si>
  <si>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</si>
  <si>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</si>
  <si>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</si>
  <si>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</si>
  <si>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</si>
  <si>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</si>
  <si>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</si>
  <si>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</si>
  <si>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</si>
  <si>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</si>
  <si>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</si>
  <si>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</si>
  <si>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</si>
  <si>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</si>
  <si>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</si>
  <si>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</si>
  <si>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</si>
  <si>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</si>
  <si>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</si>
  <si>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</si>
  <si>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</si>
  <si>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</si>
  <si>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</si>
  <si>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</si>
  <si>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</si>
  <si>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</si>
  <si>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</si>
  <si>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</si>
  <si>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</si>
  <si>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</si>
  <si>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</si>
  <si>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</si>
  <si>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</si>
  <si>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</si>
  <si>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</si>
  <si>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</si>
  <si>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</si>
  <si>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</si>
  <si>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</si>
  <si>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</si>
  <si>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</si>
  <si>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</si>
  <si>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</si>
  <si>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</si>
  <si>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</si>
  <si>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</si>
  <si>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</si>
  <si>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</si>
  <si>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</si>
  <si>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</si>
  <si>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</si>
  <si>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</si>
  <si>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</si>
  <si>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</si>
  <si>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</si>
  <si>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</si>
  <si>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</si>
  <si>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</si>
  <si>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</si>
  <si>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</si>
  <si>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</si>
  <si>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</si>
  <si>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</si>
  <si>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</si>
  <si>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</si>
  <si>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</si>
  <si>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</si>
  <si>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</si>
  <si>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</si>
  <si>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</si>
  <si>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</si>
  <si>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</si>
  <si>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</si>
  <si>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</si>
  <si>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</si>
  <si>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</si>
  <si>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</si>
  <si>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</si>
  <si>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</si>
  <si>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</si>
  <si>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</si>
  <si>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</si>
  <si>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</si>
  <si>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</si>
  <si>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</si>
  <si>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</si>
  <si>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</si>
  <si>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</si>
  <si>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</si>
  <si>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</si>
  <si>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</si>
  <si>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</si>
  <si>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</si>
  <si>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</si>
  <si>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</si>
  <si>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</si>
  <si>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</si>
  <si>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</si>
  <si>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</si>
  <si>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</si>
  <si>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</si>
  <si>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</si>
  <si>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</si>
  <si>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</si>
  <si>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</si>
  <si>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</si>
  <si>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</si>
  <si>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</si>
  <si>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</si>
  <si>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</si>
  <si>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</si>
  <si>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</si>
  <si>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</si>
  <si>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</si>
  <si>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</si>
  <si>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</si>
  <si>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</si>
  <si>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</si>
  <si>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</si>
  <si>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</si>
  <si>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</si>
  <si>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</si>
  <si>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</si>
  <si>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</si>
  <si>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</si>
  <si>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</si>
  <si>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</si>
  <si>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</si>
  <si>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</si>
  <si>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</si>
  <si>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</si>
  <si>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</si>
  <si>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</si>
  <si>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</si>
  <si>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</si>
  <si>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</si>
  <si>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</si>
  <si>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</si>
  <si>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</si>
  <si>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</si>
  <si>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</si>
  <si>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</si>
  <si>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</si>
  <si>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</si>
  <si>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</si>
  <si>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</si>
  <si>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</si>
  <si>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</si>
  <si>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</si>
  <si>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</si>
  <si>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</si>
  <si>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</si>
  <si>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</si>
  <si>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</si>
  <si>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</si>
  <si>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</si>
  <si>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</si>
  <si>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</si>
  <si>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</si>
  <si>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</si>
  <si>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</si>
  <si>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</si>
  <si>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</si>
  <si>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</si>
  <si>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</si>
  <si>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</si>
  <si>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</si>
  <si>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</si>
  <si>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</si>
  <si>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</si>
  <si>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</si>
  <si>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</si>
  <si>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</si>
  <si>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</si>
  <si>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</si>
  <si>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</si>
  <si>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</si>
  <si>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</si>
  <si>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</si>
  <si>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</si>
  <si>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</si>
  <si>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</si>
  <si>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</si>
  <si>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</si>
  <si>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</si>
  <si>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</si>
  <si>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</si>
  <si>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</si>
  <si>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</si>
  <si>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</si>
  <si>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</si>
  <si>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</si>
  <si>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</si>
  <si>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</si>
  <si>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</si>
  <si>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</si>
  <si>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</si>
  <si>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</si>
  <si>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</si>
  <si>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</si>
  <si>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</si>
  <si>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</si>
  <si>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</si>
  <si>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</si>
  <si>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</si>
  <si>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</si>
  <si>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</si>
  <si>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</si>
  <si>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</si>
  <si>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</si>
  <si>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</si>
  <si>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</si>
  <si>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</si>
  <si>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</si>
  <si>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</si>
  <si>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</si>
  <si>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</si>
  <si>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</si>
  <si>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</si>
  <si>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</si>
  <si>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</si>
  <si>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</si>
  <si>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</si>
  <si>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</si>
  <si>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</si>
  <si>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</si>
  <si>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</si>
  <si>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</si>
  <si>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</si>
  <si>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</si>
  <si>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</si>
  <si>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</si>
  <si>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</si>
  <si>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</si>
  <si>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</si>
  <si>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</si>
  <si>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</si>
  <si>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</si>
  <si>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</si>
  <si>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</si>
  <si>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</si>
  <si>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</si>
  <si>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</si>
  <si>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</si>
  <si>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</si>
  <si>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</si>
  <si>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</si>
  <si>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</si>
  <si>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</si>
  <si>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</si>
  <si>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</si>
  <si>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</si>
  <si>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</si>
  <si>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</si>
  <si>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</si>
  <si>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</si>
  <si>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</si>
  <si>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</si>
  <si>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</si>
  <si>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</si>
  <si>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</si>
  <si>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</si>
  <si>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</si>
  <si>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</si>
  <si>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</si>
  <si>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</si>
  <si>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</si>
  <si>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</si>
  <si>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</si>
  <si>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</si>
  <si>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</si>
  <si>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</si>
  <si>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</si>
  <si>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</si>
  <si>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</si>
  <si>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</si>
  <si>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</si>
  <si>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</si>
  <si>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</si>
  <si>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</si>
  <si>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</si>
  <si>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</si>
  <si>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</si>
  <si>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</si>
  <si>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</si>
  <si>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</si>
  <si>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</si>
  <si>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</si>
  <si>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</si>
  <si>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</si>
  <si>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</si>
  <si>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</si>
  <si>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</si>
  <si>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</si>
  <si>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</si>
  <si>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</si>
  <si>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</si>
  <si>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</si>
  <si>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</si>
  <si>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</si>
  <si>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</si>
  <si>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</si>
  <si>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</si>
  <si>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</si>
  <si>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</si>
  <si>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</si>
  <si>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</si>
  <si>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</si>
  <si>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</si>
  <si>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</si>
  <si>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</si>
  <si>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</si>
  <si>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</si>
  <si>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</si>
  <si>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</si>
  <si>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</si>
  <si>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</si>
  <si>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</si>
  <si>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</si>
  <si>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</si>
  <si>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</si>
  <si>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</si>
  <si>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</si>
  <si>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</si>
  <si>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</si>
  <si>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</si>
  <si>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</si>
  <si>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</si>
  <si>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</si>
  <si>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</si>
  <si>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</si>
  <si>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</si>
  <si>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</si>
  <si>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</si>
  <si>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</si>
  <si>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</si>
  <si>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</si>
  <si>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</si>
  <si>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</si>
  <si>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</si>
  <si>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</si>
  <si>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</si>
  <si>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</si>
  <si>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</si>
  <si>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</si>
  <si>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</si>
  <si>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</si>
  <si>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</si>
  <si>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</si>
  <si>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</si>
  <si>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</si>
  <si>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</si>
  <si>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</si>
  <si>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</si>
  <si>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</si>
  <si>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</si>
  <si>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</si>
  <si>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</si>
  <si>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</si>
  <si>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</si>
  <si>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</si>
  <si>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</si>
  <si>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</si>
  <si>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</si>
  <si>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</si>
  <si>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</si>
  <si>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</si>
  <si>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</si>
  <si>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</si>
  <si>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</si>
  <si>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</si>
  <si>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</si>
  <si>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</si>
  <si>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</si>
  <si>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</si>
  <si>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</si>
  <si>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</si>
  <si>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</si>
  <si>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</si>
  <si>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</si>
  <si>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</si>
  <si>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</si>
  <si>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</si>
  <si>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</si>
  <si>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</si>
  <si>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</si>
  <si>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</si>
  <si>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</si>
  <si>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</si>
  <si>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</si>
  <si>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</si>
  <si>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</si>
  <si>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</si>
  <si>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</si>
  <si>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</si>
  <si>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</si>
  <si>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</si>
  <si>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</si>
  <si>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</si>
  <si>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</si>
  <si>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</si>
  <si>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</si>
  <si>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</si>
  <si>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</si>
  <si>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</si>
  <si>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</si>
  <si>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</si>
  <si>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</si>
  <si>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</si>
  <si>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</si>
  <si>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</si>
  <si>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</si>
  <si>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</si>
  <si>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</si>
  <si>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</si>
  <si>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</si>
  <si>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</si>
  <si>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</si>
  <si>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</si>
  <si>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</si>
  <si>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</si>
  <si>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</si>
  <si>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</si>
  <si>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</si>
  <si>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</si>
  <si>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</si>
  <si>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</si>
  <si>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</si>
  <si>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</si>
  <si>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</si>
  <si>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</si>
  <si>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</si>
  <si>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</si>
  <si>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</si>
  <si>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</si>
  <si>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</si>
  <si>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</si>
  <si>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</si>
  <si>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</si>
  <si>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</si>
  <si>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</si>
  <si>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</si>
  <si>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</si>
  <si>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</si>
  <si>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</si>
  <si>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</si>
  <si>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</si>
  <si>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</si>
  <si>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</si>
  <si>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</si>
  <si>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</si>
  <si>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</si>
  <si>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</si>
  <si>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</si>
  <si>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</si>
  <si>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</si>
  <si>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</si>
  <si>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</si>
  <si>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</si>
  <si>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</si>
  <si>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</si>
  <si>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</si>
  <si>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</si>
  <si>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</si>
  <si>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</si>
  <si>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</si>
  <si>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</si>
  <si>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</si>
  <si>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</si>
  <si>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</si>
  <si>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</si>
  <si>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</si>
  <si>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</si>
  <si>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</si>
  <si>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</si>
  <si>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</si>
  <si>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</si>
  <si>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</si>
  <si>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</si>
  <si>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</si>
  <si>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</si>
  <si>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</si>
  <si>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</si>
  <si>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</si>
  <si>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</si>
  <si>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</si>
  <si>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</si>
  <si>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</si>
  <si>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</si>
  <si>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</si>
  <si>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</si>
  <si>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</si>
  <si>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</si>
  <si>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</si>
  <si>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</si>
  <si>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</si>
  <si>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</si>
  <si>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</si>
  <si>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</si>
  <si>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</si>
  <si>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</si>
  <si>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</si>
  <si>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</si>
  <si>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</si>
  <si>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</si>
  <si>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</si>
  <si>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</si>
  <si>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</si>
  <si>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</si>
  <si>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</si>
  <si>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</si>
  <si>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</si>
  <si>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</si>
  <si>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</si>
  <si>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</si>
  <si>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</si>
  <si>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</si>
  <si>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</si>
  <si>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</si>
  <si>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</si>
  <si>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</si>
  <si>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</si>
  <si>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</si>
  <si>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</si>
  <si>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</si>
  <si>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</si>
  <si>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</si>
  <si>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</si>
  <si>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</si>
  <si>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</si>
  <si>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</si>
  <si>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</si>
  <si>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</si>
  <si>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</si>
  <si>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</si>
  <si>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</si>
  <si>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</si>
  <si>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</si>
  <si>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</si>
  <si>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</si>
  <si>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</si>
  <si>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</si>
  <si>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</si>
  <si>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</si>
  <si>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</si>
  <si>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</si>
  <si>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</si>
  <si>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</si>
  <si>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</si>
  <si>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</si>
  <si>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</si>
  <si>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</si>
  <si>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</si>
  <si>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</si>
  <si>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</si>
  <si>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</si>
  <si>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</si>
  <si>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</si>
  <si>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</si>
  <si>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</si>
  <si>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</si>
  <si>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</si>
  <si>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</si>
  <si>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</si>
  <si>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</si>
  <si>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</si>
  <si>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</si>
  <si>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</si>
  <si>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</si>
  <si>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</si>
  <si>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</si>
  <si>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</si>
  <si>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</si>
  <si>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</si>
  <si>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</si>
  <si>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</si>
  <si>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</si>
  <si>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</si>
  <si>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</si>
  <si>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</si>
  <si>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</si>
  <si>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</si>
  <si>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</si>
  <si>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</si>
  <si>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</si>
  <si>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</si>
  <si>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</si>
  <si>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</si>
  <si>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</si>
  <si>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</si>
  <si>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</si>
  <si>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</si>
  <si>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</si>
  <si>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</si>
  <si>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</si>
  <si>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</si>
  <si>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</si>
  <si>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</si>
  <si>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</si>
  <si>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</si>
  <si>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</si>
  <si>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</si>
  <si>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</si>
  <si>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</si>
  <si>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</si>
  <si>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</si>
  <si>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</si>
  <si>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</si>
  <si>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</si>
  <si>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</si>
  <si>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</si>
  <si>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</si>
  <si>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</si>
  <si>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</si>
  <si>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</si>
  <si>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</si>
  <si>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</si>
  <si>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</si>
  <si>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</si>
  <si>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</si>
  <si>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</si>
  <si>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</si>
  <si>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</si>
  <si>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</si>
  <si>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</si>
  <si>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</si>
  <si>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</si>
  <si>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</si>
  <si>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</si>
  <si>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</si>
  <si>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</si>
  <si>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</si>
  <si>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</si>
  <si>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</si>
  <si>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</si>
  <si>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</si>
  <si>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</si>
  <si>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</si>
  <si>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</si>
  <si>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</si>
  <si>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</si>
  <si>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</si>
  <si>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</si>
  <si>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</si>
  <si>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</si>
  <si>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</si>
  <si>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</si>
  <si>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</si>
  <si>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</si>
  <si>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</si>
  <si>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</si>
  <si>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</si>
  <si>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</si>
  <si>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</si>
  <si>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</si>
  <si>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</si>
  <si>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</si>
  <si>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</si>
  <si>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</si>
  <si>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</si>
  <si>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</si>
  <si>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</si>
  <si>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</si>
  <si>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</si>
  <si>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</si>
  <si>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</si>
  <si>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</si>
  <si>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</si>
  <si>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</si>
  <si>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</si>
  <si>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</si>
  <si>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</si>
  <si>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</si>
  <si>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</si>
  <si>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</si>
  <si>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</si>
  <si>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</si>
  <si>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</si>
  <si>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</si>
  <si>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</si>
  <si>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</si>
  <si>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</si>
  <si>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</si>
  <si>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</si>
  <si>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</si>
  <si>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</si>
  <si>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</si>
  <si>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</si>
  <si>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</si>
  <si>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</si>
  <si>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</si>
  <si>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</si>
  <si>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</si>
  <si>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</si>
  <si>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</si>
  <si>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</si>
  <si>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</si>
  <si>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</si>
  <si>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</si>
  <si>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</si>
  <si>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</si>
  <si>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</si>
  <si>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</si>
  <si>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</si>
  <si>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</si>
  <si>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</si>
  <si>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</si>
  <si>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</si>
  <si>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</si>
  <si>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</si>
  <si>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</si>
  <si>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</si>
  <si>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</si>
  <si>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</si>
  <si>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</si>
  <si>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</si>
  <si>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</si>
  <si>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</si>
  <si>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</si>
  <si>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</si>
  <si>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</si>
  <si>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</si>
  <si>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</si>
  <si>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</si>
  <si>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</si>
  <si>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</si>
  <si>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</si>
  <si>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</si>
  <si>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</si>
  <si>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</si>
  <si>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</si>
  <si>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</si>
  <si>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</si>
  <si>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</si>
  <si>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</si>
  <si>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</si>
  <si>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</si>
  <si>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</si>
  <si>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</si>
  <si>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</si>
  <si>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</si>
  <si>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</si>
  <si>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</si>
  <si>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</si>
  <si>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</si>
  <si>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</si>
  <si>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</si>
  <si>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</si>
  <si>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</si>
  <si>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</si>
  <si>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</si>
  <si>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</si>
  <si>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</si>
  <si>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</si>
  <si>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</si>
  <si>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</si>
  <si>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</si>
  <si>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</si>
  <si>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</si>
  <si>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</si>
  <si>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</si>
  <si>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</si>
  <si>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</si>
  <si>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</si>
  <si>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</si>
  <si>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</si>
  <si>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</si>
  <si>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</si>
  <si>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</si>
  <si>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</si>
  <si>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</si>
  <si>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</si>
  <si>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</si>
  <si>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</si>
  <si>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</si>
  <si>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</si>
  <si>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</si>
  <si>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</si>
  <si>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</si>
  <si>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</si>
  <si>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</si>
  <si>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</si>
  <si>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</si>
  <si>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</si>
  <si>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</si>
  <si>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</si>
  <si>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</si>
  <si>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</si>
  <si>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</si>
  <si>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</si>
  <si>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</si>
  <si>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</si>
  <si>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</si>
  <si>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</si>
  <si>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</si>
  <si>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</si>
  <si>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</si>
  <si>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</si>
  <si>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</si>
  <si>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</si>
  <si>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</si>
  <si>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</si>
  <si>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</si>
  <si>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</si>
  <si>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</si>
  <si>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</si>
  <si>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</si>
  <si>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</si>
  <si>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</si>
  <si>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</si>
  <si>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</si>
  <si>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</si>
  <si>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</si>
  <si>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</si>
  <si>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</si>
  <si>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</si>
  <si>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</si>
  <si>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</si>
  <si>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</si>
  <si>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</si>
  <si>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</si>
  <si>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</si>
  <si>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</si>
  <si>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</si>
  <si>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</si>
  <si>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</si>
  <si>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</si>
  <si>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</si>
  <si>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</si>
  <si>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</si>
  <si>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</si>
  <si>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</si>
  <si>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</si>
  <si>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</si>
  <si>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</si>
  <si>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</si>
  <si>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</si>
  <si>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</si>
  <si>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</si>
  <si>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</si>
  <si>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</si>
  <si>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</si>
  <si>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</si>
  <si>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</si>
  <si>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</si>
  <si>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</si>
  <si>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</si>
  <si>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</si>
  <si>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</si>
  <si>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</si>
  <si>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</si>
  <si>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</si>
  <si>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</si>
  <si>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</si>
  <si>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</si>
  <si>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</si>
  <si>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</si>
  <si>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</si>
  <si>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</si>
  <si>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</si>
  <si>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</si>
  <si>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</si>
  <si>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</si>
  <si>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</si>
  <si>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</si>
  <si>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</si>
  <si>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</si>
  <si>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</si>
  <si>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</si>
  <si>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</si>
  <si>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</si>
  <si>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</si>
  <si>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</si>
  <si>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</si>
  <si>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</si>
  <si>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</si>
  <si>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</si>
  <si>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</si>
  <si>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</si>
  <si>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</si>
  <si>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</si>
  <si>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</si>
  <si>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</si>
  <si>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</si>
  <si>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</si>
  <si>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</si>
  <si>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</si>
  <si>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</si>
  <si>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</si>
  <si>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</si>
  <si>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</si>
  <si>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</si>
  <si>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</si>
  <si>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</si>
  <si>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</si>
  <si>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</si>
  <si>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</si>
  <si>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</si>
  <si>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</si>
  <si>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</si>
  <si>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</si>
  <si>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</si>
  <si>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</si>
  <si>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</si>
  <si>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</si>
  <si>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</si>
  <si>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</si>
  <si>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</si>
  <si>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</si>
  <si>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</si>
  <si>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</si>
  <si>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</si>
  <si>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</si>
  <si>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</si>
  <si>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</si>
  <si>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</si>
  <si>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</si>
  <si>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</si>
  <si>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</si>
  <si>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</si>
  <si>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</si>
  <si>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</si>
  <si>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</si>
  <si>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</si>
  <si>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</si>
  <si>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</si>
  <si>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</si>
  <si>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</si>
  <si>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</si>
  <si>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</si>
  <si>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</si>
  <si>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</si>
  <si>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</si>
  <si>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</si>
  <si>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</si>
  <si>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</si>
  <si>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</si>
  <si>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</si>
  <si>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</si>
  <si>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</si>
  <si>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</si>
  <si>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</si>
  <si>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</si>
  <si>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</si>
  <si>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</si>
  <si>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</si>
  <si>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</si>
  <si>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</si>
  <si>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</si>
  <si>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</si>
  <si>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</si>
  <si>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</si>
  <si>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</si>
  <si>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</si>
  <si>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</si>
  <si>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</si>
  <si>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</si>
  <si>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</si>
  <si>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</si>
  <si>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</si>
  <si>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</si>
  <si>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</si>
  <si>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</si>
  <si>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</si>
  <si>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</si>
  <si>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</si>
  <si>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</si>
  <si>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</si>
  <si>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</si>
  <si>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</si>
  <si>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</si>
  <si>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</si>
  <si>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</si>
  <si>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</si>
  <si>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</si>
  <si>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</si>
  <si>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</si>
  <si>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</si>
  <si>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</si>
  <si>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</si>
  <si>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</si>
  <si>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</si>
  <si>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</si>
  <si>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</si>
  <si>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</si>
  <si>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</si>
  <si>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</si>
  <si>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</si>
  <si>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</si>
  <si>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</si>
  <si>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</si>
  <si>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</si>
  <si>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</si>
  <si>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</si>
  <si>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</si>
  <si>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</si>
  <si>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</si>
  <si>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</si>
  <si>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</si>
  <si>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</si>
  <si>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</si>
  <si>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</si>
  <si>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</si>
  <si>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</si>
  <si>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</si>
  <si>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</si>
  <si>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</si>
  <si>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</si>
  <si>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</si>
  <si>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</si>
  <si>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</si>
  <si>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</si>
  <si>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</si>
  <si>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</si>
  <si>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</si>
  <si>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</si>
  <si>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</si>
  <si>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</si>
  <si>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</si>
  <si>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</si>
  <si>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</si>
  <si>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</si>
  <si>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</si>
  <si>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</si>
  <si>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</si>
  <si>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</si>
  <si>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</si>
  <si>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</si>
  <si>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</si>
  <si>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</si>
  <si>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</si>
  <si>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</si>
  <si>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</si>
  <si>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</si>
  <si>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</si>
  <si>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</si>
  <si>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</si>
  <si>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</si>
  <si>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</si>
  <si>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</si>
  <si>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</si>
  <si>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</si>
  <si>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</si>
  <si>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</si>
  <si>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</si>
  <si>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</si>
  <si>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</si>
  <si>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</si>
  <si>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</si>
  <si>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</si>
  <si>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</si>
  <si>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</si>
  <si>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</si>
  <si>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</si>
  <si>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</si>
  <si>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</si>
  <si>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</si>
  <si>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</si>
  <si>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</si>
  <si>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</si>
  <si>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</si>
  <si>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</si>
  <si>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</si>
  <si>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</si>
  <si>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</si>
  <si>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</si>
  <si>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</si>
  <si>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</si>
  <si>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</si>
  <si>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</si>
  <si>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</si>
  <si>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</si>
  <si>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</si>
  <si>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</si>
  <si>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</si>
  <si>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</si>
  <si>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</si>
  <si>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</si>
  <si>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</si>
  <si>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</si>
  <si>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</si>
  <si>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</si>
  <si>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</si>
  <si>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</si>
  <si>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</si>
  <si>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</si>
  <si>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</si>
  <si>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</si>
  <si>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</si>
  <si>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</si>
  <si>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</si>
  <si>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</si>
  <si>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</si>
  <si>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</si>
  <si>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</si>
  <si>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</si>
  <si>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</si>
  <si>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</si>
  <si>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</si>
  <si>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</si>
  <si>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</si>
  <si>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</si>
  <si>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</si>
  <si>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</si>
  <si>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</si>
  <si>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</si>
  <si>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</si>
  <si>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</si>
  <si>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</si>
  <si>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</si>
  <si>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</si>
  <si>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</si>
  <si>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</si>
  <si>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</si>
  <si>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</si>
  <si>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</si>
  <si>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</si>
  <si>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</si>
  <si>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</si>
  <si>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</si>
  <si>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</si>
  <si>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</si>
  <si>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</si>
  <si>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</si>
  <si>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</si>
  <si>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</si>
  <si>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</si>
  <si>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</si>
  <si>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</si>
  <si>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</si>
  <si>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</si>
  <si>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</si>
  <si>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</si>
  <si>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</si>
  <si>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</si>
  <si>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</si>
  <si>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</si>
  <si>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</si>
  <si>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</si>
  <si>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</si>
  <si>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</si>
  <si>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</si>
  <si>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</si>
  <si>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</si>
  <si>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</si>
  <si>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</si>
  <si>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</si>
  <si>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</si>
  <si>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</si>
  <si>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</si>
  <si>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</si>
  <si>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</si>
  <si>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</si>
  <si>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</si>
  <si>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</si>
  <si>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</si>
  <si>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</si>
  <si>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</si>
  <si>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</si>
  <si>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</si>
  <si>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</si>
  <si>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</si>
  <si>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</si>
  <si>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</si>
  <si>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</si>
  <si>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</si>
  <si>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</si>
  <si>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</si>
  <si>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</si>
  <si>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</si>
  <si>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</si>
  <si>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</si>
  <si>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</si>
  <si>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</si>
  <si>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</si>
  <si>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</si>
  <si>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</si>
  <si>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</si>
  <si>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</si>
  <si>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</si>
  <si>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</si>
  <si>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</si>
  <si>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</si>
  <si>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</si>
  <si>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</si>
  <si>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</si>
  <si>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</si>
  <si>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</si>
  <si>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</si>
  <si>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</si>
  <si>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</si>
  <si>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</si>
  <si>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</si>
  <si>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</si>
  <si>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</si>
  <si>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</si>
  <si>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</si>
  <si>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</si>
  <si>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</si>
  <si>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</si>
  <si>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</si>
  <si>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</si>
  <si>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</si>
  <si>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</si>
  <si>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</si>
  <si>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</si>
  <si>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</si>
  <si>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</si>
  <si>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</si>
  <si>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</si>
  <si>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</si>
  <si>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</si>
  <si>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</si>
  <si>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</si>
  <si>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</si>
  <si>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</si>
  <si>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</si>
  <si>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</si>
  <si>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</si>
  <si>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</si>
  <si>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</si>
  <si>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</si>
  <si>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</si>
  <si>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</si>
  <si>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</si>
  <si>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</si>
  <si>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</si>
  <si>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</si>
  <si>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</si>
  <si>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</si>
  <si>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</si>
  <si>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</si>
  <si>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</si>
  <si>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</si>
  <si>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</si>
  <si>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</si>
  <si>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</si>
  <si>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</si>
  <si>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</si>
  <si>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</si>
  <si>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</si>
  <si>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</si>
  <si>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</si>
  <si>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</si>
  <si>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</si>
  <si>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</si>
  <si>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</si>
  <si>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</si>
  <si>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</si>
  <si>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</si>
  <si>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</si>
  <si>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</si>
  <si>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</si>
  <si>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</si>
  <si>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</si>
  <si>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</si>
  <si>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</si>
  <si>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</si>
  <si>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</si>
  <si>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</si>
  <si>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</si>
  <si>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</si>
  <si>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</si>
  <si>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</si>
  <si>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</si>
  <si>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</si>
  <si>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</si>
  <si>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</si>
  <si>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</si>
  <si>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</si>
  <si>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</si>
  <si>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</si>
  <si>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</si>
  <si>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</si>
  <si>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</si>
  <si>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</si>
  <si>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</si>
  <si>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</si>
  <si>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</si>
  <si>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</si>
  <si>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</si>
  <si>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</si>
  <si>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</si>
  <si>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</si>
  <si>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</si>
  <si>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</si>
  <si>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</si>
  <si>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</si>
  <si>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</si>
  <si>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</si>
  <si>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</si>
  <si>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</si>
  <si>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</si>
  <si>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</si>
  <si>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</si>
  <si>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</si>
  <si>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</si>
  <si>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</si>
  <si>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</si>
  <si>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</si>
  <si>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</si>
  <si>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</si>
  <si>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</si>
  <si>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</si>
  <si>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</si>
  <si>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</si>
  <si>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</si>
  <si>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</si>
  <si>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</si>
  <si>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</si>
  <si>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</si>
  <si>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</si>
  <si>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</si>
  <si>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</si>
  <si>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</si>
  <si>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</si>
  <si>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</si>
  <si>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</si>
  <si>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</si>
  <si>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</si>
  <si>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</si>
  <si>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</si>
  <si>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</si>
  <si>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</si>
  <si>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</si>
  <si>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</si>
  <si>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</si>
  <si>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</si>
  <si>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</si>
  <si>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</si>
  <si>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</si>
  <si>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</si>
  <si>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</si>
  <si>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</si>
  <si>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</si>
  <si>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</si>
  <si>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</si>
  <si>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</si>
  <si>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</si>
  <si>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</si>
  <si>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</si>
  <si>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</si>
  <si>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</si>
  <si>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</si>
  <si>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</si>
  <si>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</si>
  <si>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</si>
  <si>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</si>
  <si>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</si>
  <si>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</si>
  <si>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</si>
  <si>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</si>
  <si>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</si>
  <si>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</si>
  <si>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</si>
  <si>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</si>
  <si>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</si>
  <si>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</si>
  <si>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</si>
  <si>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</si>
  <si>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</si>
  <si>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</si>
  <si>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</si>
  <si>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</si>
  <si>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</si>
  <si>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</si>
  <si>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</si>
  <si>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</si>
  <si>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</si>
  <si>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</si>
  <si>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</si>
  <si>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</si>
  <si>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</si>
  <si>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</si>
  <si>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</si>
  <si>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</si>
  <si>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</si>
  <si>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</si>
  <si>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</si>
  <si>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</si>
  <si>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</si>
  <si>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</si>
  <si>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</si>
  <si>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</si>
  <si>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</si>
  <si>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</si>
  <si>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</si>
  <si>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</si>
  <si>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</si>
  <si>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</si>
  <si>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</si>
  <si>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</si>
  <si>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</si>
  <si>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</si>
  <si>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</si>
  <si>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</si>
  <si>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</si>
  <si>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</si>
  <si>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</si>
  <si>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</si>
  <si>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</si>
  <si>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</si>
  <si>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</si>
  <si>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</si>
  <si>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</si>
  <si>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</si>
  <si>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</si>
  <si>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</si>
  <si>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</si>
  <si>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</si>
  <si>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</si>
  <si>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</si>
  <si>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</si>
  <si>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</si>
  <si>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</si>
  <si>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</si>
  <si>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</si>
  <si>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</si>
  <si>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</si>
  <si>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</si>
  <si>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</si>
  <si>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</si>
  <si>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</si>
  <si>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</si>
  <si>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</si>
  <si>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</si>
  <si>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</si>
  <si>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</si>
  <si>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</si>
  <si>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</si>
  <si>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</si>
  <si>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</si>
  <si>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</si>
  <si>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</si>
  <si>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</si>
  <si>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</si>
  <si>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</si>
  <si>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</si>
  <si>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</si>
  <si>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</si>
  <si>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</si>
  <si>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</si>
  <si>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</si>
  <si>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</si>
  <si>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</si>
  <si>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</si>
  <si>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</si>
  <si>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</si>
  <si>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</si>
  <si>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</si>
  <si>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</si>
  <si>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</si>
  <si>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</si>
  <si>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</si>
  <si>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</si>
  <si>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</si>
  <si>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</si>
  <si>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</si>
  <si>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</si>
  <si>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</si>
  <si>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</si>
  <si>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</si>
  <si>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</si>
  <si>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</si>
  <si>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</si>
  <si>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</si>
  <si>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</si>
  <si>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</si>
  <si>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</si>
  <si>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</si>
  <si>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</si>
  <si>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</si>
  <si>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</si>
  <si>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</si>
  <si>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</si>
  <si>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</si>
  <si>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</si>
  <si>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</si>
  <si>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</si>
  <si>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</si>
  <si>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</si>
  <si>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</si>
  <si>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</si>
  <si>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</si>
  <si>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</si>
  <si>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</si>
  <si>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</si>
  <si>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</si>
  <si>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</si>
  <si>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</si>
  <si>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</si>
  <si>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</si>
  <si>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</si>
  <si>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</si>
  <si>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</si>
  <si>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</si>
  <si>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</si>
  <si>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</si>
  <si>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</si>
  <si>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</si>
  <si>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</si>
  <si>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</si>
  <si>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</si>
  <si>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</si>
  <si>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</si>
  <si>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</si>
  <si>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</si>
  <si>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</si>
  <si>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</si>
  <si>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</si>
  <si>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</si>
  <si>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</si>
  <si>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</si>
  <si>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</si>
  <si>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</si>
  <si>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</si>
  <si>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</si>
  <si>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</si>
  <si>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</si>
  <si>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</si>
  <si>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</si>
  <si>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</si>
  <si>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</si>
  <si>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</si>
  <si>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</si>
  <si>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</si>
  <si>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</si>
  <si>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</si>
  <si>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</si>
  <si>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</si>
  <si>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</si>
  <si>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</si>
  <si>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</si>
  <si>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</si>
  <si>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</si>
  <si>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</si>
  <si>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</si>
  <si>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</si>
  <si>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</si>
  <si>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</si>
  <si>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</si>
  <si>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</si>
  <si>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</si>
  <si>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</si>
  <si>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</si>
  <si>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</si>
  <si>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</si>
  <si>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</si>
  <si>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</si>
  <si>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</si>
  <si>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</si>
  <si>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</si>
  <si>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</si>
  <si>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</si>
  <si>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</si>
  <si>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</si>
  <si>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</si>
  <si>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</si>
  <si>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</si>
  <si>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</si>
  <si>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</si>
  <si>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</si>
  <si>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</si>
  <si>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</si>
  <si>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</si>
  <si>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</si>
  <si>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</si>
  <si>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</si>
  <si>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</si>
  <si>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</si>
  <si>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</si>
  <si>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</si>
  <si>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</si>
  <si>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</si>
  <si>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</si>
  <si>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</si>
  <si>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</si>
  <si>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</si>
  <si>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</si>
  <si>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</si>
  <si>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</si>
  <si>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</si>
  <si>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</si>
  <si>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</si>
  <si>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</si>
  <si>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</si>
  <si>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</si>
  <si>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</si>
  <si>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</si>
  <si>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</si>
  <si>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</si>
  <si>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</si>
  <si>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</si>
  <si>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</si>
  <si>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</si>
  <si>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</si>
  <si>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</si>
  <si>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</si>
  <si>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</si>
  <si>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</si>
  <si>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</si>
  <si>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</si>
  <si>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</si>
  <si>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</si>
  <si>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</si>
  <si>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</si>
  <si>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</si>
  <si>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</si>
  <si>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</si>
  <si>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</si>
  <si>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</si>
  <si>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</si>
  <si>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</si>
  <si>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</si>
  <si>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</si>
  <si>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</si>
  <si>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</si>
  <si>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</si>
  <si>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</si>
  <si>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</si>
  <si>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</si>
  <si>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</si>
  <si>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</si>
  <si>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</si>
  <si>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</si>
  <si>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</si>
  <si>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</si>
  <si>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</si>
  <si>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</si>
  <si>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</si>
  <si>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</si>
  <si>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</si>
  <si>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</si>
  <si>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</si>
  <si>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</si>
  <si>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</si>
  <si>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</si>
  <si>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</si>
  <si>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</si>
  <si>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</si>
  <si>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</si>
  <si>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</si>
  <si>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</si>
  <si>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</si>
  <si>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</si>
  <si>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</si>
  <si>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</si>
  <si>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</si>
  <si>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</si>
  <si>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</si>
  <si>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</si>
  <si>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</si>
  <si>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</si>
  <si>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</si>
  <si>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</si>
  <si>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</si>
  <si>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</si>
  <si>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</si>
  <si>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</si>
  <si>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</si>
  <si>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</si>
  <si>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</si>
  <si>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</si>
  <si>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</si>
  <si>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</si>
  <si>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</si>
  <si>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</si>
  <si>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</si>
  <si>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</si>
  <si>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</si>
  <si>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</si>
  <si>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</si>
  <si>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</si>
  <si>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</si>
  <si>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</si>
  <si>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</si>
  <si>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</si>
  <si>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</si>
  <si>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</si>
  <si>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</si>
  <si>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</si>
  <si>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</si>
  <si>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</si>
  <si>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</si>
  <si>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</si>
  <si>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</si>
  <si>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</si>
  <si>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</si>
  <si>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</si>
  <si>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</si>
  <si>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</si>
  <si>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</si>
  <si>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</si>
  <si>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</si>
  <si>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</si>
  <si>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</si>
  <si>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</si>
  <si>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</si>
  <si>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</si>
  <si>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</si>
  <si>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</si>
  <si>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</si>
  <si>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</si>
  <si>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</si>
  <si>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</si>
  <si>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</si>
  <si>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</si>
  <si>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</si>
  <si>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</si>
  <si>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</si>
  <si>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</si>
  <si>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</si>
  <si>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</si>
  <si>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</si>
  <si>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</si>
  <si>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</si>
  <si>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</si>
  <si>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</si>
  <si>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</si>
  <si>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</si>
  <si>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</si>
  <si>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</si>
  <si>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</si>
  <si>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</si>
  <si>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</si>
  <si>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</si>
  <si>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</si>
  <si>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</si>
  <si>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</si>
  <si>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</si>
  <si>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</si>
  <si>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</si>
  <si>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</si>
  <si>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</si>
  <si>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</si>
  <si>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</si>
  <si>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</si>
  <si>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</si>
  <si>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</si>
  <si>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</si>
  <si>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</si>
  <si>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</si>
  <si>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</si>
  <si>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</si>
  <si>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</si>
  <si>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</si>
  <si>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</si>
  <si>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</si>
  <si>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</si>
  <si>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</si>
  <si>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</si>
  <si>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</si>
  <si>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</si>
  <si>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</si>
  <si>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</si>
  <si>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</si>
  <si>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</si>
  <si>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</si>
  <si>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</si>
  <si>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</si>
  <si>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</si>
  <si>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</si>
  <si>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</si>
  <si>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</si>
  <si>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</si>
  <si>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</si>
  <si>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</si>
  <si>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</si>
  <si>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</si>
  <si>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</si>
  <si>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</si>
  <si>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</si>
  <si>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</si>
  <si>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</si>
  <si>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</si>
  <si>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</si>
  <si>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</si>
  <si>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</si>
  <si>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</si>
  <si>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</si>
  <si>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</si>
  <si>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</si>
  <si>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</si>
  <si>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</si>
  <si>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</si>
  <si>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</si>
  <si>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</si>
  <si>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</si>
  <si>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</si>
  <si>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</si>
  <si>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</si>
  <si>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</si>
  <si>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</si>
  <si>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</si>
  <si>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</si>
  <si>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</si>
  <si>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</si>
  <si>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</si>
  <si>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</si>
  <si>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</si>
  <si>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</si>
  <si>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</si>
  <si>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</si>
  <si>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</si>
  <si>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</si>
  <si>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</si>
  <si>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</si>
  <si>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</si>
  <si>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</si>
  <si>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</si>
  <si>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</si>
  <si>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</si>
  <si>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</si>
  <si>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</si>
  <si>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</si>
  <si>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</si>
  <si>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</si>
  <si>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</si>
  <si>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</si>
  <si>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</si>
  <si>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</si>
  <si>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</si>
  <si>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</si>
  <si>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</si>
  <si>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</si>
  <si>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</si>
  <si>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</si>
  <si>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</si>
  <si>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</si>
  <si>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</si>
  <si>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</si>
  <si>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</si>
  <si>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</si>
  <si>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</si>
  <si>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</si>
  <si>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</si>
  <si>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</si>
  <si>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</si>
  <si>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</si>
  <si>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</si>
  <si>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</si>
  <si>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</si>
  <si>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</si>
  <si>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</si>
  <si>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</si>
  <si>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</si>
  <si>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</si>
  <si>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</si>
  <si>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</si>
  <si>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</si>
  <si>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</si>
  <si>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</si>
  <si>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</si>
  <si>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</si>
  <si>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</si>
  <si>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</si>
  <si>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</si>
  <si>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</si>
  <si>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</si>
  <si>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</si>
  <si>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</si>
  <si>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</si>
  <si>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</si>
  <si>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</si>
  <si>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</si>
  <si>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</si>
  <si>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</si>
  <si>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</si>
  <si>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</si>
  <si>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</si>
  <si>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</si>
  <si>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</si>
  <si>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</si>
  <si>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</si>
  <si>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</si>
  <si>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</si>
  <si>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</si>
  <si>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</si>
  <si>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</si>
  <si>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</si>
  <si>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</si>
  <si>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</si>
  <si>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</si>
  <si>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</si>
  <si>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</si>
  <si>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</si>
  <si>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</si>
  <si>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</si>
  <si>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</si>
  <si>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</si>
  <si>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</si>
  <si>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</si>
  <si>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</si>
  <si>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</si>
  <si>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</si>
  <si>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</si>
  <si>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</si>
  <si>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</si>
  <si>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</si>
  <si>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</si>
  <si>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</si>
  <si>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</si>
  <si>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</si>
  <si>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</si>
  <si>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</si>
  <si>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</si>
  <si>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</si>
  <si>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</si>
  <si>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</si>
  <si>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</si>
  <si>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</si>
  <si>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</si>
  <si>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</si>
  <si>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</si>
  <si>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</si>
  <si>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</si>
  <si>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</si>
  <si>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</si>
  <si>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</si>
  <si>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</si>
  <si>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</si>
  <si>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</si>
  <si>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</si>
  <si>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</si>
  <si>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</si>
  <si>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</si>
  <si>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</si>
  <si>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</si>
  <si>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</si>
  <si>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</si>
  <si>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</si>
  <si>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</si>
  <si>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</si>
  <si>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</si>
  <si>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</si>
  <si>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</si>
  <si>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</si>
  <si>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</si>
  <si>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</si>
  <si>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</si>
  <si>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</si>
  <si>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</si>
  <si>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</si>
  <si>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</si>
  <si>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</si>
  <si>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</si>
  <si>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</si>
  <si>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</si>
  <si>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</si>
  <si>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</si>
  <si>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</si>
  <si>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</si>
  <si>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</si>
  <si>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</si>
  <si>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</si>
  <si>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</si>
  <si>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</si>
  <si>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</si>
  <si>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</si>
  <si>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</si>
  <si>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</si>
  <si>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</si>
  <si>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</si>
  <si>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</si>
  <si>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</si>
  <si>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</si>
  <si>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</si>
  <si>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</si>
  <si>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</si>
  <si>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</si>
  <si>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</si>
  <si>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</si>
  <si>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</si>
  <si>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</si>
  <si>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</si>
  <si>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</si>
  <si>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</si>
  <si>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</si>
  <si>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</si>
  <si>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</si>
  <si>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</si>
  <si>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</si>
  <si>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</si>
  <si>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</si>
  <si>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</si>
  <si>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</si>
  <si>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</si>
  <si>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</si>
  <si>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</si>
  <si>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</si>
  <si>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</si>
  <si>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</si>
  <si>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</si>
  <si>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</si>
  <si>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</si>
  <si>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</si>
  <si>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</si>
  <si>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</si>
  <si>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</si>
  <si>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</si>
  <si>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</si>
  <si>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</si>
  <si>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</si>
  <si>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</si>
  <si>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</si>
  <si>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</si>
  <si>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</si>
  <si>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</si>
  <si>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</si>
  <si>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</si>
  <si>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</si>
  <si>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</si>
  <si>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</si>
  <si>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</si>
  <si>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</si>
  <si>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</si>
  <si>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</si>
  <si>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</si>
  <si>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</si>
  <si>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</si>
  <si>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</si>
  <si>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</si>
  <si>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</si>
  <si>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</si>
  <si>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</si>
  <si>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</si>
  <si>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</si>
  <si>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</si>
  <si>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</si>
  <si>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</si>
  <si>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</si>
  <si>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</si>
  <si>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</si>
  <si>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</si>
  <si>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</si>
  <si>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</si>
  <si>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</si>
  <si>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</si>
  <si>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</si>
  <si>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</si>
  <si>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</si>
  <si>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</si>
  <si>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</si>
  <si>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</si>
  <si>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</si>
  <si>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</si>
  <si>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</si>
  <si>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</si>
  <si>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</si>
  <si>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</si>
  <si>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</si>
  <si>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</si>
  <si>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</si>
  <si>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</si>
  <si>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</si>
  <si>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</si>
  <si>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</si>
  <si>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</si>
  <si>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</si>
  <si>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</si>
  <si>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</si>
  <si>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</si>
  <si>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</si>
  <si>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</si>
  <si>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</si>
  <si>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</si>
  <si>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</si>
  <si>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</si>
  <si>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</si>
  <si>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</si>
  <si>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</si>
  <si>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</si>
  <si>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</si>
  <si>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</si>
  <si>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</si>
  <si>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</si>
  <si>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</si>
  <si>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</si>
  <si>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</si>
  <si>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</si>
  <si>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</si>
  <si>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</si>
  <si>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</si>
  <si>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</si>
  <si>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</si>
  <si>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</si>
  <si>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</si>
  <si>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</si>
  <si>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</si>
  <si>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</si>
  <si>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</si>
  <si>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</si>
  <si>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</si>
  <si>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</si>
  <si>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</si>
  <si>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</si>
  <si>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</si>
  <si>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</si>
  <si>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</si>
  <si>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</si>
  <si>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</si>
  <si>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</si>
  <si>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</si>
  <si>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</si>
  <si>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</si>
  <si>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</si>
  <si>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</si>
  <si>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</si>
  <si>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</si>
  <si>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</si>
  <si>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</si>
  <si>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</si>
  <si>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</si>
  <si>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</si>
  <si>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</si>
  <si>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</si>
  <si>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</si>
  <si>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</si>
  <si>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</si>
  <si>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</si>
  <si>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</si>
  <si>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</si>
  <si>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</si>
  <si>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</si>
  <si>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</si>
  <si>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</si>
  <si>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</si>
  <si>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</si>
  <si>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</si>
  <si>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</si>
  <si>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</si>
  <si>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</si>
  <si>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</si>
  <si>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</si>
  <si>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</si>
  <si>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</si>
  <si>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</si>
  <si>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</si>
  <si>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</si>
  <si>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</si>
  <si>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</si>
  <si>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</si>
  <si>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</si>
  <si>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</si>
  <si>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</si>
  <si>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</si>
  <si>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</si>
  <si>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</si>
  <si>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</si>
  <si>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</si>
  <si>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</si>
  <si>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</si>
  <si>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</si>
  <si>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</si>
  <si>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</si>
  <si>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</si>
  <si>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</si>
  <si>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</si>
  <si>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</si>
  <si>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</si>
  <si>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</si>
  <si>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</si>
  <si>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</si>
  <si>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</si>
  <si>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</si>
  <si>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</si>
  <si>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</si>
  <si>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</si>
  <si>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</si>
  <si>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</si>
  <si>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</si>
  <si>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</si>
  <si>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</si>
  <si>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</si>
  <si>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</si>
  <si>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</si>
  <si>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</si>
  <si>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</si>
  <si>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</si>
  <si>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</si>
  <si>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</si>
  <si>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</si>
  <si>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</si>
  <si>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</si>
  <si>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</si>
  <si>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</si>
  <si>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</si>
  <si>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</si>
  <si>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</si>
  <si>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</si>
  <si>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</si>
  <si>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</si>
  <si>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</si>
  <si>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</si>
  <si>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</si>
  <si>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</si>
  <si>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</si>
  <si>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</si>
  <si>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</si>
  <si>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</si>
  <si>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</si>
  <si>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</si>
  <si>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</si>
  <si>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</si>
  <si>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</si>
  <si>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</si>
  <si>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</si>
  <si>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</si>
  <si>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</si>
  <si>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</si>
  <si>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01464_令和7年度</t>
  </si>
  <si>
    <t>01464_令和8年度</t>
  </si>
  <si>
    <t>01464_令和9年度</t>
  </si>
  <si>
    <t>01464_令和10年度</t>
  </si>
  <si>
    <t>01464_令和11年度</t>
  </si>
  <si>
    <t>01464_令和12年度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</si>
</sst>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9.5017906991173007</c:v>
                </c:pt>
                <c:pt idx="1">
                  <c:v>9.5650353072095946</c:v>
                </c:pt>
                <c:pt idx="2">
                  <c:v>8.4729190061531607</c:v>
                </c:pt>
                <c:pt idx="3">
                  <c:v>9.2626667050512594</c:v>
                </c:pt>
                <c:pt idx="4">
                  <c:v>9.7474258456437717</c:v>
                </c:pt>
                <c:pt idx="5">
                  <c:v>9.4691472509516679</c:v>
                </c:pt>
                <c:pt idx="6">
                  <c:v>9.3229998545183044</c:v>
                </c:pt>
                <c:pt idx="7">
                  <c:v>9.3937713709452684</c:v>
                </c:pt>
                <c:pt idx="8">
                  <c:v>9.2571756415285904</c:v>
                </c:pt>
                <c:pt idx="9">
                  <c:v>8.7892263275610745</c:v>
                </c:pt>
                <c:pt idx="10">
                  <c:v>8.0403077916216326</c:v>
                </c:pt>
                <c:pt idx="11">
                  <c:v>7.3861244731334548</c:v>
                </c:pt>
                <c:pt idx="12">
                  <c:v>7.4038215519018422</c:v>
                </c:pt>
                <c:pt idx="13">
                  <c:v>7.405097040679756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7.5119044738744138</c:v>
                </c:pt>
                <c:pt idx="1">
                  <c:v>7.3693581699936272</c:v>
                </c:pt>
                <c:pt idx="2">
                  <c:v>8.8451401625309511</c:v>
                </c:pt>
                <c:pt idx="3">
                  <c:v>9.8105922355804598</c:v>
                </c:pt>
                <c:pt idx="4">
                  <c:v>9.3950920624203249</c:v>
                </c:pt>
                <c:pt idx="5">
                  <c:v>9.8629682207357749</c:v>
                </c:pt>
                <c:pt idx="6">
                  <c:v>8.9837433727206886</c:v>
                </c:pt>
                <c:pt idx="7">
                  <c:v>9.0561074038227733</c:v>
                </c:pt>
                <c:pt idx="8">
                  <c:v>8.8150904583637981</c:v>
                </c:pt>
                <c:pt idx="9">
                  <c:v>8.0057125516181529</c:v>
                </c:pt>
                <c:pt idx="10">
                  <c:v>7.9154284854447807</c:v>
                </c:pt>
                <c:pt idx="11">
                  <c:v>7.201591964377017</c:v>
                </c:pt>
                <c:pt idx="12">
                  <c:v>6.8864922063046441</c:v>
                </c:pt>
                <c:pt idx="13">
                  <c:v>6.6177101859249596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5.1333556022642108</c:v>
                </c:pt>
                <c:pt idx="1">
                  <c:v>4.5950692020515884</c:v>
                </c:pt>
                <c:pt idx="2">
                  <c:v>5.8048642804629837</c:v>
                </c:pt>
                <c:pt idx="3">
                  <c:v>7.2096229923253903</c:v>
                </c:pt>
                <c:pt idx="4">
                  <c:v>6.7051217519793358</c:v>
                </c:pt>
                <c:pt idx="5">
                  <c:v>6.1266255930082716</c:v>
                </c:pt>
                <c:pt idx="6">
                  <c:v>5.9279565343814173</c:v>
                </c:pt>
                <c:pt idx="7">
                  <c:v>5.0825352411482276</c:v>
                </c:pt>
                <c:pt idx="8">
                  <c:v>5.0962071109417462</c:v>
                </c:pt>
                <c:pt idx="9">
                  <c:v>5.1213419936617344</c:v>
                </c:pt>
                <c:pt idx="10">
                  <c:v>4.5943088012719659</c:v>
                </c:pt>
                <c:pt idx="11">
                  <c:v>4.083383632992498</c:v>
                </c:pt>
                <c:pt idx="12">
                  <c:v>4.1471517681082659</c:v>
                </c:pt>
                <c:pt idx="13">
                  <c:v>4.2282386696960126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13.323957168146785</c:v>
                </c:pt>
                <c:pt idx="1">
                  <c:v>11.731503705837746</c:v>
                </c:pt>
                <c:pt idx="2">
                  <c:v>12.140207401355045</c:v>
                </c:pt>
                <c:pt idx="3">
                  <c:v>12.854720793206376</c:v>
                </c:pt>
                <c:pt idx="4">
                  <c:v>11.616768825493221</c:v>
                </c:pt>
                <c:pt idx="5">
                  <c:v>11.970026503030796</c:v>
                </c:pt>
                <c:pt idx="6">
                  <c:v>11.805135564102555</c:v>
                </c:pt>
                <c:pt idx="7">
                  <c:v>13.680339613824119</c:v>
                </c:pt>
                <c:pt idx="8">
                  <c:v>12.642629995822762</c:v>
                </c:pt>
                <c:pt idx="9">
                  <c:v>11.491800243220132</c:v>
                </c:pt>
                <c:pt idx="10">
                  <c:v>11.239661755804248</c:v>
                </c:pt>
                <c:pt idx="11">
                  <c:v>8.795465614962767</c:v>
                </c:pt>
                <c:pt idx="12">
                  <c:v>8.7122346903515471</c:v>
                </c:pt>
                <c:pt idx="13">
                  <c:v>7.4314652517533464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1996</c:v>
                </c:pt>
                <c:pt idx="1">
                  <c:v>1966</c:v>
                </c:pt>
                <c:pt idx="2">
                  <c:v>1961</c:v>
                </c:pt>
                <c:pt idx="3">
                  <c:v>1972</c:v>
                </c:pt>
                <c:pt idx="4">
                  <c:v>1995</c:v>
                </c:pt>
                <c:pt idx="5">
                  <c:v>1997</c:v>
                </c:pt>
                <c:pt idx="6">
                  <c:v>2009</c:v>
                </c:pt>
                <c:pt idx="7">
                  <c:v>2000</c:v>
                </c:pt>
                <c:pt idx="8">
                  <c:v>1978</c:v>
                </c:pt>
                <c:pt idx="9">
                  <c:v>1911</c:v>
                </c:pt>
                <c:pt idx="10">
                  <c:v>1886</c:v>
                </c:pt>
                <c:pt idx="11">
                  <c:v>1898</c:v>
                </c:pt>
                <c:pt idx="12">
                  <c:v>1858</c:v>
                </c:pt>
                <c:pt idx="13">
                  <c:v>1831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1071</c:v>
                </c:pt>
                <c:pt idx="1">
                  <c:v>1071</c:v>
                </c:pt>
                <c:pt idx="2">
                  <c:v>894</c:v>
                </c:pt>
                <c:pt idx="3">
                  <c:v>1045</c:v>
                </c:pt>
                <c:pt idx="4">
                  <c:v>1162</c:v>
                </c:pt>
                <c:pt idx="5">
                  <c:v>1140</c:v>
                </c:pt>
                <c:pt idx="6">
                  <c:v>1115</c:v>
                </c:pt>
                <c:pt idx="7">
                  <c:v>1182</c:v>
                </c:pt>
                <c:pt idx="8">
                  <c:v>1183</c:v>
                </c:pt>
                <c:pt idx="9">
                  <c:v>1138</c:v>
                </c:pt>
                <c:pt idx="10">
                  <c:v>1002</c:v>
                </c:pt>
                <c:pt idx="11">
                  <c:v>1002</c:v>
                </c:pt>
                <c:pt idx="12">
                  <c:v>1011</c:v>
                </c:pt>
                <c:pt idx="13">
                  <c:v>1007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1764</c:v>
                </c:pt>
                <c:pt idx="1">
                  <c:v>1760</c:v>
                </c:pt>
                <c:pt idx="2">
                  <c:v>1755</c:v>
                </c:pt>
                <c:pt idx="3">
                  <c:v>1772</c:v>
                </c:pt>
                <c:pt idx="4">
                  <c:v>1751</c:v>
                </c:pt>
                <c:pt idx="5">
                  <c:v>1736</c:v>
                </c:pt>
                <c:pt idx="6">
                  <c:v>1718</c:v>
                </c:pt>
                <c:pt idx="7">
                  <c:v>1703</c:v>
                </c:pt>
                <c:pt idx="8">
                  <c:v>1694</c:v>
                </c:pt>
                <c:pt idx="9">
                  <c:v>1671</c:v>
                </c:pt>
                <c:pt idx="10">
                  <c:v>1632</c:v>
                </c:pt>
                <c:pt idx="11">
                  <c:v>1620</c:v>
                </c:pt>
                <c:pt idx="12">
                  <c:v>1568</c:v>
                </c:pt>
                <c:pt idx="13">
                  <c:v>1530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154</c:v>
                </c:pt>
                <c:pt idx="1">
                  <c:v>154</c:v>
                </c:pt>
                <c:pt idx="2">
                  <c:v>154</c:v>
                </c:pt>
                <c:pt idx="3">
                  <c:v>154</c:v>
                </c:pt>
                <c:pt idx="4">
                  <c:v>154</c:v>
                </c:pt>
                <c:pt idx="5">
                  <c:v>175</c:v>
                </c:pt>
                <c:pt idx="6">
                  <c:v>175</c:v>
                </c:pt>
                <c:pt idx="7">
                  <c:v>175</c:v>
                </c:pt>
                <c:pt idx="8">
                  <c:v>175</c:v>
                </c:pt>
                <c:pt idx="9">
                  <c:v>175</c:v>
                </c:pt>
                <c:pt idx="10">
                  <c:v>175</c:v>
                </c:pt>
                <c:pt idx="11">
                  <c:v>115</c:v>
                </c:pt>
                <c:pt idx="12">
                  <c:v>115</c:v>
                </c:pt>
                <c:pt idx="13">
                  <c:v>115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203</c:v>
                </c:pt>
                <c:pt idx="1">
                  <c:v>203</c:v>
                </c:pt>
                <c:pt idx="2">
                  <c:v>203</c:v>
                </c:pt>
                <c:pt idx="3">
                  <c:v>203</c:v>
                </c:pt>
                <c:pt idx="4">
                  <c:v>203</c:v>
                </c:pt>
                <c:pt idx="5">
                  <c:v>168</c:v>
                </c:pt>
                <c:pt idx="6">
                  <c:v>168</c:v>
                </c:pt>
                <c:pt idx="7">
                  <c:v>168</c:v>
                </c:pt>
                <c:pt idx="8">
                  <c:v>168</c:v>
                </c:pt>
                <c:pt idx="9">
                  <c:v>168</c:v>
                </c:pt>
                <c:pt idx="10">
                  <c:v>168</c:v>
                </c:pt>
                <c:pt idx="11">
                  <c:v>173</c:v>
                </c:pt>
                <c:pt idx="12">
                  <c:v>173</c:v>
                </c:pt>
                <c:pt idx="13">
                  <c:v>173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11.72</c:v>
                </c:pt>
                <c:pt idx="1">
                  <c:v>10.1631</c:v>
                </c:pt>
                <c:pt idx="2">
                  <c:v>12.5326</c:v>
                </c:pt>
                <c:pt idx="3">
                  <c:v>13.982900000000001</c:v>
                </c:pt>
                <c:pt idx="4">
                  <c:v>13.6686</c:v>
                </c:pt>
                <c:pt idx="5">
                  <c:v>13.45</c:v>
                </c:pt>
                <c:pt idx="6">
                  <c:v>11.2355</c:v>
                </c:pt>
                <c:pt idx="7">
                  <c:v>15.5174</c:v>
                </c:pt>
                <c:pt idx="8">
                  <c:v>14.651199999999999</c:v>
                </c:pt>
                <c:pt idx="9">
                  <c:v>13.601800000000001</c:v>
                </c:pt>
                <c:pt idx="10">
                  <c:v>13.2784</c:v>
                </c:pt>
                <c:pt idx="11">
                  <c:v>12.5953</c:v>
                </c:pt>
                <c:pt idx="12">
                  <c:v>14.960800000000001</c:v>
                </c:pt>
                <c:pt idx="13">
                  <c:v>14.091100000000001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5.8048642804629837</c:v>
                </c:pt>
                <c:pt idx="1">
                  <c:v>7.2096229923253903</c:v>
                </c:pt>
                <c:pt idx="2">
                  <c:v>6.7051217519793358</c:v>
                </c:pt>
                <c:pt idx="3">
                  <c:v>6.1266255930082716</c:v>
                </c:pt>
                <c:pt idx="4">
                  <c:v>5.9279565343814173</c:v>
                </c:pt>
                <c:pt idx="5">
                  <c:v>5.0825352411482276</c:v>
                </c:pt>
                <c:pt idx="6">
                  <c:v>5.0962071109417462</c:v>
                </c:pt>
                <c:pt idx="7">
                  <c:v>5.1213419936617344</c:v>
                </c:pt>
                <c:pt idx="8">
                  <c:v>4.5943088012719659</c:v>
                </c:pt>
                <c:pt idx="9">
                  <c:v>4.083383632992498</c:v>
                </c:pt>
                <c:pt idx="10">
                  <c:v>4.1471517681082659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12.140207401355045</c:v>
                </c:pt>
                <c:pt idx="1">
                  <c:v>12.854720793206376</c:v>
                </c:pt>
                <c:pt idx="2">
                  <c:v>11.616768825493221</c:v>
                </c:pt>
                <c:pt idx="3">
                  <c:v>11.970026503030796</c:v>
                </c:pt>
                <c:pt idx="4">
                  <c:v>11.805135564102555</c:v>
                </c:pt>
                <c:pt idx="5">
                  <c:v>13.680339613824119</c:v>
                </c:pt>
                <c:pt idx="6">
                  <c:v>12.642629995822762</c:v>
                </c:pt>
                <c:pt idx="7">
                  <c:v>11.491800243220132</c:v>
                </c:pt>
                <c:pt idx="8">
                  <c:v>11.239661755804248</c:v>
                </c:pt>
                <c:pt idx="9">
                  <c:v>8.795465614962767</c:v>
                </c:pt>
                <c:pt idx="10">
                  <c:v>8.7122346903515471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3.6542537122309171</c:v>
                </c:pt>
                <c:pt idx="2">
                  <c:v>0.91464365265579517</c:v>
                </c:pt>
                <c:pt idx="3">
                  <c:v>14.977670570826151</c:v>
                </c:pt>
                <c:pt idx="4">
                  <c:v>4.2673171324050108</c:v>
                </c:pt>
                <c:pt idx="5">
                  <c:v>8.7552204510861138</c:v>
                </c:pt>
                <c:pt idx="7">
                  <c:v>10.090646191949137</c:v>
                </c:pt>
                <c:pt idx="8">
                  <c:v>0.25480442076756199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19.546567935712865</c:v>
                </c:pt>
                <c:pt idx="4" formatCode="#,##0">
                  <c:v>4.2673171324050108</c:v>
                </c:pt>
                <c:pt idx="5" formatCode="#,##0">
                  <c:v>8.7552204510861138</c:v>
                </c:pt>
                <c:pt idx="6" formatCode="#,##0">
                  <c:v>10.345450612716698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和寒町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和寒町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和寒町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和寒町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431.84300000000007</c:v>
                </c:pt>
                <c:pt idx="1">
                  <c:v>110.8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518.26342116000012</c:v>
                </c:pt>
                <c:pt idx="1">
                  <c:v>146.56180799999998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和寒町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59.318845955999997</c:v>
                </c:pt>
                <c:pt idx="1">
                  <c:v>62.995918031999999</c:v>
                </c:pt>
                <c:pt idx="2">
                  <c:v>8.0707320000000023E-3</c:v>
                </c:pt>
                <c:pt idx="3">
                  <c:v>0</c:v>
                </c:pt>
                <c:pt idx="4">
                  <c:v>0.13027150000000001</c:v>
                </c:pt>
                <c:pt idx="5">
                  <c:v>1.8298154900000001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2,251,511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和寒町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1452672</c:v>
                </c:pt>
                <c:pt idx="1">
                  <c:v>798800</c:v>
                </c:pt>
                <c:pt idx="2">
                  <c:v>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30.3</c:v>
                </c:pt>
                <c:pt idx="1">
                  <c:v>30.3</c:v>
                </c:pt>
                <c:pt idx="2">
                  <c:v>30.3</c:v>
                </c:pt>
                <c:pt idx="3">
                  <c:v>30</c:v>
                </c:pt>
                <c:pt idx="4">
                  <c:v>60.900000000000013</c:v>
                </c:pt>
                <c:pt idx="5">
                  <c:v>60.900000000000013</c:v>
                </c:pt>
                <c:pt idx="6">
                  <c:v>110.8</c:v>
                </c:pt>
                <c:pt idx="7">
                  <c:v>110.8</c:v>
                </c:pt>
                <c:pt idx="8">
                  <c:v>110.8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401.803</c:v>
                </c:pt>
                <c:pt idx="1">
                  <c:v>401.803</c:v>
                </c:pt>
                <c:pt idx="2">
                  <c:v>401.803</c:v>
                </c:pt>
                <c:pt idx="3">
                  <c:v>401.41300000000007</c:v>
                </c:pt>
                <c:pt idx="4">
                  <c:v>416.33300000000003</c:v>
                </c:pt>
                <c:pt idx="5">
                  <c:v>421.6330000000001</c:v>
                </c:pt>
                <c:pt idx="6">
                  <c:v>421.6330000000001</c:v>
                </c:pt>
                <c:pt idx="7">
                  <c:v>431.93300000000011</c:v>
                </c:pt>
                <c:pt idx="8">
                  <c:v>431.84300000000007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3.1367243607063673E-2</c:v>
                </c:pt>
                <c:pt idx="1">
                  <c:v>3.1192868622413345E-2</c:v>
                </c:pt>
                <c:pt idx="2">
                  <c:v>3.2722184361580225E-2</c:v>
                </c:pt>
                <c:pt idx="3">
                  <c:v>3.3995843102576896E-2</c:v>
                </c:pt>
                <c:pt idx="4">
                  <c:v>3.7622755469365006E-2</c:v>
                </c:pt>
                <c:pt idx="5">
                  <c:v>4.0587107319281279E-2</c:v>
                </c:pt>
                <c:pt idx="6">
                  <c:v>4.4537069874279599E-2</c:v>
                </c:pt>
                <c:pt idx="7">
                  <c:v>4.6009948894153781E-2</c:v>
                </c:pt>
                <c:pt idx="8">
                  <c:v>4.6002475104171027E-2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3.813913888569183</c:v>
                </c:pt>
                <c:pt idx="2">
                  <c:v>0.59487785976869578</c:v>
                </c:pt>
                <c:pt idx="3">
                  <c:v>7.2079770771553422</c:v>
                </c:pt>
                <c:pt idx="4">
                  <c:v>6.7051217519793358</c:v>
                </c:pt>
                <c:pt idx="5">
                  <c:v>9.3950920624203249</c:v>
                </c:pt>
                <c:pt idx="7">
                  <c:v>9.455952605812902</c:v>
                </c:pt>
                <c:pt idx="8">
                  <c:v>0.29147323983086898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11.616768825493221</c:v>
                </c:pt>
                <c:pt idx="4" formatCode="#,##0">
                  <c:v>6.7051217519793358</c:v>
                </c:pt>
                <c:pt idx="5" formatCode="#,##0">
                  <c:v>9.3950920624203249</c:v>
                </c:pt>
                <c:pt idx="6" formatCode="#,##0">
                  <c:v>9.7474258456437717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c:v>
                </c:pt>
                <c:pt idx="1">
                  <c:v>53</c:v>
                </c:pt>
                <c:pt idx="2">
                  <c:v>53</c:v>
                </c:pt>
                <c:pt idx="3">
                  <c:v>53</c:v>
                </c:pt>
                <c:pt idx="4">
                  <c:v>55</c:v>
                </c:pt>
                <c:pt idx="5">
                  <c:v>56</c:v>
                </c:pt>
                <c:pt idx="6">
                  <c:v>56</c:v>
                </c:pt>
                <c:pt idx="7">
                  <c:v>57</c:v>
                </c:pt>
                <c:pt idx="8">
                  <c:v>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14451.944762853003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664.82522916000016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3397856.5199999996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1647745.7209999999</c:v>
                </c:pt>
                <c:pt idx="1">
                  <c:v>1749886.612</c:v>
                </c:pt>
                <c:pt idx="2">
                  <c:v>224.18700000000004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664.82522916000016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2.3955173055908618</c:v>
                </c:pt>
                <c:pt idx="2">
                  <c:v>0.46385943474561081</c:v>
                </c:pt>
                <c:pt idx="3">
                  <c:v>4.5720885114168732</c:v>
                </c:pt>
                <c:pt idx="4">
                  <c:v>4.2282386696960126</c:v>
                </c:pt>
                <c:pt idx="5">
                  <c:v>6.6177101859249596</c:v>
                </c:pt>
                <c:pt idx="7">
                  <c:v>7.2281342941034605</c:v>
                </c:pt>
                <c:pt idx="8">
                  <c:v>0.17696274657629532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7.4314652517533464</c:v>
                </c:pt>
                <c:pt idx="4">
                  <c:v>4.2282386696960126</c:v>
                </c:pt>
                <c:pt idx="5">
                  <c:v>6.6177101859249596</c:v>
                </c:pt>
                <c:pt idx="6">
                  <c:v>7.405097040679756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和寒町</c:v>
                </c:pt>
              </c:strCache>
            </c:strRef>
          </c:cat>
          <c:val>
            <c:numRef>
              <c:f>①CO2排出量の現状把握!$AX$43:$AX$45</c:f>
              <c:numCache>
                <c:formatCode>0%</c:formatCode>
                <c:ptCount val="3"/>
                <c:pt idx="0">
                  <c:v>0.42072759503743129</c:v>
                </c:pt>
                <c:pt idx="1">
                  <c:v>0.30921412593340852</c:v>
                </c:pt>
                <c:pt idx="2">
                  <c:v>0.28935898086104472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和寒町</c:v>
                </c:pt>
              </c:strCache>
            </c:strRef>
          </c:cat>
          <c:val>
            <c:numRef>
              <c:f>①CO2排出量の現状把握!$AY$43:$AY$45</c:f>
              <c:numCache>
                <c:formatCode>0%</c:formatCode>
                <c:ptCount val="3"/>
                <c:pt idx="0">
                  <c:v>0.19118662390594171</c:v>
                </c:pt>
                <c:pt idx="1">
                  <c:v>0.20712729952583622</c:v>
                </c:pt>
                <c:pt idx="2">
                  <c:v>0.16463493952445454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和寒町</c:v>
                </c:pt>
              </c:strCache>
            </c:strRef>
          </c:cat>
          <c:val>
            <c:numRef>
              <c:f>①CO2排出量の現状把握!$AZ$43:$AZ$45</c:f>
              <c:numCache>
                <c:formatCode>0%</c:formatCode>
                <c:ptCount val="3"/>
                <c:pt idx="0">
                  <c:v>0.18034974026133399</c:v>
                </c:pt>
                <c:pt idx="1">
                  <c:v>0.27350962896363906</c:v>
                </c:pt>
                <c:pt idx="2">
                  <c:v>0.25767379785315009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和寒町</c:v>
                </c:pt>
              </c:strCache>
            </c:strRef>
          </c:cat>
          <c:val>
            <c:numRef>
              <c:f>①CO2排出量の現状把握!$BA$43:$BA$45</c:f>
              <c:numCache>
                <c:formatCode>0%</c:formatCode>
                <c:ptCount val="3"/>
                <c:pt idx="0">
                  <c:v>0.19226168778726088</c:v>
                </c:pt>
                <c:pt idx="1">
                  <c:v>0.19984883551217655</c:v>
                </c:pt>
                <c:pt idx="2">
                  <c:v>0.28833228176135062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和寒町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1127</c:v>
                </c:pt>
                <c:pt idx="1">
                  <c:v>1127</c:v>
                </c:pt>
                <c:pt idx="2">
                  <c:v>1127</c:v>
                </c:pt>
                <c:pt idx="3">
                  <c:v>1127</c:v>
                </c:pt>
                <c:pt idx="4">
                  <c:v>1127</c:v>
                </c:pt>
                <c:pt idx="5">
                  <c:v>979</c:v>
                </c:pt>
                <c:pt idx="6">
                  <c:v>979</c:v>
                </c:pt>
                <c:pt idx="7">
                  <c:v>979</c:v>
                </c:pt>
                <c:pt idx="8">
                  <c:v>979</c:v>
                </c:pt>
                <c:pt idx="9">
                  <c:v>979</c:v>
                </c:pt>
                <c:pt idx="10">
                  <c:v>979</c:v>
                </c:pt>
                <c:pt idx="11">
                  <c:v>915</c:v>
                </c:pt>
                <c:pt idx="12">
                  <c:v>915</c:v>
                </c:pt>
                <c:pt idx="13">
                  <c:v>915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3983</c:v>
                </c:pt>
                <c:pt idx="1">
                  <c:v>3887</c:v>
                </c:pt>
                <c:pt idx="2">
                  <c:v>3846</c:v>
                </c:pt>
                <c:pt idx="3">
                  <c:v>3826</c:v>
                </c:pt>
                <c:pt idx="4">
                  <c:v>3768</c:v>
                </c:pt>
                <c:pt idx="5">
                  <c:v>3699</c:v>
                </c:pt>
                <c:pt idx="6">
                  <c:v>3605</c:v>
                </c:pt>
                <c:pt idx="7">
                  <c:v>3542</c:v>
                </c:pt>
                <c:pt idx="8">
                  <c:v>3476</c:v>
                </c:pt>
                <c:pt idx="9">
                  <c:v>3369</c:v>
                </c:pt>
                <c:pt idx="10">
                  <c:v>3278</c:v>
                </c:pt>
                <c:pt idx="11">
                  <c:v>3222</c:v>
                </c:pt>
                <c:pt idx="12">
                  <c:v>3097</c:v>
                </c:pt>
                <c:pt idx="13">
                  <c:v>3006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和寒町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2035</v>
      </c>
      <c r="B9" s="70">
        <v>1</v>
      </c>
      <c r="C9" s="70">
        <v>1</v>
      </c>
      <c r="D9" s="70">
        <v>1</v>
      </c>
      <c r="E9" s="70">
        <v>1990</v>
      </c>
      <c r="F9" s="70" t="s">
        <v>787</v>
      </c>
      <c r="G9" s="1073" t="s">
        <v>1789</v>
      </c>
      <c r="H9" s="70" t="s">
        <v>1790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2036</v>
      </c>
      <c r="B10" s="70">
        <v>2</v>
      </c>
      <c r="C10" s="70">
        <v>2</v>
      </c>
      <c r="D10" s="70">
        <v>1</v>
      </c>
      <c r="E10" s="70">
        <v>2005</v>
      </c>
      <c r="F10" s="70" t="s">
        <v>789</v>
      </c>
      <c r="G10" s="1073" t="s">
        <v>1789</v>
      </c>
      <c r="H10" s="70" t="s">
        <v>1790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2037</v>
      </c>
      <c r="B11" s="70">
        <v>3</v>
      </c>
      <c r="C11" s="70">
        <v>3</v>
      </c>
      <c r="D11" s="70">
        <v>1</v>
      </c>
      <c r="E11" s="70">
        <v>2006</v>
      </c>
      <c r="F11" s="70" t="s">
        <v>790</v>
      </c>
      <c r="G11" s="1073" t="s">
        <v>1789</v>
      </c>
      <c r="H11" s="70" t="s">
        <v>1790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2038</v>
      </c>
      <c r="B12" s="70">
        <v>4</v>
      </c>
      <c r="C12" s="70">
        <v>4</v>
      </c>
      <c r="D12" s="70">
        <v>1</v>
      </c>
      <c r="E12" s="70">
        <v>2007</v>
      </c>
      <c r="F12" s="70" t="s">
        <v>791</v>
      </c>
      <c r="G12" s="1073" t="s">
        <v>1789</v>
      </c>
      <c r="H12" s="70" t="s">
        <v>1790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2039</v>
      </c>
      <c r="B13" s="70">
        <v>5</v>
      </c>
      <c r="C13" s="70">
        <v>5</v>
      </c>
      <c r="D13" s="70">
        <v>1</v>
      </c>
      <c r="E13" s="70">
        <v>2008</v>
      </c>
      <c r="F13" s="70" t="s">
        <v>792</v>
      </c>
      <c r="G13" s="1073" t="s">
        <v>1789</v>
      </c>
      <c r="H13" s="70" t="s">
        <v>1790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2040</v>
      </c>
      <c r="B14" s="70">
        <v>6</v>
      </c>
      <c r="C14" s="70">
        <v>6</v>
      </c>
      <c r="D14" s="70">
        <v>1</v>
      </c>
      <c r="E14" s="70">
        <v>2009</v>
      </c>
      <c r="F14" s="70" t="s">
        <v>176</v>
      </c>
      <c r="G14" s="1073" t="s">
        <v>1789</v>
      </c>
      <c r="H14" s="70" t="s">
        <v>1790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2041</v>
      </c>
      <c r="B15" s="70">
        <v>7</v>
      </c>
      <c r="C15" s="70">
        <v>7</v>
      </c>
      <c r="D15" s="70">
        <v>1</v>
      </c>
      <c r="E15" s="70">
        <v>2010</v>
      </c>
      <c r="F15" s="70" t="s">
        <v>177</v>
      </c>
      <c r="G15" s="1073" t="s">
        <v>1789</v>
      </c>
      <c r="H15" s="70" t="s">
        <v>1790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2042</v>
      </c>
      <c r="B16" s="70">
        <v>8</v>
      </c>
      <c r="C16" s="70">
        <v>8</v>
      </c>
      <c r="D16" s="70">
        <v>1</v>
      </c>
      <c r="E16" s="70">
        <v>2011</v>
      </c>
      <c r="F16" s="70" t="s">
        <v>178</v>
      </c>
      <c r="G16" s="1073" t="s">
        <v>1789</v>
      </c>
      <c r="H16" s="70" t="s">
        <v>1790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2043</v>
      </c>
      <c r="B17" s="70">
        <v>9</v>
      </c>
      <c r="C17" s="70">
        <v>9</v>
      </c>
      <c r="D17" s="70">
        <v>1</v>
      </c>
      <c r="E17" s="70">
        <v>2012</v>
      </c>
      <c r="F17" s="70" t="s">
        <v>179</v>
      </c>
      <c r="G17" s="1073" t="s">
        <v>1789</v>
      </c>
      <c r="H17" s="70" t="s">
        <v>1790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2044</v>
      </c>
      <c r="B18" s="70">
        <v>10</v>
      </c>
      <c r="C18" s="70">
        <v>10</v>
      </c>
      <c r="D18" s="70">
        <v>1</v>
      </c>
      <c r="E18" s="70">
        <v>2013</v>
      </c>
      <c r="F18" s="70" t="s">
        <v>180</v>
      </c>
      <c r="G18" s="1073" t="s">
        <v>1789</v>
      </c>
      <c r="H18" s="70" t="s">
        <v>1790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2045</v>
      </c>
      <c r="B19" s="70">
        <v>11</v>
      </c>
      <c r="C19" s="70">
        <v>11</v>
      </c>
      <c r="D19" s="70">
        <v>1</v>
      </c>
      <c r="E19" s="70">
        <v>2014</v>
      </c>
      <c r="F19" s="70" t="s">
        <v>181</v>
      </c>
      <c r="G19" s="1073" t="s">
        <v>1789</v>
      </c>
      <c r="H19" s="70" t="s">
        <v>1790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2046</v>
      </c>
      <c r="B20" s="70">
        <v>12</v>
      </c>
      <c r="C20" s="70">
        <v>12</v>
      </c>
      <c r="D20" s="70">
        <v>1</v>
      </c>
      <c r="E20" s="70">
        <v>2015</v>
      </c>
      <c r="F20" s="70" t="s">
        <v>182</v>
      </c>
      <c r="G20" s="1073" t="s">
        <v>1789</v>
      </c>
      <c r="H20" s="70" t="s">
        <v>1790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2047</v>
      </c>
      <c r="B21" s="70">
        <v>13</v>
      </c>
      <c r="C21" s="70">
        <v>13</v>
      </c>
      <c r="D21" s="70">
        <v>1</v>
      </c>
      <c r="E21" s="70">
        <v>2016</v>
      </c>
      <c r="F21" s="70" t="s">
        <v>155</v>
      </c>
      <c r="G21" s="1073" t="s">
        <v>1789</v>
      </c>
      <c r="H21" s="70" t="s">
        <v>1790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2048</v>
      </c>
      <c r="B22" s="70">
        <v>14</v>
      </c>
      <c r="C22" s="70">
        <v>14</v>
      </c>
      <c r="D22" s="70">
        <v>1</v>
      </c>
      <c r="E22" s="70">
        <v>2017</v>
      </c>
      <c r="F22" s="70" t="s">
        <v>156</v>
      </c>
      <c r="G22" s="1073" t="s">
        <v>1789</v>
      </c>
      <c r="H22" s="70" t="s">
        <v>1790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2049</v>
      </c>
      <c r="B23" s="70">
        <v>15</v>
      </c>
      <c r="C23" s="70">
        <v>15</v>
      </c>
      <c r="D23" s="70">
        <v>1</v>
      </c>
      <c r="E23" s="70">
        <v>2018</v>
      </c>
      <c r="F23" s="70" t="s">
        <v>183</v>
      </c>
      <c r="G23" s="1073" t="s">
        <v>1789</v>
      </c>
      <c r="H23" s="70" t="s">
        <v>1790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2050</v>
      </c>
      <c r="B24" s="70">
        <v>16</v>
      </c>
      <c r="C24" s="70">
        <v>16</v>
      </c>
      <c r="D24" s="70">
        <v>1</v>
      </c>
      <c r="E24" s="70">
        <v>2019</v>
      </c>
      <c r="F24" s="70" t="s">
        <v>158</v>
      </c>
      <c r="G24" s="1073" t="s">
        <v>1789</v>
      </c>
      <c r="H24" s="70" t="s">
        <v>1790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2051</v>
      </c>
      <c r="B25" s="70">
        <v>17</v>
      </c>
      <c r="C25" s="70">
        <v>17</v>
      </c>
      <c r="D25" s="70">
        <v>1</v>
      </c>
      <c r="E25" s="70">
        <v>2020</v>
      </c>
      <c r="F25" s="70" t="s">
        <v>159</v>
      </c>
      <c r="G25" s="1073" t="s">
        <v>1789</v>
      </c>
      <c r="H25" s="70" t="s">
        <v>1790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2052</v>
      </c>
      <c r="B26" s="70">
        <v>18</v>
      </c>
      <c r="C26" s="70">
        <v>18</v>
      </c>
      <c r="D26" s="70">
        <v>1</v>
      </c>
      <c r="E26" s="70">
        <v>2021</v>
      </c>
      <c r="F26" s="70" t="s">
        <v>160</v>
      </c>
      <c r="G26" s="1073" t="s">
        <v>1789</v>
      </c>
      <c r="H26" s="70" t="s">
        <v>1790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1830</v>
      </c>
      <c r="B27" s="70">
        <v>19</v>
      </c>
      <c r="C27" s="70">
        <v>19</v>
      </c>
      <c r="D27" s="70">
        <v>1</v>
      </c>
      <c r="E27" s="70">
        <v>2022</v>
      </c>
      <c r="F27" s="70" t="s">
        <v>161</v>
      </c>
      <c r="G27" s="1073" t="s">
        <v>1789</v>
      </c>
      <c r="H27" s="70" t="s">
        <v>1790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2053</v>
      </c>
      <c r="B28" s="70">
        <v>20</v>
      </c>
      <c r="C28" s="70">
        <v>20</v>
      </c>
      <c r="D28" s="70">
        <v>1</v>
      </c>
      <c r="E28" s="70">
        <v>2023</v>
      </c>
      <c r="F28" s="70" t="s">
        <v>1539</v>
      </c>
      <c r="G28" s="1073" t="s">
        <v>1789</v>
      </c>
      <c r="H28" s="70" t="s">
        <v>1790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1788</v>
      </c>
      <c r="B29" s="70">
        <v>21</v>
      </c>
      <c r="C29" s="70">
        <v>21</v>
      </c>
      <c r="D29" s="70">
        <v>1</v>
      </c>
      <c r="E29" s="70">
        <v>2024</v>
      </c>
      <c r="F29" s="70" t="s">
        <v>1554</v>
      </c>
      <c r="G29" s="1073" t="s">
        <v>1789</v>
      </c>
      <c r="H29" s="70" t="s">
        <v>1790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1789</v>
      </c>
      <c r="H30" s="70" t="s">
        <v>1790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1789</v>
      </c>
      <c r="H31" s="70" t="s">
        <v>1790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1789</v>
      </c>
      <c r="H32" s="70" t="s">
        <v>1790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1789</v>
      </c>
      <c r="H33" s="70" t="s">
        <v>1790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1789</v>
      </c>
      <c r="H34" s="70" t="s">
        <v>1790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1789</v>
      </c>
      <c r="H35" s="70" t="s">
        <v>1790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1789</v>
      </c>
      <c r="H6" s="77" t="s">
        <v>1790</v>
      </c>
      <c r="I6" s="77" t="s">
        <v>1556</v>
      </c>
      <c r="J6" s="77" t="s">
        <v>1557</v>
      </c>
      <c r="K6" s="1080">
        <v>54</v>
      </c>
      <c r="L6" s="1081">
        <v>3</v>
      </c>
      <c r="M6" s="1044"/>
      <c r="N6" s="988">
        <v>1</v>
      </c>
      <c r="O6" s="77" t="s">
        <v>1837</v>
      </c>
      <c r="P6" s="77" t="s">
        <v>1838</v>
      </c>
      <c r="Q6" s="77" t="s">
        <v>1501</v>
      </c>
      <c r="R6" s="16"/>
      <c r="S6" s="77">
        <v>1</v>
      </c>
      <c r="T6" s="77" t="s">
        <v>1789</v>
      </c>
      <c r="U6" s="77" t="s">
        <v>1790</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1789</v>
      </c>
      <c r="H10" s="77" t="s">
        <v>1790</v>
      </c>
      <c r="I10" s="77" t="s">
        <v>1556</v>
      </c>
      <c r="J10" s="77" t="s">
        <v>1557</v>
      </c>
      <c r="K10" s="1079">
        <v>54</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1789</v>
      </c>
      <c r="H12" s="77"/>
      <c r="I12" s="77" t="s">
        <v>1789</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和寒町</v>
      </c>
      <c r="K4" s="70" t="str">
        <f>HLOOKUP(K3,比較地域マスタ!$E$5:$L$6,2,0)</f>
        <v>01464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和寒町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19.546567935712865</v>
      </c>
      <c r="BB5" s="29"/>
      <c r="BC5" s="17"/>
      <c r="BD5" s="1005">
        <f>SUM(BC6:BC8)</f>
        <v>11.616768825493221</v>
      </c>
      <c r="BE5" s="29"/>
      <c r="BF5" s="17"/>
      <c r="BG5" s="1005">
        <f>AK35</f>
        <v>7.4314652517533464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3.6542537122309171</v>
      </c>
      <c r="BA6" s="17"/>
      <c r="BB6" s="29"/>
      <c r="BC6" s="1005">
        <f>O32</f>
        <v>3.813913888569183</v>
      </c>
      <c r="BD6" s="17"/>
      <c r="BE6" s="29"/>
      <c r="BF6" s="1005">
        <f>AK36</f>
        <v>2.3955173055908618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0.91464365265579517</v>
      </c>
      <c r="BA7" s="17"/>
      <c r="BB7" s="29"/>
      <c r="BC7" s="1005">
        <f>O33</f>
        <v>0.59487785976869578</v>
      </c>
      <c r="BD7" s="17"/>
      <c r="BE7" s="29"/>
      <c r="BF7" s="1005">
        <f t="shared" ref="BF7:BF8" si="0">AK37</f>
        <v>0.46385943474561081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14.977670570826151</v>
      </c>
      <c r="BA8" s="17"/>
      <c r="BB8" s="29"/>
      <c r="BC8" s="1005">
        <f>O34</f>
        <v>7.2079770771553422</v>
      </c>
      <c r="BD8" s="17"/>
      <c r="BE8" s="29"/>
      <c r="BF8" s="1005">
        <f t="shared" si="0"/>
        <v>4.5720885114168732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42.914556131920683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4.2673171324050108</v>
      </c>
      <c r="BA9" s="1005">
        <f>AZ9</f>
        <v>4.2673171324050108</v>
      </c>
      <c r="BB9" s="29"/>
      <c r="BC9" s="1005">
        <f>O35</f>
        <v>6.7051217519793358</v>
      </c>
      <c r="BD9" s="1005">
        <f>BC9</f>
        <v>6.7051217519793358</v>
      </c>
      <c r="BE9" s="29"/>
      <c r="BF9" s="1005">
        <f>AK39</f>
        <v>4.2282386696960126</v>
      </c>
      <c r="BG9" s="1005">
        <f>AK39</f>
        <v>4.2282386696960126</v>
      </c>
      <c r="BH9" s="29"/>
    </row>
    <row r="10" spans="1:62" ht="17.100000000000001" customHeight="1" thickBot="1">
      <c r="B10" s="323"/>
      <c r="C10" s="324"/>
      <c r="D10" s="326"/>
      <c r="E10" s="326"/>
      <c r="F10" s="326"/>
      <c r="G10" s="325"/>
      <c r="H10" s="325"/>
      <c r="I10" s="326"/>
      <c r="J10" s="327"/>
      <c r="K10" s="334"/>
      <c r="L10" s="246" t="s">
        <v>114</v>
      </c>
      <c r="M10" s="246"/>
      <c r="N10" s="563"/>
      <c r="O10" s="906">
        <f>SUM(O11:O13)</f>
        <v>19.546567935712865</v>
      </c>
      <c r="P10" s="453">
        <f t="shared" ref="P10:P22" si="1">O10/$O$9</f>
        <v>0.4554764093475907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8.7552204510861138</v>
      </c>
      <c r="BA10" s="1005">
        <f>AZ10</f>
        <v>8.7552204510861138</v>
      </c>
      <c r="BB10" s="29"/>
      <c r="BC10" s="1005">
        <f>O36</f>
        <v>9.3950920624203249</v>
      </c>
      <c r="BD10" s="1005">
        <f>BC10</f>
        <v>9.3950920624203249</v>
      </c>
      <c r="BE10" s="29"/>
      <c r="BF10" s="1005">
        <f>AK40</f>
        <v>6.6177101859249596</v>
      </c>
      <c r="BG10" s="1005">
        <f>AK40</f>
        <v>6.6177101859249596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3.6542537122309171</v>
      </c>
      <c r="P11" s="454">
        <f t="shared" si="1"/>
        <v>8.5151846869803968E-2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10.345450612716698</v>
      </c>
      <c r="BB11" s="29"/>
      <c r="BC11" s="1005"/>
      <c r="BD11" s="1005">
        <f>SUM(BC12:BC14)</f>
        <v>9.7474258456437717</v>
      </c>
      <c r="BE11" s="29"/>
      <c r="BF11" s="17"/>
      <c r="BG11" s="1005">
        <f>AK41</f>
        <v>7.405097040679756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0.91464365265579517</v>
      </c>
      <c r="P12" s="454">
        <f t="shared" si="1"/>
        <v>2.1313133237220304E-2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10.090646191949137</v>
      </c>
      <c r="BA12" s="17"/>
      <c r="BB12" s="29"/>
      <c r="BC12" s="1005">
        <f>O38</f>
        <v>9.455952605812902</v>
      </c>
      <c r="BD12" s="17"/>
      <c r="BE12" s="29"/>
      <c r="BF12" s="1005">
        <f>AK42</f>
        <v>7.2281342941034605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14.977670570826151</v>
      </c>
      <c r="P13" s="454">
        <f t="shared" si="1"/>
        <v>0.34901142924056638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0.25480442076756199</v>
      </c>
      <c r="BA13" s="17"/>
      <c r="BB13" s="29"/>
      <c r="BC13" s="1005">
        <f>O41</f>
        <v>0.29147323983086898</v>
      </c>
      <c r="BD13" s="17"/>
      <c r="BE13" s="29"/>
      <c r="BF13" s="1005">
        <f>AK45</f>
        <v>0.17696274657629532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4.2673171324050108</v>
      </c>
      <c r="P14" s="453">
        <f t="shared" si="1"/>
        <v>9.9437522300991413E-2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8.7552204510861138</v>
      </c>
      <c r="P15" s="453">
        <f t="shared" si="1"/>
        <v>0.20401516968210723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10.345450612716698</v>
      </c>
      <c r="P16" s="453">
        <f t="shared" si="1"/>
        <v>0.24107089866931072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10.090646191949137</v>
      </c>
      <c r="P17" s="454">
        <f t="shared" si="1"/>
        <v>0.23513341629190282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4.3931704373463649</v>
      </c>
      <c r="P18" s="454">
        <f t="shared" si="1"/>
        <v>0.10237017071414235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5.697475754602773</v>
      </c>
      <c r="P19" s="454">
        <f t="shared" si="1"/>
        <v>0.13276324557776048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0.25480442076756199</v>
      </c>
      <c r="P20" s="454">
        <f t="shared" si="1"/>
        <v>5.9374823774079183E-3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13.323957168146785</v>
      </c>
      <c r="AZ22" s="1005">
        <f t="shared" si="3"/>
        <v>11.731503705837746</v>
      </c>
      <c r="BA22" s="1005">
        <f t="shared" si="3"/>
        <v>12.140207401355045</v>
      </c>
      <c r="BB22" s="1005">
        <f t="shared" si="3"/>
        <v>12.854720793206376</v>
      </c>
      <c r="BC22" s="1005">
        <f t="shared" si="3"/>
        <v>11.616768825493221</v>
      </c>
      <c r="BD22" s="1005">
        <f t="shared" si="3"/>
        <v>11.970026503030796</v>
      </c>
      <c r="BE22" s="1005">
        <f t="shared" si="3"/>
        <v>11.805135564102555</v>
      </c>
      <c r="BF22" s="1005">
        <f t="shared" si="3"/>
        <v>13.680339613824119</v>
      </c>
      <c r="BG22" s="1005">
        <f t="shared" si="3"/>
        <v>12.642629995822762</v>
      </c>
      <c r="BH22" s="1005">
        <f t="shared" si="3"/>
        <v>11.491800243220132</v>
      </c>
      <c r="BI22" s="1005">
        <f t="shared" si="3"/>
        <v>11.239661755804248</v>
      </c>
      <c r="BJ22" s="1005">
        <f t="shared" si="3"/>
        <v>8.795465614962767</v>
      </c>
      <c r="BK22" s="1005">
        <f t="shared" si="3"/>
        <v>8.7122346903515471</v>
      </c>
      <c r="BL22" s="1005">
        <f t="shared" si="3"/>
        <v>7.4314652517533464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5.1333556022642108</v>
      </c>
      <c r="AZ23" s="1005">
        <f t="shared" ref="AZ23:BL23" si="4">Y39</f>
        <v>4.5950692020515884</v>
      </c>
      <c r="BA23" s="1005">
        <f t="shared" si="4"/>
        <v>5.8048642804629837</v>
      </c>
      <c r="BB23" s="1005">
        <f t="shared" si="4"/>
        <v>7.2096229923253903</v>
      </c>
      <c r="BC23" s="1005">
        <f t="shared" si="4"/>
        <v>6.7051217519793358</v>
      </c>
      <c r="BD23" s="1005">
        <f t="shared" si="4"/>
        <v>6.1266255930082716</v>
      </c>
      <c r="BE23" s="1005">
        <f t="shared" si="4"/>
        <v>5.9279565343814173</v>
      </c>
      <c r="BF23" s="1005">
        <f t="shared" si="4"/>
        <v>5.0825352411482276</v>
      </c>
      <c r="BG23" s="1005">
        <f t="shared" si="4"/>
        <v>5.0962071109417462</v>
      </c>
      <c r="BH23" s="1005">
        <f t="shared" si="4"/>
        <v>5.1213419936617344</v>
      </c>
      <c r="BI23" s="1005">
        <f t="shared" si="4"/>
        <v>4.5943088012719659</v>
      </c>
      <c r="BJ23" s="1005">
        <f t="shared" si="4"/>
        <v>4.083383632992498</v>
      </c>
      <c r="BK23" s="1005">
        <f t="shared" si="4"/>
        <v>4.1471517681082659</v>
      </c>
      <c r="BL23" s="1005">
        <f t="shared" si="4"/>
        <v>4.2282386696960126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7.5119044738744138</v>
      </c>
      <c r="AZ24" s="1005">
        <f t="shared" ref="AZ24:BL24" si="5">Y40</f>
        <v>7.3693581699936272</v>
      </c>
      <c r="BA24" s="1005">
        <f t="shared" si="5"/>
        <v>8.8451401625309511</v>
      </c>
      <c r="BB24" s="1005">
        <f t="shared" si="5"/>
        <v>9.8105922355804598</v>
      </c>
      <c r="BC24" s="1005">
        <f t="shared" si="5"/>
        <v>9.3950920624203249</v>
      </c>
      <c r="BD24" s="1005">
        <f t="shared" si="5"/>
        <v>9.8629682207357749</v>
      </c>
      <c r="BE24" s="1005">
        <f t="shared" si="5"/>
        <v>8.9837433727206886</v>
      </c>
      <c r="BF24" s="1005">
        <f t="shared" si="5"/>
        <v>9.0561074038227733</v>
      </c>
      <c r="BG24" s="1005">
        <f t="shared" si="5"/>
        <v>8.8150904583637981</v>
      </c>
      <c r="BH24" s="1005">
        <f t="shared" si="5"/>
        <v>8.0057125516181529</v>
      </c>
      <c r="BI24" s="1005">
        <f t="shared" si="5"/>
        <v>7.9154284854447807</v>
      </c>
      <c r="BJ24" s="1005">
        <f t="shared" si="5"/>
        <v>7.201591964377017</v>
      </c>
      <c r="BK24" s="1005">
        <f t="shared" si="5"/>
        <v>6.8864922063046441</v>
      </c>
      <c r="BL24" s="1005">
        <f t="shared" si="5"/>
        <v>6.6177101859249596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9.5017906991173007</v>
      </c>
      <c r="AZ25" s="1005">
        <f t="shared" ref="AZ25:BL25" si="6">Y41</f>
        <v>9.5650353072095946</v>
      </c>
      <c r="BA25" s="1005">
        <f t="shared" si="6"/>
        <v>8.4729190061531607</v>
      </c>
      <c r="BB25" s="1005">
        <f t="shared" si="6"/>
        <v>9.2626667050512594</v>
      </c>
      <c r="BC25" s="1005">
        <f t="shared" si="6"/>
        <v>9.7474258456437717</v>
      </c>
      <c r="BD25" s="1005">
        <f t="shared" si="6"/>
        <v>9.4691472509516679</v>
      </c>
      <c r="BE25" s="1005">
        <f t="shared" si="6"/>
        <v>9.3229998545183044</v>
      </c>
      <c r="BF25" s="1005">
        <f t="shared" si="6"/>
        <v>9.3937713709452684</v>
      </c>
      <c r="BG25" s="1005">
        <f t="shared" si="6"/>
        <v>9.2571756415285904</v>
      </c>
      <c r="BH25" s="1005">
        <f t="shared" si="6"/>
        <v>8.7892263275610745</v>
      </c>
      <c r="BI25" s="1005">
        <f t="shared" si="6"/>
        <v>8.0403077916216326</v>
      </c>
      <c r="BJ25" s="1005">
        <f t="shared" si="6"/>
        <v>7.3861244731334548</v>
      </c>
      <c r="BK25" s="1005">
        <f t="shared" si="6"/>
        <v>7.4038215519018422</v>
      </c>
      <c r="BL25" s="1005">
        <f t="shared" si="6"/>
        <v>7.405097040679756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35.471007943402711</v>
      </c>
      <c r="AZ27" s="1005">
        <f t="shared" si="8"/>
        <v>33.260966385092559</v>
      </c>
      <c r="BA27" s="1005">
        <f t="shared" si="8"/>
        <v>35.263130850502144</v>
      </c>
      <c r="BB27" s="1005">
        <f t="shared" si="8"/>
        <v>39.137602726163486</v>
      </c>
      <c r="BC27" s="1005">
        <f t="shared" si="8"/>
        <v>37.464408485536651</v>
      </c>
      <c r="BD27" s="1005">
        <f t="shared" si="8"/>
        <v>37.42876756772651</v>
      </c>
      <c r="BE27" s="1005">
        <f t="shared" si="8"/>
        <v>36.039835325722962</v>
      </c>
      <c r="BF27" s="1005">
        <f t="shared" si="8"/>
        <v>37.212753629740384</v>
      </c>
      <c r="BG27" s="1005">
        <f t="shared" si="8"/>
        <v>35.811103206656895</v>
      </c>
      <c r="BH27" s="1005">
        <f t="shared" si="8"/>
        <v>33.408081116061098</v>
      </c>
      <c r="BI27" s="1005">
        <f t="shared" si="8"/>
        <v>31.789706834142628</v>
      </c>
      <c r="BJ27" s="1005">
        <f t="shared" si="8"/>
        <v>27.466565685465739</v>
      </c>
      <c r="BK27" s="1005">
        <f t="shared" si="8"/>
        <v>27.1497002166663</v>
      </c>
      <c r="BL27" s="1005">
        <f t="shared" si="8"/>
        <v>25.682511148054076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37.464408485536651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11.616768825493221</v>
      </c>
      <c r="P31" s="453">
        <f t="shared" ref="P31:P43" si="9">O31/$O$30</f>
        <v>0.31007479618897332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3.813913888569183</v>
      </c>
      <c r="P32" s="454">
        <f t="shared" si="9"/>
        <v>0.10180099039977013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0.59487785976869578</v>
      </c>
      <c r="P33" s="454">
        <f t="shared" si="9"/>
        <v>1.58784799711532E-2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7.2079770771553422</v>
      </c>
      <c r="P34" s="454">
        <f t="shared" si="9"/>
        <v>0.19239532581805002</v>
      </c>
      <c r="Q34" s="328"/>
      <c r="R34" s="13"/>
      <c r="S34" s="323"/>
      <c r="T34" s="563" t="s">
        <v>112</v>
      </c>
      <c r="U34" s="332"/>
      <c r="V34" s="332"/>
      <c r="W34" s="332"/>
      <c r="X34" s="893">
        <f>X35+X39+X40+X41+X47</f>
        <v>35.471007943402711</v>
      </c>
      <c r="Y34" s="894">
        <f t="shared" ref="Y34:AK34" si="10">Y35+Y39+Y40+Y41+Y47</f>
        <v>33.260966385092559</v>
      </c>
      <c r="Z34" s="894">
        <f t="shared" si="10"/>
        <v>35.263130850502144</v>
      </c>
      <c r="AA34" s="894">
        <f t="shared" si="10"/>
        <v>39.137602726163486</v>
      </c>
      <c r="AB34" s="894">
        <f t="shared" si="10"/>
        <v>37.464408485536651</v>
      </c>
      <c r="AC34" s="894">
        <f t="shared" si="10"/>
        <v>37.42876756772651</v>
      </c>
      <c r="AD34" s="894">
        <f t="shared" si="10"/>
        <v>36.039835325722962</v>
      </c>
      <c r="AE34" s="894">
        <f t="shared" si="10"/>
        <v>37.212753629740384</v>
      </c>
      <c r="AF34" s="894">
        <f t="shared" si="10"/>
        <v>35.811103206656895</v>
      </c>
      <c r="AG34" s="894">
        <f t="shared" si="10"/>
        <v>33.408081116061098</v>
      </c>
      <c r="AH34" s="894">
        <f t="shared" si="10"/>
        <v>31.789706834142628</v>
      </c>
      <c r="AI34" s="894">
        <f t="shared" si="10"/>
        <v>27.466565685465739</v>
      </c>
      <c r="AJ34" s="894">
        <f t="shared" si="10"/>
        <v>27.1497002166663</v>
      </c>
      <c r="AK34" s="895">
        <f t="shared" si="10"/>
        <v>25.682511148054076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6.7051217519793358</v>
      </c>
      <c r="P35" s="453">
        <f t="shared" si="9"/>
        <v>0.17897311136162436</v>
      </c>
      <c r="Q35" s="328"/>
      <c r="R35" s="13"/>
      <c r="S35" s="323"/>
      <c r="T35" s="334"/>
      <c r="U35" s="246" t="s">
        <v>114</v>
      </c>
      <c r="V35" s="344"/>
      <c r="W35" s="344"/>
      <c r="X35" s="896">
        <f>SUM(X36:X38)</f>
        <v>13.323957168146785</v>
      </c>
      <c r="Y35" s="897">
        <f t="shared" ref="Y35:AK35" si="11">SUM(Y36:Y38)</f>
        <v>11.731503705837746</v>
      </c>
      <c r="Z35" s="897">
        <f t="shared" si="11"/>
        <v>12.140207401355045</v>
      </c>
      <c r="AA35" s="897">
        <f t="shared" si="11"/>
        <v>12.854720793206376</v>
      </c>
      <c r="AB35" s="897">
        <f t="shared" si="11"/>
        <v>11.616768825493221</v>
      </c>
      <c r="AC35" s="897">
        <f t="shared" si="11"/>
        <v>11.970026503030796</v>
      </c>
      <c r="AD35" s="897">
        <f t="shared" si="11"/>
        <v>11.805135564102555</v>
      </c>
      <c r="AE35" s="897">
        <f t="shared" si="11"/>
        <v>13.680339613824119</v>
      </c>
      <c r="AF35" s="897">
        <f t="shared" si="11"/>
        <v>12.642629995822762</v>
      </c>
      <c r="AG35" s="897">
        <f t="shared" si="11"/>
        <v>11.491800243220132</v>
      </c>
      <c r="AH35" s="897">
        <f t="shared" si="11"/>
        <v>11.239661755804248</v>
      </c>
      <c r="AI35" s="897">
        <f t="shared" si="11"/>
        <v>8.795465614962767</v>
      </c>
      <c r="AJ35" s="897">
        <f t="shared" si="11"/>
        <v>8.7122346903515471</v>
      </c>
      <c r="AK35" s="898">
        <f t="shared" si="11"/>
        <v>7.4314652517533464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9.3950920624203249</v>
      </c>
      <c r="P36" s="453">
        <f t="shared" si="9"/>
        <v>0.25077379951287243</v>
      </c>
      <c r="Q36" s="328"/>
      <c r="R36" s="13"/>
      <c r="S36" s="356" t="s">
        <v>184</v>
      </c>
      <c r="T36" s="335"/>
      <c r="U36" s="346"/>
      <c r="V36" s="336" t="s">
        <v>184</v>
      </c>
      <c r="W36" s="357"/>
      <c r="X36" s="899">
        <f>VLOOKUP(年度マスタ!$K$4&amp;"_"&amp;X$33,データシート1!$A:$BT,MATCH("aa_"&amp;$S36,データシート1!$A$1:$BT$1,0),0)</f>
        <v>3.363458839195308</v>
      </c>
      <c r="Y36" s="900">
        <f>VLOOKUP(年度マスタ!$K$4&amp;"_"&amp;Y$33,データシート1!$A:$BT,MATCH("aa_"&amp;$S36,データシート1!$A$1:$BT$1,0),0)</f>
        <v>2.6055107351117002</v>
      </c>
      <c r="Z36" s="900">
        <f>VLOOKUP(年度マスタ!$K$4&amp;"_"&amp;Z$33,データシート1!$A:$BT,MATCH("aa_"&amp;$S36,データシート1!$A$1:$BT$1,0),0)</f>
        <v>3.4115429949970251</v>
      </c>
      <c r="AA36" s="900">
        <f>VLOOKUP(年度マスタ!$K$4&amp;"_"&amp;AA$33,データシート1!$A:$BT,MATCH("aa_"&amp;$S36,データシート1!$A$1:$BT$1,0),0)</f>
        <v>3.9726427829942241</v>
      </c>
      <c r="AB36" s="900">
        <f>VLOOKUP(年度マスタ!$K$4&amp;"_"&amp;AB$33,データシート1!$A:$BT,MATCH("aa_"&amp;$S36,データシート1!$A$1:$BT$1,0),0)</f>
        <v>3.813913888569183</v>
      </c>
      <c r="AC36" s="900">
        <f>VLOOKUP(年度マスタ!$K$4&amp;"_"&amp;AC$33,データシート1!$A:$BT,MATCH("aa_"&amp;$S36,データシート1!$A$1:$BT$1,0),0)</f>
        <v>3.3791318147140532</v>
      </c>
      <c r="AD36" s="900">
        <f>VLOOKUP(年度マスタ!$K$4&amp;"_"&amp;AD$33,データシート1!$A:$BT,MATCH("aa_"&amp;$S36,データシート1!$A$1:$BT$1,0),0)</f>
        <v>2.815418609250314</v>
      </c>
      <c r="AE36" s="900">
        <f>VLOOKUP(年度マスタ!$K$4&amp;"_"&amp;AE$33,データシート1!$A:$BT,MATCH("aa_"&amp;$S36,データシート1!$A$1:$BT$1,0),0)</f>
        <v>4.0850201037226999</v>
      </c>
      <c r="AF36" s="900">
        <f>VLOOKUP(年度マスタ!$K$4&amp;"_"&amp;AF$33,データシート1!$A:$BT,MATCH("aa_"&amp;$S36,データシート1!$A$1:$BT$1,0),0)</f>
        <v>3.919779126729054</v>
      </c>
      <c r="AG36" s="900">
        <f>VLOOKUP(年度マスタ!$K$4&amp;"_"&amp;AG$33,データシート1!$A:$BT,MATCH("aa_"&amp;$S36,データシート1!$A$1:$BT$1,0),0)</f>
        <v>3.4827125578378464</v>
      </c>
      <c r="AH36" s="900">
        <f>VLOOKUP(年度マスタ!$K$4&amp;"_"&amp;AH$33,データシート1!$A:$BT,MATCH("aa_"&amp;$S36,データシート1!$A$1:$BT$1,0),0)</f>
        <v>3.2320047227653359</v>
      </c>
      <c r="AI36" s="900">
        <f>VLOOKUP(年度マスタ!$K$4&amp;"_"&amp;AI$33,データシート1!$A:$BT,MATCH("aa_"&amp;$S36,データシート1!$A$1:$BT$1,0),0)</f>
        <v>2.7044531680624728</v>
      </c>
      <c r="AJ36" s="900">
        <f>VLOOKUP(年度マスタ!$K$4&amp;"_"&amp;AJ$33,データシート1!$A:$BT,MATCH("aa_"&amp;$S36,データシート1!$A$1:$BT$1,0),0)</f>
        <v>3.1281266971268682</v>
      </c>
      <c r="AK36" s="901">
        <f>VLOOKUP(年度マスタ!$K$4&amp;"_"&amp;AK$33,データシート1!$A:$BT,MATCH("aa_"&amp;$S36,データシート1!$A$1:$BT$1,0),0)</f>
        <v>2.3955173055908618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9.7474258456437717</v>
      </c>
      <c r="P37" s="453">
        <f t="shared" si="9"/>
        <v>0.26017829293652989</v>
      </c>
      <c r="Q37" s="328"/>
      <c r="R37" s="13"/>
      <c r="S37" s="356" t="s">
        <v>187</v>
      </c>
      <c r="T37" s="335"/>
      <c r="U37" s="346"/>
      <c r="V37" s="336" t="s">
        <v>194</v>
      </c>
      <c r="W37" s="357"/>
      <c r="X37" s="899">
        <f>VLOOKUP(年度マスタ!$K$4&amp;"_"&amp;X$33,データシート1!$A:$BT,MATCH("aa_"&amp;$S37,データシート1!$A$1:$BT$1,0),0)</f>
        <v>0.43721595098699972</v>
      </c>
      <c r="Y37" s="900">
        <f>VLOOKUP(年度マスタ!$K$4&amp;"_"&amp;Y$33,データシート1!$A:$BT,MATCH("aa_"&amp;$S37,データシート1!$A$1:$BT$1,0),0)</f>
        <v>0.45597523678499469</v>
      </c>
      <c r="Z37" s="900">
        <f>VLOOKUP(年度マスタ!$K$4&amp;"_"&amp;Z$33,データシート1!$A:$BT,MATCH("aa_"&amp;$S37,データシート1!$A$1:$BT$1,0),0)</f>
        <v>0.63890612112643042</v>
      </c>
      <c r="AA37" s="900">
        <f>VLOOKUP(年度マスタ!$K$4&amp;"_"&amp;AA$33,データシート1!$A:$BT,MATCH("aa_"&amp;$S37,データシート1!$A$1:$BT$1,0),0)</f>
        <v>0.71975245579808089</v>
      </c>
      <c r="AB37" s="900">
        <f>VLOOKUP(年度マスタ!$K$4&amp;"_"&amp;AB$33,データシート1!$A:$BT,MATCH("aa_"&amp;$S37,データシート1!$A$1:$BT$1,0),0)</f>
        <v>0.59487785976869578</v>
      </c>
      <c r="AC37" s="900">
        <f>VLOOKUP(年度マスタ!$K$4&amp;"_"&amp;AC$33,データシート1!$A:$BT,MATCH("aa_"&amp;$S37,データシート1!$A$1:$BT$1,0),0)</f>
        <v>0.56660885011114015</v>
      </c>
      <c r="AD37" s="900">
        <f>VLOOKUP(年度マスタ!$K$4&amp;"_"&amp;AD$33,データシート1!$A:$BT,MATCH("aa_"&amp;$S37,データシート1!$A$1:$BT$1,0),0)</f>
        <v>0.54331898668691614</v>
      </c>
      <c r="AE37" s="900">
        <f>VLOOKUP(年度マスタ!$K$4&amp;"_"&amp;AE$33,データシート1!$A:$BT,MATCH("aa_"&amp;$S37,データシート1!$A$1:$BT$1,0),0)</f>
        <v>0.51250087868150407</v>
      </c>
      <c r="AF37" s="900">
        <f>VLOOKUP(年度マスタ!$K$4&amp;"_"&amp;AF$33,データシート1!$A:$BT,MATCH("aa_"&amp;$S37,データシート1!$A$1:$BT$1,0),0)</f>
        <v>0.52369916227274582</v>
      </c>
      <c r="AG37" s="900">
        <f>VLOOKUP(年度マスタ!$K$4&amp;"_"&amp;AG$33,データシート1!$A:$BT,MATCH("aa_"&amp;$S37,データシート1!$A$1:$BT$1,0),0)</f>
        <v>0.48742207400290016</v>
      </c>
      <c r="AH37" s="900">
        <f>VLOOKUP(年度マスタ!$K$4&amp;"_"&amp;AH$33,データシート1!$A:$BT,MATCH("aa_"&amp;$S37,データシート1!$A$1:$BT$1,0),0)</f>
        <v>0.45229179324509355</v>
      </c>
      <c r="AI37" s="900">
        <f>VLOOKUP(年度マスタ!$K$4&amp;"_"&amp;AI$33,データシート1!$A:$BT,MATCH("aa_"&amp;$S37,データシート1!$A$1:$BT$1,0),0)</f>
        <v>0.50341414427112752</v>
      </c>
      <c r="AJ37" s="900">
        <f>VLOOKUP(年度マスタ!$K$4&amp;"_"&amp;AJ$33,データシート1!$A:$BT,MATCH("aa_"&amp;$S37,データシート1!$A$1:$BT$1,0),0)</f>
        <v>0.48492756010798393</v>
      </c>
      <c r="AK37" s="901">
        <f>VLOOKUP(年度マスタ!$K$4&amp;"_"&amp;AK$33,データシート1!$A:$BT,MATCH("aa_"&amp;$S37,データシート1!$A$1:$BT$1,0),0)</f>
        <v>0.46385943474561081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9.455952605812902</v>
      </c>
      <c r="P38" s="454">
        <f t="shared" si="9"/>
        <v>0.25239828915124674</v>
      </c>
      <c r="Q38" s="328"/>
      <c r="R38" s="13"/>
      <c r="S38" s="356" t="s">
        <v>188</v>
      </c>
      <c r="T38" s="335"/>
      <c r="U38" s="348"/>
      <c r="V38" s="358" t="s">
        <v>197</v>
      </c>
      <c r="W38" s="358"/>
      <c r="X38" s="899">
        <f>VLOOKUP(年度マスタ!$K$4&amp;"_"&amp;X$33,データシート1!$A:$BT,MATCH("aa_"&amp;$S38,データシート1!$A$1:$BT$1,0),0)</f>
        <v>9.5232823779644775</v>
      </c>
      <c r="Y38" s="900">
        <f>VLOOKUP(年度マスタ!$K$4&amp;"_"&amp;Y$33,データシート1!$A:$BT,MATCH("aa_"&amp;$S38,データシート1!$A$1:$BT$1,0),0)</f>
        <v>8.6700177339410498</v>
      </c>
      <c r="Z38" s="900">
        <f>VLOOKUP(年度マスタ!$K$4&amp;"_"&amp;Z$33,データシート1!$A:$BT,MATCH("aa_"&amp;$S38,データシート1!$A$1:$BT$1,0),0)</f>
        <v>8.089758285231591</v>
      </c>
      <c r="AA38" s="900">
        <f>VLOOKUP(年度マスタ!$K$4&amp;"_"&amp;AA$33,データシート1!$A:$BT,MATCH("aa_"&amp;$S38,データシート1!$A$1:$BT$1,0),0)</f>
        <v>8.1623255544140694</v>
      </c>
      <c r="AB38" s="900">
        <f>VLOOKUP(年度マスタ!$K$4&amp;"_"&amp;AB$33,データシート1!$A:$BT,MATCH("aa_"&amp;$S38,データシート1!$A$1:$BT$1,0),0)</f>
        <v>7.2079770771553422</v>
      </c>
      <c r="AC38" s="900">
        <f>VLOOKUP(年度マスタ!$K$4&amp;"_"&amp;AC$33,データシート1!$A:$BT,MATCH("aa_"&amp;$S38,データシート1!$A$1:$BT$1,0),0)</f>
        <v>8.0242858382056035</v>
      </c>
      <c r="AD38" s="900">
        <f>VLOOKUP(年度マスタ!$K$4&amp;"_"&amp;AD$33,データシート1!$A:$BT,MATCH("aa_"&amp;$S38,データシート1!$A$1:$BT$1,0),0)</f>
        <v>8.446397968165325</v>
      </c>
      <c r="AE38" s="900">
        <f>VLOOKUP(年度マスタ!$K$4&amp;"_"&amp;AE$33,データシート1!$A:$BT,MATCH("aa_"&amp;$S38,データシート1!$A$1:$BT$1,0),0)</f>
        <v>9.0828186314199151</v>
      </c>
      <c r="AF38" s="900">
        <f>VLOOKUP(年度マスタ!$K$4&amp;"_"&amp;AF$33,データシート1!$A:$BT,MATCH("aa_"&amp;$S38,データシート1!$A$1:$BT$1,0),0)</f>
        <v>8.1991517068209614</v>
      </c>
      <c r="AG38" s="900">
        <f>VLOOKUP(年度マスタ!$K$4&amp;"_"&amp;AG$33,データシート1!$A:$BT,MATCH("aa_"&amp;$S38,データシート1!$A$1:$BT$1,0),0)</f>
        <v>7.5216656113793849</v>
      </c>
      <c r="AH38" s="900">
        <f>VLOOKUP(年度マスタ!$K$4&amp;"_"&amp;AH$33,データシート1!$A:$BT,MATCH("aa_"&amp;$S38,データシート1!$A$1:$BT$1,0),0)</f>
        <v>7.5553652397938178</v>
      </c>
      <c r="AI38" s="900">
        <f>VLOOKUP(年度マスタ!$K$4&amp;"_"&amp;AI$33,データシート1!$A:$BT,MATCH("aa_"&amp;$S38,データシート1!$A$1:$BT$1,0),0)</f>
        <v>5.5875983026291669</v>
      </c>
      <c r="AJ38" s="900">
        <f>VLOOKUP(年度マスタ!$K$4&amp;"_"&amp;AJ$33,データシート1!$A:$BT,MATCH("aa_"&amp;$S38,データシート1!$A$1:$BT$1,0),0)</f>
        <v>5.0991804331166941</v>
      </c>
      <c r="AK38" s="901">
        <f>VLOOKUP(年度マスタ!$K$4&amp;"_"&amp;AK$33,データシート1!$A:$BT,MATCH("aa_"&amp;$S38,データシート1!$A$1:$BT$1,0),0)</f>
        <v>4.5720885114168732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3.6513397309038242</v>
      </c>
      <c r="P39" s="454">
        <f t="shared" si="9"/>
        <v>9.7461560945595729E-2</v>
      </c>
      <c r="Q39" s="328"/>
      <c r="R39" s="13"/>
      <c r="S39" s="356" t="s">
        <v>189</v>
      </c>
      <c r="T39" s="335"/>
      <c r="U39" s="343" t="s">
        <v>199</v>
      </c>
      <c r="V39" s="344"/>
      <c r="W39" s="344"/>
      <c r="X39" s="896">
        <f>VLOOKUP(年度マスタ!$K$4&amp;"_"&amp;X$33,データシート1!$A:$BT,MATCH("aa_"&amp;$S39,データシート1!$A$1:$BT$1,0),0)</f>
        <v>5.1333556022642108</v>
      </c>
      <c r="Y39" s="897">
        <f>VLOOKUP(年度マスタ!$K$4&amp;"_"&amp;Y$33,データシート1!$A:$BT,MATCH("aa_"&amp;$S39,データシート1!$A$1:$BT$1,0),0)</f>
        <v>4.5950692020515884</v>
      </c>
      <c r="Z39" s="897">
        <f>VLOOKUP(年度マスタ!$K$4&amp;"_"&amp;Z$33,データシート1!$A:$BT,MATCH("aa_"&amp;$S39,データシート1!$A$1:$BT$1,0),0)</f>
        <v>5.8048642804629837</v>
      </c>
      <c r="AA39" s="897">
        <f>VLOOKUP(年度マスタ!$K$4&amp;"_"&amp;AA$33,データシート1!$A:$BT,MATCH("aa_"&amp;$S39,データシート1!$A$1:$BT$1,0),0)</f>
        <v>7.2096229923253903</v>
      </c>
      <c r="AB39" s="897">
        <f>VLOOKUP(年度マスタ!$K$4&amp;"_"&amp;AB$33,データシート1!$A:$BT,MATCH("aa_"&amp;$S39,データシート1!$A$1:$BT$1,0),0)</f>
        <v>6.7051217519793358</v>
      </c>
      <c r="AC39" s="897">
        <f>VLOOKUP(年度マスタ!$K$4&amp;"_"&amp;AC$33,データシート1!$A:$BT,MATCH("aa_"&amp;$S39,データシート1!$A$1:$BT$1,0),0)</f>
        <v>6.1266255930082716</v>
      </c>
      <c r="AD39" s="897">
        <f>VLOOKUP(年度マスタ!$K$4&amp;"_"&amp;AD$33,データシート1!$A:$BT,MATCH("aa_"&amp;$S39,データシート1!$A$1:$BT$1,0),0)</f>
        <v>5.9279565343814173</v>
      </c>
      <c r="AE39" s="897">
        <f>VLOOKUP(年度マスタ!$K$4&amp;"_"&amp;AE$33,データシート1!$A:$BT,MATCH("aa_"&amp;$S39,データシート1!$A$1:$BT$1,0),0)</f>
        <v>5.0825352411482276</v>
      </c>
      <c r="AF39" s="897">
        <f>VLOOKUP(年度マスタ!$K$4&amp;"_"&amp;AF$33,データシート1!$A:$BT,MATCH("aa_"&amp;$S39,データシート1!$A$1:$BT$1,0),0)</f>
        <v>5.0962071109417462</v>
      </c>
      <c r="AG39" s="897">
        <f>VLOOKUP(年度マスタ!$K$4&amp;"_"&amp;AG$33,データシート1!$A:$BT,MATCH("aa_"&amp;$S39,データシート1!$A$1:$BT$1,0),0)</f>
        <v>5.1213419936617344</v>
      </c>
      <c r="AH39" s="897">
        <f>VLOOKUP(年度マスタ!$K$4&amp;"_"&amp;AH$33,データシート1!$A:$BT,MATCH("aa_"&amp;$S39,データシート1!$A$1:$BT$1,0),0)</f>
        <v>4.5943088012719659</v>
      </c>
      <c r="AI39" s="897">
        <f>VLOOKUP(年度マスタ!$K$4&amp;"_"&amp;AI$33,データシート1!$A:$BT,MATCH("aa_"&amp;$S39,データシート1!$A$1:$BT$1,0),0)</f>
        <v>4.083383632992498</v>
      </c>
      <c r="AJ39" s="897">
        <f>VLOOKUP(年度マスタ!$K$4&amp;"_"&amp;AJ$33,データシート1!$A:$BT,MATCH("aa_"&amp;$S39,データシート1!$A$1:$BT$1,0),0)</f>
        <v>4.1471517681082659</v>
      </c>
      <c r="AK39" s="898">
        <f>VLOOKUP(年度マスタ!$K$4&amp;"_"&amp;AK$33,データシート1!$A:$BT,MATCH("aa_"&amp;$S39,データシート1!$A$1:$BT$1,0),0)</f>
        <v>4.2282386696960126</v>
      </c>
      <c r="AL39" s="330"/>
      <c r="AW39" s="17" t="str">
        <f>年度マスタ!K4</f>
        <v>01464</v>
      </c>
      <c r="AX39" s="17" t="s">
        <v>200</v>
      </c>
      <c r="AY39" s="17">
        <f>VLOOKUP($AW39&amp;"_"&amp;$AY$34,データシート1!$A:$BT,MATCH($AY$31&amp;"_"&amp;AY$36,データシート1!$A$1:$BT$1,0),0)</f>
        <v>2.3955173055908618</v>
      </c>
      <c r="AZ39" s="17">
        <f>VLOOKUP($AW39&amp;"_"&amp;$AY$34,データシート1!$A:$BT,MATCH($AY$31&amp;"_"&amp;AZ$36,データシート1!$A$1:$BT$1,0),0)</f>
        <v>0.46385943474561081</v>
      </c>
      <c r="BA39" s="17">
        <f>VLOOKUP($AW39&amp;"_"&amp;$AY$34,データシート1!$A:$BT,MATCH($AY$31&amp;"_"&amp;BA$36,データシート1!$A$1:$BT$1,0),0)</f>
        <v>4.5720885114168732</v>
      </c>
      <c r="BB39" s="17">
        <f>VLOOKUP($AW39&amp;"_"&amp;$AY$34,データシート1!$A:$BT,MATCH($AY$31&amp;"_"&amp;BB$36,データシート1!$A$1:$BT$1,0),0)</f>
        <v>4.2282386696960126</v>
      </c>
      <c r="BC39" s="17">
        <f>VLOOKUP($AW39&amp;"_"&amp;$AY$34,データシート1!$A:$BT,MATCH($AY$31&amp;"_"&amp;BC$36,データシート1!$A$1:$BT$1,0),0)</f>
        <v>6.6177101859249596</v>
      </c>
      <c r="BD39" s="17">
        <f>VLOOKUP($AW39&amp;"_"&amp;$AY$34,データシート1!$A:$BT,MATCH($AY$31&amp;"_"&amp;BD$36,データシート1!$A$1:$BT$1,0),0)</f>
        <v>2.61925777819879</v>
      </c>
      <c r="BE39" s="17">
        <f>VLOOKUP($AW39&amp;"_"&amp;$AY$34,データシート1!$A:$BT,MATCH($AY$31&amp;"_"&amp;BE$36,データシート1!$A$1:$BT$1,0),0)</f>
        <v>4.6088765159046705</v>
      </c>
      <c r="BF39" s="17">
        <f>VLOOKUP($AW39&amp;"_"&amp;$AY$34,データシート1!$A:$BT,MATCH($AY$31&amp;"_"&amp;BF$36,データシート1!$A$1:$BT$1,0),0)</f>
        <v>0.17696274657629532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5.8046128749090782</v>
      </c>
      <c r="P40" s="454">
        <f t="shared" si="9"/>
        <v>0.15493672820565102</v>
      </c>
      <c r="Q40" s="328"/>
      <c r="R40" s="13"/>
      <c r="S40" s="356" t="s">
        <v>165</v>
      </c>
      <c r="T40" s="335"/>
      <c r="U40" s="343" t="s">
        <v>165</v>
      </c>
      <c r="V40" s="344"/>
      <c r="W40" s="344"/>
      <c r="X40" s="896">
        <f>VLOOKUP(年度マスタ!$K$4&amp;"_"&amp;X$33,データシート1!$A:$BT,MATCH("aa_"&amp;$S40,データシート1!$A$1:$BT$1,0),0)</f>
        <v>7.5119044738744138</v>
      </c>
      <c r="Y40" s="897">
        <f>VLOOKUP(年度マスタ!$K$4&amp;"_"&amp;Y$33,データシート1!$A:$BT,MATCH("aa_"&amp;$S40,データシート1!$A$1:$BT$1,0),0)</f>
        <v>7.3693581699936272</v>
      </c>
      <c r="Z40" s="897">
        <f>VLOOKUP(年度マスタ!$K$4&amp;"_"&amp;Z$33,データシート1!$A:$BT,MATCH("aa_"&amp;$S40,データシート1!$A$1:$BT$1,0),0)</f>
        <v>8.8451401625309511</v>
      </c>
      <c r="AA40" s="897">
        <f>VLOOKUP(年度マスタ!$K$4&amp;"_"&amp;AA$33,データシート1!$A:$BT,MATCH("aa_"&amp;$S40,データシート1!$A$1:$BT$1,0),0)</f>
        <v>9.8105922355804598</v>
      </c>
      <c r="AB40" s="897">
        <f>VLOOKUP(年度マスタ!$K$4&amp;"_"&amp;AB$33,データシート1!$A:$BT,MATCH("aa_"&amp;$S40,データシート1!$A$1:$BT$1,0),0)</f>
        <v>9.3950920624203249</v>
      </c>
      <c r="AC40" s="897">
        <f>VLOOKUP(年度マスタ!$K$4&amp;"_"&amp;AC$33,データシート1!$A:$BT,MATCH("aa_"&amp;$S40,データシート1!$A$1:$BT$1,0),0)</f>
        <v>9.8629682207357749</v>
      </c>
      <c r="AD40" s="897">
        <f>VLOOKUP(年度マスタ!$K$4&amp;"_"&amp;AD$33,データシート1!$A:$BT,MATCH("aa_"&amp;$S40,データシート1!$A$1:$BT$1,0),0)</f>
        <v>8.9837433727206886</v>
      </c>
      <c r="AE40" s="897">
        <f>VLOOKUP(年度マスタ!$K$4&amp;"_"&amp;AE$33,データシート1!$A:$BT,MATCH("aa_"&amp;$S40,データシート1!$A$1:$BT$1,0),0)</f>
        <v>9.0561074038227733</v>
      </c>
      <c r="AF40" s="897">
        <f>VLOOKUP(年度マスタ!$K$4&amp;"_"&amp;AF$33,データシート1!$A:$BT,MATCH("aa_"&amp;$S40,データシート1!$A$1:$BT$1,0),0)</f>
        <v>8.8150904583637981</v>
      </c>
      <c r="AG40" s="897">
        <f>VLOOKUP(年度マスタ!$K$4&amp;"_"&amp;AG$33,データシート1!$A:$BT,MATCH("aa_"&amp;$S40,データシート1!$A$1:$BT$1,0),0)</f>
        <v>8.0057125516181529</v>
      </c>
      <c r="AH40" s="897">
        <f>VLOOKUP(年度マスタ!$K$4&amp;"_"&amp;AH$33,データシート1!$A:$BT,MATCH("aa_"&amp;$S40,データシート1!$A$1:$BT$1,0),0)</f>
        <v>7.9154284854447807</v>
      </c>
      <c r="AI40" s="897">
        <f>VLOOKUP(年度マスタ!$K$4&amp;"_"&amp;AI$33,データシート1!$A:$BT,MATCH("aa_"&amp;$S40,データシート1!$A$1:$BT$1,0),0)</f>
        <v>7.201591964377017</v>
      </c>
      <c r="AJ40" s="897">
        <f>VLOOKUP(年度マスタ!$K$4&amp;"_"&amp;AJ$33,データシート1!$A:$BT,MATCH("aa_"&amp;$S40,データシート1!$A$1:$BT$1,0),0)</f>
        <v>6.8864922063046441</v>
      </c>
      <c r="AK40" s="898">
        <f>VLOOKUP(年度マスタ!$K$4&amp;"_"&amp;AK$33,データシート1!$A:$BT,MATCH("aa_"&amp;$S40,データシート1!$A$1:$BT$1,0),0)</f>
        <v>6.6177101859249596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0.29147323983086898</v>
      </c>
      <c r="P41" s="454">
        <f t="shared" si="9"/>
        <v>7.7800037852831412E-3</v>
      </c>
      <c r="Q41" s="328"/>
      <c r="R41" s="13"/>
      <c r="S41" s="356" t="s">
        <v>201</v>
      </c>
      <c r="T41" s="335"/>
      <c r="U41" s="246" t="s">
        <v>128</v>
      </c>
      <c r="V41" s="344"/>
      <c r="W41" s="344"/>
      <c r="X41" s="896">
        <f>X42+X45+X46</f>
        <v>9.5017906991173007</v>
      </c>
      <c r="Y41" s="897">
        <f t="shared" ref="Y41:AH41" si="12">Y42+Y45+Y46</f>
        <v>9.5650353072095946</v>
      </c>
      <c r="Z41" s="897">
        <f t="shared" si="12"/>
        <v>8.4729190061531607</v>
      </c>
      <c r="AA41" s="897">
        <f t="shared" si="12"/>
        <v>9.2626667050512594</v>
      </c>
      <c r="AB41" s="897">
        <f t="shared" si="12"/>
        <v>9.7474258456437717</v>
      </c>
      <c r="AC41" s="897">
        <f t="shared" si="12"/>
        <v>9.4691472509516679</v>
      </c>
      <c r="AD41" s="897">
        <f t="shared" si="12"/>
        <v>9.3229998545183044</v>
      </c>
      <c r="AE41" s="897">
        <f t="shared" si="12"/>
        <v>9.3937713709452684</v>
      </c>
      <c r="AF41" s="897">
        <f t="shared" si="12"/>
        <v>9.2571756415285904</v>
      </c>
      <c r="AG41" s="897">
        <f t="shared" si="12"/>
        <v>8.7892263275610745</v>
      </c>
      <c r="AH41" s="897">
        <f t="shared" si="12"/>
        <v>8.0403077916216326</v>
      </c>
      <c r="AI41" s="897">
        <f>AI42+AI45+AI46</f>
        <v>7.3861244731334548</v>
      </c>
      <c r="AJ41" s="897">
        <f>AJ42+AJ45+AJ46</f>
        <v>7.4038215519018422</v>
      </c>
      <c r="AK41" s="898">
        <f>AK42+AK45+AK46</f>
        <v>7.405097040679756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9.2695923207829853</v>
      </c>
      <c r="Y42" s="900">
        <f t="shared" ref="Y42:AK42" si="13">SUM(Y43:Y44)</f>
        <v>9.3285542455861563</v>
      </c>
      <c r="Z42" s="900">
        <f t="shared" si="13"/>
        <v>8.2030181033763423</v>
      </c>
      <c r="AA42" s="900">
        <f t="shared" si="13"/>
        <v>8.970949731521646</v>
      </c>
      <c r="AB42" s="900">
        <f t="shared" si="13"/>
        <v>9.455952605812902</v>
      </c>
      <c r="AC42" s="900">
        <f t="shared" si="13"/>
        <v>9.1946170399462268</v>
      </c>
      <c r="AD42" s="900">
        <f t="shared" si="13"/>
        <v>9.0610819531271041</v>
      </c>
      <c r="AE42" s="900">
        <f t="shared" si="13"/>
        <v>9.1435927282959426</v>
      </c>
      <c r="AF42" s="900">
        <f t="shared" si="13"/>
        <v>9.0197553064079319</v>
      </c>
      <c r="AG42" s="900">
        <f t="shared" si="13"/>
        <v>8.5756962999031838</v>
      </c>
      <c r="AH42" s="900">
        <f t="shared" si="13"/>
        <v>7.8380216919564845</v>
      </c>
      <c r="AI42" s="900">
        <f t="shared" si="13"/>
        <v>7.1961530223421351</v>
      </c>
      <c r="AJ42" s="900">
        <f t="shared" si="13"/>
        <v>7.2229966802919829</v>
      </c>
      <c r="AK42" s="901">
        <f t="shared" si="13"/>
        <v>7.2281342941034605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3.948375004039105</v>
      </c>
      <c r="Y43" s="900">
        <f>VLOOKUP(年度マスタ!$K$4&amp;"_"&amp;Y$33,データシート1!$A:$BT,MATCH("aa_"&amp;$S43,データシート1!$A$1:$BT$1,0),0)</f>
        <v>3.871042730797627</v>
      </c>
      <c r="Z43" s="900">
        <f>VLOOKUP(年度マスタ!$K$4&amp;"_"&amp;Z$33,データシート1!$A:$BT,MATCH("aa_"&amp;$S43,データシート1!$A$1:$BT$1,0),0)</f>
        <v>3.779096885431632</v>
      </c>
      <c r="AA43" s="900">
        <f>VLOOKUP(年度マスタ!$K$4&amp;"_"&amp;AA$33,データシート1!$A:$BT,MATCH("aa_"&amp;$S43,データシート1!$A$1:$BT$1,0),0)</f>
        <v>3.7703901813388794</v>
      </c>
      <c r="AB43" s="900">
        <f>VLOOKUP(年度マスタ!$K$4&amp;"_"&amp;AB$33,データシート1!$A:$BT,MATCH("aa_"&amp;$S43,データシート1!$A$1:$BT$1,0),0)</f>
        <v>3.6513397309038242</v>
      </c>
      <c r="AC43" s="900">
        <f>VLOOKUP(年度マスタ!$K$4&amp;"_"&amp;AC$33,データシート1!$A:$BT,MATCH("aa_"&amp;$S43,データシート1!$A$1:$BT$1,0),0)</f>
        <v>3.4703019131357156</v>
      </c>
      <c r="AD43" s="900">
        <f>VLOOKUP(年度マスタ!$K$4&amp;"_"&amp;AD$33,データシート1!$A:$BT,MATCH("aa_"&amp;$S43,データシート1!$A$1:$BT$1,0),0)</f>
        <v>3.4578766879090419</v>
      </c>
      <c r="AE43" s="900">
        <f>VLOOKUP(年度マスタ!$K$4&amp;"_"&amp;AE$33,データシート1!$A:$BT,MATCH("aa_"&amp;$S43,データシート1!$A$1:$BT$1,0),0)</f>
        <v>3.4005834022361738</v>
      </c>
      <c r="AF43" s="900">
        <f>VLOOKUP(年度マスタ!$K$4&amp;"_"&amp;AF$33,データシート1!$A:$BT,MATCH("aa_"&amp;$S43,データシート1!$A$1:$BT$1,0),0)</f>
        <v>3.3082979500086362</v>
      </c>
      <c r="AG43" s="900">
        <f>VLOOKUP(年度マスタ!$K$4&amp;"_"&amp;AG$33,データシート1!$A:$BT,MATCH("aa_"&amp;$S43,データシート1!$A$1:$BT$1,0),0)</f>
        <v>3.1361869782613874</v>
      </c>
      <c r="AH43" s="900">
        <f>VLOOKUP(年度マスタ!$K$4&amp;"_"&amp;AH$33,データシート1!$A:$BT,MATCH("aa_"&amp;$S43,データシート1!$A$1:$BT$1,0),0)</f>
        <v>3.0124570637833616</v>
      </c>
      <c r="AI43" s="900">
        <f>VLOOKUP(年度マスタ!$K$4&amp;"_"&amp;AI$33,データシート1!$A:$BT,MATCH("aa_"&amp;$S43,データシート1!$A$1:$BT$1,0),0)</f>
        <v>2.6561315427882386</v>
      </c>
      <c r="AJ43" s="900">
        <f>VLOOKUP(年度マスタ!$K$4&amp;"_"&amp;AJ$33,データシート1!$A:$BT,MATCH("aa_"&amp;$S43,データシート1!$A$1:$BT$1,0),0)</f>
        <v>2.5252740697461298</v>
      </c>
      <c r="AK43" s="901">
        <f>VLOOKUP(年度マスタ!$K$4&amp;"_"&amp;AK$33,データシート1!$A:$BT,MATCH("aa_"&amp;$S43,データシート1!$A$1:$BT$1,0),0)</f>
        <v>2.61925777819879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5.3212173167438799</v>
      </c>
      <c r="Y44" s="900">
        <f>VLOOKUP(年度マスタ!$K$4&amp;"_"&amp;Y$33,データシート1!$A:$BT,MATCH("aa_"&amp;$S44,データシート1!$A$1:$BT$1,0),0)</f>
        <v>5.4575115147885294</v>
      </c>
      <c r="Z44" s="900">
        <f>VLOOKUP(年度マスタ!$K$4&amp;"_"&amp;Z$33,データシート1!$A:$BT,MATCH("aa_"&amp;$S44,データシート1!$A$1:$BT$1,0),0)</f>
        <v>4.4239212179447103</v>
      </c>
      <c r="AA44" s="900">
        <f>VLOOKUP(年度マスタ!$K$4&amp;"_"&amp;AA$33,データシート1!$A:$BT,MATCH("aa_"&amp;$S44,データシート1!$A$1:$BT$1,0),0)</f>
        <v>5.2005595501827671</v>
      </c>
      <c r="AB44" s="900">
        <f>VLOOKUP(年度マスタ!$K$4&amp;"_"&amp;AB$33,データシート1!$A:$BT,MATCH("aa_"&amp;$S44,データシート1!$A$1:$BT$1,0),0)</f>
        <v>5.8046128749090782</v>
      </c>
      <c r="AC44" s="900">
        <f>VLOOKUP(年度マスタ!$K$4&amp;"_"&amp;AC$33,データシート1!$A:$BT,MATCH("aa_"&amp;$S44,データシート1!$A$1:$BT$1,0),0)</f>
        <v>5.7243151268105112</v>
      </c>
      <c r="AD44" s="900">
        <f>VLOOKUP(年度マスタ!$K$4&amp;"_"&amp;AD$33,データシート1!$A:$BT,MATCH("aa_"&amp;$S44,データシート1!$A$1:$BT$1,0),0)</f>
        <v>5.6032052652180617</v>
      </c>
      <c r="AE44" s="900">
        <f>VLOOKUP(年度マスタ!$K$4&amp;"_"&amp;AE$33,データシート1!$A:$BT,MATCH("aa_"&amp;$S44,データシート1!$A$1:$BT$1,0),0)</f>
        <v>5.7430093260597692</v>
      </c>
      <c r="AF44" s="900">
        <f>VLOOKUP(年度マスタ!$K$4&amp;"_"&amp;AF$33,データシート1!$A:$BT,MATCH("aa_"&amp;$S44,データシート1!$A$1:$BT$1,0),0)</f>
        <v>5.7114573563992952</v>
      </c>
      <c r="AG44" s="900">
        <f>VLOOKUP(年度マスタ!$K$4&amp;"_"&amp;AG$33,データシート1!$A:$BT,MATCH("aa_"&amp;$S44,データシート1!$A$1:$BT$1,0),0)</f>
        <v>5.439509321641796</v>
      </c>
      <c r="AH44" s="900">
        <f>VLOOKUP(年度マスタ!$K$4&amp;"_"&amp;AH$33,データシート1!$A:$BT,MATCH("aa_"&amp;$S44,データシート1!$A$1:$BT$1,0),0)</f>
        <v>4.8255646281731233</v>
      </c>
      <c r="AI44" s="900">
        <f>VLOOKUP(年度マスタ!$K$4&amp;"_"&amp;AI$33,データシート1!$A:$BT,MATCH("aa_"&amp;$S44,データシート1!$A$1:$BT$1,0),0)</f>
        <v>4.5400214795538965</v>
      </c>
      <c r="AJ44" s="900">
        <f>VLOOKUP(年度マスタ!$K$4&amp;"_"&amp;AJ$33,データシート1!$A:$BT,MATCH("aa_"&amp;$S44,データシート1!$A$1:$BT$1,0),0)</f>
        <v>4.6977226105458536</v>
      </c>
      <c r="AK44" s="901">
        <f>VLOOKUP(年度マスタ!$K$4&amp;"_"&amp;AK$33,データシート1!$A:$BT,MATCH("aa_"&amp;$S44,データシート1!$A$1:$BT$1,0),0)</f>
        <v>4.6088765159046705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0.232198378334315</v>
      </c>
      <c r="Y45" s="900">
        <f>VLOOKUP(年度マスタ!$K$4&amp;"_"&amp;Y$33,データシート1!$A:$BT,MATCH("aa_"&amp;$S45,データシート1!$A$1:$BT$1,0),0)</f>
        <v>0.23648106162343799</v>
      </c>
      <c r="Z45" s="900">
        <f>VLOOKUP(年度マスタ!$K$4&amp;"_"&amp;Z$33,データシート1!$A:$BT,MATCH("aa_"&amp;$S45,データシート1!$A$1:$BT$1,0),0)</f>
        <v>0.269900902776819</v>
      </c>
      <c r="AA45" s="900">
        <f>VLOOKUP(年度マスタ!$K$4&amp;"_"&amp;AA$33,データシート1!$A:$BT,MATCH("aa_"&amp;$S45,データシート1!$A$1:$BT$1,0),0)</f>
        <v>0.29171697352961401</v>
      </c>
      <c r="AB45" s="900">
        <f>VLOOKUP(年度マスタ!$K$4&amp;"_"&amp;AB$33,データシート1!$A:$BT,MATCH("aa_"&amp;$S45,データシート1!$A$1:$BT$1,0),0)</f>
        <v>0.29147323983086898</v>
      </c>
      <c r="AC45" s="900">
        <f>VLOOKUP(年度マスタ!$K$4&amp;"_"&amp;AC$33,データシート1!$A:$BT,MATCH("aa_"&amp;$S45,データシート1!$A$1:$BT$1,0),0)</f>
        <v>0.274530211005441</v>
      </c>
      <c r="AD45" s="900">
        <f>VLOOKUP(年度マスタ!$K$4&amp;"_"&amp;AD$33,データシート1!$A:$BT,MATCH("aa_"&amp;$S45,データシート1!$A$1:$BT$1,0),0)</f>
        <v>0.26191790139120003</v>
      </c>
      <c r="AE45" s="900">
        <f>VLOOKUP(年度マスタ!$K$4&amp;"_"&amp;AE$33,データシート1!$A:$BT,MATCH("aa_"&amp;$S45,データシート1!$A$1:$BT$1,0),0)</f>
        <v>0.25017864264932616</v>
      </c>
      <c r="AF45" s="900">
        <f>VLOOKUP(年度マスタ!$K$4&amp;"_"&amp;AF$33,データシート1!$A:$BT,MATCH("aa_"&amp;$S45,データシート1!$A$1:$BT$1,0),0)</f>
        <v>0.23742033512065799</v>
      </c>
      <c r="AG45" s="900">
        <f>VLOOKUP(年度マスタ!$K$4&amp;"_"&amp;AG$33,データシート1!$A:$BT,MATCH("aa_"&amp;$S45,データシート1!$A$1:$BT$1,0),0)</f>
        <v>0.213530027657891</v>
      </c>
      <c r="AH45" s="900">
        <f>VLOOKUP(年度マスタ!$K$4&amp;"_"&amp;AH$33,データシート1!$A:$BT,MATCH("aa_"&amp;$S45,データシート1!$A$1:$BT$1,0),0)</f>
        <v>0.20228609966514799</v>
      </c>
      <c r="AI45" s="900">
        <f>VLOOKUP(年度マスタ!$K$4&amp;"_"&amp;AI$33,データシート1!$A:$BT,MATCH("aa_"&amp;$S45,データシート1!$A$1:$BT$1,0),0)</f>
        <v>0.18997145079132</v>
      </c>
      <c r="AJ45" s="900">
        <f>VLOOKUP(年度マスタ!$K$4&amp;"_"&amp;AJ$33,データシート1!$A:$BT,MATCH("aa_"&amp;$S45,データシート1!$A$1:$BT$1,0),0)</f>
        <v>0.18082487160985899</v>
      </c>
      <c r="AK45" s="901">
        <f>VLOOKUP(年度マスタ!$K$4&amp;"_"&amp;AK$33,データシート1!$A:$BT,MATCH("aa_"&amp;$S45,データシート1!$A$1:$BT$1,0),0)</f>
        <v>0.17696274657629532</v>
      </c>
      <c r="AL45" s="330"/>
      <c r="AW45" s="17" t="str">
        <f>AW48</f>
        <v>和寒町</v>
      </c>
      <c r="AX45" s="1010">
        <f t="shared" ref="AX45:BB45" si="15">AX48/$BC48</f>
        <v>0.28935898086104472</v>
      </c>
      <c r="AY45" s="1010">
        <f t="shared" si="15"/>
        <v>0.16463493952445454</v>
      </c>
      <c r="AZ45" s="1010">
        <f t="shared" si="15"/>
        <v>0.25767379785315009</v>
      </c>
      <c r="BA45" s="1010">
        <f t="shared" si="15"/>
        <v>0.28833228176135062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和寒町</v>
      </c>
      <c r="AX48" s="1011">
        <f>SUM(AY39:BA39)</f>
        <v>7.4314652517533464</v>
      </c>
      <c r="AY48" s="1011">
        <f>BB39</f>
        <v>4.2282386696960126</v>
      </c>
      <c r="AZ48" s="1011">
        <f>BC39</f>
        <v>6.6177101859249596</v>
      </c>
      <c r="BA48" s="1011">
        <f>SUM(BD39:BG39)</f>
        <v>7.405097040679756</v>
      </c>
      <c r="BB48" s="1011">
        <f>BH39</f>
        <v>0</v>
      </c>
      <c r="BC48" s="1011">
        <f>SUM(AX48:BB48)</f>
        <v>25.682511148054076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25.682511148054076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7.4314652517533464</v>
      </c>
      <c r="P52" s="453">
        <f t="shared" ref="P52:P64" si="18">O52/$O$51</f>
        <v>0.28935898086104472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2.3955173055908618</v>
      </c>
      <c r="P53" s="454">
        <f t="shared" si="18"/>
        <v>9.3274263244011738E-2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0.46385943474561081</v>
      </c>
      <c r="P54" s="454">
        <f t="shared" si="18"/>
        <v>1.8061295956285674E-2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4.5720885114168732</v>
      </c>
      <c r="P55" s="454">
        <f t="shared" si="18"/>
        <v>0.17802342166074728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4.2282386696960126</v>
      </c>
      <c r="P56" s="453">
        <f t="shared" si="18"/>
        <v>0.16463493952445454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6.6177101859249596</v>
      </c>
      <c r="P57" s="453">
        <f t="shared" si="18"/>
        <v>0.25767379785315009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7.405097040679756</v>
      </c>
      <c r="P58" s="453">
        <f t="shared" si="18"/>
        <v>0.28833228176135062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7.2281342941034605</v>
      </c>
      <c r="P59" s="454">
        <f t="shared" si="18"/>
        <v>0.28144188286086369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2.61925777819879</v>
      </c>
      <c r="P60" s="454">
        <f t="shared" si="18"/>
        <v>0.10198604657851953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4.6088765159046705</v>
      </c>
      <c r="P61" s="454">
        <f t="shared" si="18"/>
        <v>0.17945583628234416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0.17696274657629532</v>
      </c>
      <c r="P62" s="454">
        <f t="shared" si="18"/>
        <v>6.8903989004869375E-3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和寒町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11.72</v>
      </c>
      <c r="AI7" s="78">
        <f>VLOOKUP(年度マスタ!$K$4&amp;"_"&amp;$AG7,データシート1!$A:$BT,MATCH("ab_"&amp;AI$2,データシート1!$A$1:$BT$1,0),0)</f>
        <v>203</v>
      </c>
      <c r="AJ7" s="78">
        <f>VLOOKUP(年度マスタ!$K$4&amp;"_"&amp;$AG7,データシート1!$A:$BT,MATCH("ab_"&amp;AJ$2,データシート1!$A$1:$BT$1,0),0)</f>
        <v>154</v>
      </c>
      <c r="AK7" s="78">
        <f>VLOOKUP(年度マスタ!$K$4&amp;"_"&amp;$AG7,データシート1!$A:$BT,MATCH("ab_"&amp;AK$2,データシート1!$A$1:$BT$1,0),0)</f>
        <v>1127</v>
      </c>
      <c r="AL7" s="78">
        <f>VLOOKUP(年度マスタ!$K$4&amp;"_"&amp;$AG7,データシート1!$A:$BT,MATCH("ab_"&amp;AL$2,データシート1!$A$1:$BT$1,0),0)</f>
        <v>1764</v>
      </c>
      <c r="AM7" s="78">
        <f>VLOOKUP(年度マスタ!$K$4&amp;"_"&amp;$AG7,データシート1!$A:$BT,MATCH("ab_"&amp;AM$2,データシート1!$A$1:$BT$1,0),0)</f>
        <v>1996</v>
      </c>
      <c r="AN7" s="78">
        <f>VLOOKUP(年度マスタ!$K$4&amp;"_"&amp;$AG7,データシート1!$A:$BT,MATCH("ab_"&amp;AN$2,データシート1!$A$1:$BT$1,0),0)</f>
        <v>1071</v>
      </c>
      <c r="AO7" s="78">
        <f>VLOOKUP(年度マスタ!$K$4&amp;"_"&amp;$AG7,データシート1!$A:$BT,MATCH("ab_"&amp;AO$2,データシート1!$A$1:$BT$1,0),0)</f>
        <v>3983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10.1631</v>
      </c>
      <c r="AI8" s="78">
        <f>VLOOKUP(年度マスタ!$K$4&amp;"_"&amp;$AG8,データシート1!$A:$BT,MATCH("ab_"&amp;AI$2,データシート1!$A$1:$BT$1,0),0)</f>
        <v>203</v>
      </c>
      <c r="AJ8" s="78">
        <f>VLOOKUP(年度マスタ!$K$4&amp;"_"&amp;$AG8,データシート1!$A:$BT,MATCH("ab_"&amp;AJ$2,データシート1!$A$1:$BT$1,0),0)</f>
        <v>154</v>
      </c>
      <c r="AK8" s="78">
        <f>VLOOKUP(年度マスタ!$K$4&amp;"_"&amp;$AG8,データシート1!$A:$BT,MATCH("ab_"&amp;AK$2,データシート1!$A$1:$BT$1,0),0)</f>
        <v>1127</v>
      </c>
      <c r="AL8" s="78">
        <f>VLOOKUP(年度マスタ!$K$4&amp;"_"&amp;$AG8,データシート1!$A:$BT,MATCH("ab_"&amp;AL$2,データシート1!$A$1:$BT$1,0),0)</f>
        <v>1760</v>
      </c>
      <c r="AM8" s="78">
        <f>VLOOKUP(年度マスタ!$K$4&amp;"_"&amp;$AG8,データシート1!$A:$BT,MATCH("ab_"&amp;AM$2,データシート1!$A$1:$BT$1,0),0)</f>
        <v>1966</v>
      </c>
      <c r="AN8" s="78">
        <f>VLOOKUP(年度マスタ!$K$4&amp;"_"&amp;$AG8,データシート1!$A:$BT,MATCH("ab_"&amp;AN$2,データシート1!$A$1:$BT$1,0),0)</f>
        <v>1071</v>
      </c>
      <c r="AO8" s="78">
        <f>VLOOKUP(年度マスタ!$K$4&amp;"_"&amp;$AG8,データシート1!$A:$BT,MATCH("ab_"&amp;AO$2,データシート1!$A$1:$BT$1,0),0)</f>
        <v>3887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12.5326</v>
      </c>
      <c r="AI9" s="78">
        <f>VLOOKUP(年度マスタ!$K$4&amp;"_"&amp;$AG9,データシート1!$A:$BT,MATCH("ab_"&amp;AI$2,データシート1!$A$1:$BT$1,0),0)</f>
        <v>203</v>
      </c>
      <c r="AJ9" s="78">
        <f>VLOOKUP(年度マスタ!$K$4&amp;"_"&amp;$AG9,データシート1!$A:$BT,MATCH("ab_"&amp;AJ$2,データシート1!$A$1:$BT$1,0),0)</f>
        <v>154</v>
      </c>
      <c r="AK9" s="78">
        <f>VLOOKUP(年度マスタ!$K$4&amp;"_"&amp;$AG9,データシート1!$A:$BT,MATCH("ab_"&amp;AK$2,データシート1!$A$1:$BT$1,0),0)</f>
        <v>1127</v>
      </c>
      <c r="AL9" s="78">
        <f>VLOOKUP(年度マスタ!$K$4&amp;"_"&amp;$AG9,データシート1!$A:$BT,MATCH("ab_"&amp;AL$2,データシート1!$A$1:$BT$1,0),0)</f>
        <v>1755</v>
      </c>
      <c r="AM9" s="78">
        <f>VLOOKUP(年度マスタ!$K$4&amp;"_"&amp;$AG9,データシート1!$A:$BT,MATCH("ab_"&amp;AM$2,データシート1!$A$1:$BT$1,0),0)</f>
        <v>1961</v>
      </c>
      <c r="AN9" s="78">
        <f>VLOOKUP(年度マスタ!$K$4&amp;"_"&amp;$AG9,データシート1!$A:$BT,MATCH("ab_"&amp;AN$2,データシート1!$A$1:$BT$1,0),0)</f>
        <v>894</v>
      </c>
      <c r="AO9" s="78">
        <f>VLOOKUP(年度マスタ!$K$4&amp;"_"&amp;$AG9,データシート1!$A:$BT,MATCH("ab_"&amp;AO$2,データシート1!$A$1:$BT$1,0),0)</f>
        <v>3846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13.982900000000001</v>
      </c>
      <c r="AI10" s="78">
        <f>VLOOKUP(年度マスタ!$K$4&amp;"_"&amp;$AG10,データシート1!$A:$BT,MATCH("ab_"&amp;AI$2,データシート1!$A$1:$BT$1,0),0)</f>
        <v>203</v>
      </c>
      <c r="AJ10" s="78">
        <f>VLOOKUP(年度マスタ!$K$4&amp;"_"&amp;$AG10,データシート1!$A:$BT,MATCH("ab_"&amp;AJ$2,データシート1!$A$1:$BT$1,0),0)</f>
        <v>154</v>
      </c>
      <c r="AK10" s="78">
        <f>VLOOKUP(年度マスタ!$K$4&amp;"_"&amp;$AG10,データシート1!$A:$BT,MATCH("ab_"&amp;AK$2,データシート1!$A$1:$BT$1,0),0)</f>
        <v>1127</v>
      </c>
      <c r="AL10" s="78">
        <f>VLOOKUP(年度マスタ!$K$4&amp;"_"&amp;$AG10,データシート1!$A:$BT,MATCH("ab_"&amp;AL$2,データシート1!$A$1:$BT$1,0),0)</f>
        <v>1772</v>
      </c>
      <c r="AM10" s="78">
        <f>VLOOKUP(年度マスタ!$K$4&amp;"_"&amp;$AG10,データシート1!$A:$BT,MATCH("ab_"&amp;AM$2,データシート1!$A$1:$BT$1,0),0)</f>
        <v>1972</v>
      </c>
      <c r="AN10" s="78">
        <f>VLOOKUP(年度マスタ!$K$4&amp;"_"&amp;$AG10,データシート1!$A:$BT,MATCH("ab_"&amp;AN$2,データシート1!$A$1:$BT$1,0),0)</f>
        <v>1045</v>
      </c>
      <c r="AO10" s="78">
        <f>VLOOKUP(年度マスタ!$K$4&amp;"_"&amp;$AG10,データシート1!$A:$BT,MATCH("ab_"&amp;AO$2,データシート1!$A$1:$BT$1,0),0)</f>
        <v>3826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13.6686</v>
      </c>
      <c r="AI11" s="78">
        <f>VLOOKUP(年度マスタ!$K$4&amp;"_"&amp;$AG11,データシート1!$A:$BT,MATCH("ab_"&amp;AI$2,データシート1!$A$1:$BT$1,0),0)</f>
        <v>203</v>
      </c>
      <c r="AJ11" s="78">
        <f>VLOOKUP(年度マスタ!$K$4&amp;"_"&amp;$AG11,データシート1!$A:$BT,MATCH("ab_"&amp;AJ$2,データシート1!$A$1:$BT$1,0),0)</f>
        <v>154</v>
      </c>
      <c r="AK11" s="78">
        <f>VLOOKUP(年度マスタ!$K$4&amp;"_"&amp;$AG11,データシート1!$A:$BT,MATCH("ab_"&amp;AK$2,データシート1!$A$1:$BT$1,0),0)</f>
        <v>1127</v>
      </c>
      <c r="AL11" s="78">
        <f>VLOOKUP(年度マスタ!$K$4&amp;"_"&amp;$AG11,データシート1!$A:$BT,MATCH("ab_"&amp;AL$2,データシート1!$A$1:$BT$1,0),0)</f>
        <v>1751</v>
      </c>
      <c r="AM11" s="78">
        <f>VLOOKUP(年度マスタ!$K$4&amp;"_"&amp;$AG11,データシート1!$A:$BT,MATCH("ab_"&amp;AM$2,データシート1!$A$1:$BT$1,0),0)</f>
        <v>1995</v>
      </c>
      <c r="AN11" s="78">
        <f>VLOOKUP(年度マスタ!$K$4&amp;"_"&amp;$AG11,データシート1!$A:$BT,MATCH("ab_"&amp;AN$2,データシート1!$A$1:$BT$1,0),0)</f>
        <v>1162</v>
      </c>
      <c r="AO11" s="78">
        <f>VLOOKUP(年度マスタ!$K$4&amp;"_"&amp;$AG11,データシート1!$A:$BT,MATCH("ab_"&amp;AO$2,データシート1!$A$1:$BT$1,0),0)</f>
        <v>3768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13.45</v>
      </c>
      <c r="AI12" s="78">
        <f>VLOOKUP(年度マスタ!$K$4&amp;"_"&amp;$AG12,データシート1!$A:$BT,MATCH("ab_"&amp;AI$2,データシート1!$A$1:$BT$1,0),0)</f>
        <v>168</v>
      </c>
      <c r="AJ12" s="78">
        <f>VLOOKUP(年度マスタ!$K$4&amp;"_"&amp;$AG12,データシート1!$A:$BT,MATCH("ab_"&amp;AJ$2,データシート1!$A$1:$BT$1,0),0)</f>
        <v>175</v>
      </c>
      <c r="AK12" s="78">
        <f>VLOOKUP(年度マスタ!$K$4&amp;"_"&amp;$AG12,データシート1!$A:$BT,MATCH("ab_"&amp;AK$2,データシート1!$A$1:$BT$1,0),0)</f>
        <v>979</v>
      </c>
      <c r="AL12" s="78">
        <f>VLOOKUP(年度マスタ!$K$4&amp;"_"&amp;$AG12,データシート1!$A:$BT,MATCH("ab_"&amp;AL$2,データシート1!$A$1:$BT$1,0),0)</f>
        <v>1736</v>
      </c>
      <c r="AM12" s="78">
        <f>VLOOKUP(年度マスタ!$K$4&amp;"_"&amp;$AG12,データシート1!$A:$BT,MATCH("ab_"&amp;AM$2,データシート1!$A$1:$BT$1,0),0)</f>
        <v>1997</v>
      </c>
      <c r="AN12" s="78">
        <f>VLOOKUP(年度マスタ!$K$4&amp;"_"&amp;$AG12,データシート1!$A:$BT,MATCH("ab_"&amp;AN$2,データシート1!$A$1:$BT$1,0),0)</f>
        <v>1140</v>
      </c>
      <c r="AO12" s="78">
        <f>VLOOKUP(年度マスタ!$K$4&amp;"_"&amp;$AG12,データシート1!$A:$BT,MATCH("ab_"&amp;AO$2,データシート1!$A$1:$BT$1,0),0)</f>
        <v>3699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11.2355</v>
      </c>
      <c r="AI13" s="78">
        <f>VLOOKUP(年度マスタ!$K$4&amp;"_"&amp;$AG13,データシート1!$A:$BT,MATCH("ab_"&amp;AI$2,データシート1!$A$1:$BT$1,0),0)</f>
        <v>168</v>
      </c>
      <c r="AJ13" s="78">
        <f>VLOOKUP(年度マスタ!$K$4&amp;"_"&amp;$AG13,データシート1!$A:$BT,MATCH("ab_"&amp;AJ$2,データシート1!$A$1:$BT$1,0),0)</f>
        <v>175</v>
      </c>
      <c r="AK13" s="78">
        <f>VLOOKUP(年度マスタ!$K$4&amp;"_"&amp;$AG13,データシート1!$A:$BT,MATCH("ab_"&amp;AK$2,データシート1!$A$1:$BT$1,0),0)</f>
        <v>979</v>
      </c>
      <c r="AL13" s="78">
        <f>VLOOKUP(年度マスタ!$K$4&amp;"_"&amp;$AG13,データシート1!$A:$BT,MATCH("ab_"&amp;AL$2,データシート1!$A$1:$BT$1,0),0)</f>
        <v>1718</v>
      </c>
      <c r="AM13" s="78">
        <f>VLOOKUP(年度マスタ!$K$4&amp;"_"&amp;$AG13,データシート1!$A:$BT,MATCH("ab_"&amp;AM$2,データシート1!$A$1:$BT$1,0),0)</f>
        <v>2009</v>
      </c>
      <c r="AN13" s="78">
        <f>VLOOKUP(年度マスタ!$K$4&amp;"_"&amp;$AG13,データシート1!$A:$BT,MATCH("ab_"&amp;AN$2,データシート1!$A$1:$BT$1,0),0)</f>
        <v>1115</v>
      </c>
      <c r="AO13" s="78">
        <f>VLOOKUP(年度マスタ!$K$4&amp;"_"&amp;$AG13,データシート1!$A:$BT,MATCH("ab_"&amp;AO$2,データシート1!$A$1:$BT$1,0),0)</f>
        <v>3605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15.5174</v>
      </c>
      <c r="AI14" s="78">
        <f>VLOOKUP(年度マスタ!$K$4&amp;"_"&amp;$AG14,データシート1!$A:$BT,MATCH("ab_"&amp;AI$2,データシート1!$A$1:$BT$1,0),0)</f>
        <v>168</v>
      </c>
      <c r="AJ14" s="78">
        <f>VLOOKUP(年度マスタ!$K$4&amp;"_"&amp;$AG14,データシート1!$A:$BT,MATCH("ab_"&amp;AJ$2,データシート1!$A$1:$BT$1,0),0)</f>
        <v>175</v>
      </c>
      <c r="AK14" s="78">
        <f>VLOOKUP(年度マスタ!$K$4&amp;"_"&amp;$AG14,データシート1!$A:$BT,MATCH("ab_"&amp;AK$2,データシート1!$A$1:$BT$1,0),0)</f>
        <v>979</v>
      </c>
      <c r="AL14" s="78">
        <f>VLOOKUP(年度マスタ!$K$4&amp;"_"&amp;$AG14,データシート1!$A:$BT,MATCH("ab_"&amp;AL$2,データシート1!$A$1:$BT$1,0),0)</f>
        <v>1703</v>
      </c>
      <c r="AM14" s="78">
        <f>VLOOKUP(年度マスタ!$K$4&amp;"_"&amp;$AG14,データシート1!$A:$BT,MATCH("ab_"&amp;AM$2,データシート1!$A$1:$BT$1,0),0)</f>
        <v>2000</v>
      </c>
      <c r="AN14" s="78">
        <f>VLOOKUP(年度マスタ!$K$4&amp;"_"&amp;$AG14,データシート1!$A:$BT,MATCH("ab_"&amp;AN$2,データシート1!$A$1:$BT$1,0),0)</f>
        <v>1182</v>
      </c>
      <c r="AO14" s="78">
        <f>VLOOKUP(年度マスタ!$K$4&amp;"_"&amp;$AG14,データシート1!$A:$BT,MATCH("ab_"&amp;AO$2,データシート1!$A$1:$BT$1,0),0)</f>
        <v>3542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14.651199999999999</v>
      </c>
      <c r="AI15" s="78">
        <f>VLOOKUP(年度マスタ!$K$4&amp;"_"&amp;$AG15,データシート1!$A:$BT,MATCH("ab_"&amp;AI$2,データシート1!$A$1:$BT$1,0),0)</f>
        <v>168</v>
      </c>
      <c r="AJ15" s="78">
        <f>VLOOKUP(年度マスタ!$K$4&amp;"_"&amp;$AG15,データシート1!$A:$BT,MATCH("ab_"&amp;AJ$2,データシート1!$A$1:$BT$1,0),0)</f>
        <v>175</v>
      </c>
      <c r="AK15" s="78">
        <f>VLOOKUP(年度マスタ!$K$4&amp;"_"&amp;$AG15,データシート1!$A:$BT,MATCH("ab_"&amp;AK$2,データシート1!$A$1:$BT$1,0),0)</f>
        <v>979</v>
      </c>
      <c r="AL15" s="78">
        <f>VLOOKUP(年度マスタ!$K$4&amp;"_"&amp;$AG15,データシート1!$A:$BT,MATCH("ab_"&amp;AL$2,データシート1!$A$1:$BT$1,0),0)</f>
        <v>1694</v>
      </c>
      <c r="AM15" s="78">
        <f>VLOOKUP(年度マスタ!$K$4&amp;"_"&amp;$AG15,データシート1!$A:$BT,MATCH("ab_"&amp;AM$2,データシート1!$A$1:$BT$1,0),0)</f>
        <v>1978</v>
      </c>
      <c r="AN15" s="78">
        <f>VLOOKUP(年度マスタ!$K$4&amp;"_"&amp;$AG15,データシート1!$A:$BT,MATCH("ab_"&amp;AN$2,データシート1!$A$1:$BT$1,0),0)</f>
        <v>1183</v>
      </c>
      <c r="AO15" s="78">
        <f>VLOOKUP(年度マスタ!$K$4&amp;"_"&amp;$AG15,データシート1!$A:$BT,MATCH("ab_"&amp;AO$2,データシート1!$A$1:$BT$1,0),0)</f>
        <v>3476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13.601800000000001</v>
      </c>
      <c r="AI16" s="78">
        <f>VLOOKUP(年度マスタ!$K$4&amp;"_"&amp;$AG16,データシート1!$A:$BT,MATCH("ab_"&amp;AI$2,データシート1!$A$1:$BT$1,0),0)</f>
        <v>168</v>
      </c>
      <c r="AJ16" s="78">
        <f>VLOOKUP(年度マスタ!$K$4&amp;"_"&amp;$AG16,データシート1!$A:$BT,MATCH("ab_"&amp;AJ$2,データシート1!$A$1:$BT$1,0),0)</f>
        <v>175</v>
      </c>
      <c r="AK16" s="78">
        <f>VLOOKUP(年度マスタ!$K$4&amp;"_"&amp;$AG16,データシート1!$A:$BT,MATCH("ab_"&amp;AK$2,データシート1!$A$1:$BT$1,0),0)</f>
        <v>979</v>
      </c>
      <c r="AL16" s="78">
        <f>VLOOKUP(年度マスタ!$K$4&amp;"_"&amp;$AG16,データシート1!$A:$BT,MATCH("ab_"&amp;AL$2,データシート1!$A$1:$BT$1,0),0)</f>
        <v>1671</v>
      </c>
      <c r="AM16" s="78">
        <f>VLOOKUP(年度マスタ!$K$4&amp;"_"&amp;$AG16,データシート1!$A:$BT,MATCH("ab_"&amp;AM$2,データシート1!$A$1:$BT$1,0),0)</f>
        <v>1911</v>
      </c>
      <c r="AN16" s="78">
        <f>VLOOKUP(年度マスタ!$K$4&amp;"_"&amp;$AG16,データシート1!$A:$BT,MATCH("ab_"&amp;AN$2,データシート1!$A$1:$BT$1,0),0)</f>
        <v>1138</v>
      </c>
      <c r="AO16" s="78">
        <f>VLOOKUP(年度マスタ!$K$4&amp;"_"&amp;$AG16,データシート1!$A:$BT,MATCH("ab_"&amp;AO$2,データシート1!$A$1:$BT$1,0),0)</f>
        <v>3369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13.2784</v>
      </c>
      <c r="AI17" s="151">
        <f>VLOOKUP(年度マスタ!$K$4&amp;"_"&amp;$AG17,データシート1!$A:$BT,MATCH("ab_"&amp;AI$2,データシート1!$A$1:$BT$1,0),0)</f>
        <v>168</v>
      </c>
      <c r="AJ17" s="151">
        <f>VLOOKUP(年度マスタ!$K$4&amp;"_"&amp;$AG17,データシート1!$A:$BT,MATCH("ab_"&amp;AJ$2,データシート1!$A$1:$BT$1,0),0)</f>
        <v>175</v>
      </c>
      <c r="AK17" s="151">
        <f>VLOOKUP(年度マスタ!$K$4&amp;"_"&amp;$AG17,データシート1!$A:$BT,MATCH("ab_"&amp;AK$2,データシート1!$A$1:$BT$1,0),0)</f>
        <v>979</v>
      </c>
      <c r="AL17" s="151">
        <f>VLOOKUP(年度マスタ!$K$4&amp;"_"&amp;$AG17,データシート1!$A:$BT,MATCH("ab_"&amp;AL$2,データシート1!$A$1:$BT$1,0),0)</f>
        <v>1632</v>
      </c>
      <c r="AM17" s="151">
        <f>VLOOKUP(年度マスタ!$K$4&amp;"_"&amp;$AG17,データシート1!$A:$BT,MATCH("ab_"&amp;AM$2,データシート1!$A$1:$BT$1,0),0)</f>
        <v>1886</v>
      </c>
      <c r="AN17" s="151">
        <f>VLOOKUP(年度マスタ!$K$4&amp;"_"&amp;$AG17,データシート1!$A:$BT,MATCH("ab_"&amp;AN$2,データシート1!$A$1:$BT$1,0),0)</f>
        <v>1002</v>
      </c>
      <c r="AO17" s="151">
        <f>VLOOKUP(年度マスタ!$K$4&amp;"_"&amp;$AG17,データシート1!$A:$BT,MATCH("ab_"&amp;AO$2,データシート1!$A$1:$BT$1,0),0)</f>
        <v>3278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12.5953</v>
      </c>
      <c r="AI18" s="78">
        <f>VLOOKUP(年度マスタ!$K$4&amp;"_"&amp;$AG18,データシート1!$A:$BT,MATCH("ab_"&amp;AI$2,データシート1!$A$1:$BT$1,0),0)</f>
        <v>173</v>
      </c>
      <c r="AJ18" s="78">
        <f>VLOOKUP(年度マスタ!$K$4&amp;"_"&amp;$AG18,データシート1!$A:$BT,MATCH("ab_"&amp;AJ$2,データシート1!$A$1:$BT$1,0),0)</f>
        <v>115</v>
      </c>
      <c r="AK18" s="78">
        <f>VLOOKUP(年度マスタ!$K$4&amp;"_"&amp;$AG18,データシート1!$A:$BT,MATCH("ab_"&amp;AK$2,データシート1!$A$1:$BT$1,0),0)</f>
        <v>915</v>
      </c>
      <c r="AL18" s="78">
        <f>VLOOKUP(年度マスタ!$K$4&amp;"_"&amp;$AG18,データシート1!$A:$BT,MATCH("ab_"&amp;AL$2,データシート1!$A$1:$BT$1,0),0)</f>
        <v>1620</v>
      </c>
      <c r="AM18" s="78">
        <f>VLOOKUP(年度マスタ!$K$4&amp;"_"&amp;$AG18,データシート1!$A:$BT,MATCH("ab_"&amp;AM$2,データシート1!$A$1:$BT$1,0),0)</f>
        <v>1898</v>
      </c>
      <c r="AN18" s="78">
        <f>VLOOKUP(年度マスタ!$K$4&amp;"_"&amp;$AG18,データシート1!$A:$BT,MATCH("ab_"&amp;AN$2,データシート1!$A$1:$BT$1,0),0)</f>
        <v>1002</v>
      </c>
      <c r="AO18" s="78">
        <f>VLOOKUP(年度マスタ!$K$4&amp;"_"&amp;$AG18,データシート1!$A:$BT,MATCH("ab_"&amp;AO$2,データシート1!$A$1:$BT$1,0),0)</f>
        <v>3222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14.960800000000001</v>
      </c>
      <c r="AI19" s="78">
        <f>VLOOKUP(年度マスタ!$K$4&amp;"_"&amp;$AG19,データシート1!$A:$BT,MATCH("ab_"&amp;AI$2,データシート1!$A$1:$BT$1,0),0)</f>
        <v>173</v>
      </c>
      <c r="AJ19" s="78">
        <f>VLOOKUP(年度マスタ!$K$4&amp;"_"&amp;$AG19,データシート1!$A:$BT,MATCH("ab_"&amp;AJ$2,データシート1!$A$1:$BT$1,0),0)</f>
        <v>115</v>
      </c>
      <c r="AK19" s="78">
        <f>VLOOKUP(年度マスタ!$K$4&amp;"_"&amp;$AG19,データシート1!$A:$BT,MATCH("ab_"&amp;AK$2,データシート1!$A$1:$BT$1,0),0)</f>
        <v>915</v>
      </c>
      <c r="AL19" s="78">
        <f>VLOOKUP(年度マスタ!$K$4&amp;"_"&amp;$AG19,データシート1!$A:$BT,MATCH("ab_"&amp;AL$2,データシート1!$A$1:$BT$1,0),0)</f>
        <v>1568</v>
      </c>
      <c r="AM19" s="78">
        <f>VLOOKUP(年度マスタ!$K$4&amp;"_"&amp;$AG19,データシート1!$A:$BT,MATCH("ab_"&amp;AM$2,データシート1!$A$1:$BT$1,0),0)</f>
        <v>1858</v>
      </c>
      <c r="AN19" s="78">
        <f>VLOOKUP(年度マスタ!$K$4&amp;"_"&amp;$AG19,データシート1!$A:$BT,MATCH("ab_"&amp;AN$2,データシート1!$A$1:$BT$1,0),0)</f>
        <v>1011</v>
      </c>
      <c r="AO19" s="78">
        <f>VLOOKUP(年度マスタ!$K$4&amp;"_"&amp;$AG19,データシート1!$A:$BT,MATCH("ab_"&amp;AO$2,データシート1!$A$1:$BT$1,0),0)</f>
        <v>3097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14.091100000000001</v>
      </c>
      <c r="AI20" s="78">
        <f>VLOOKUP(年度マスタ!$K$4&amp;"_"&amp;$AG20,データシート1!$A:$BT,MATCH("ab_"&amp;AI$2,データシート1!$A$1:$BT$1,0),0)</f>
        <v>173</v>
      </c>
      <c r="AJ20" s="78">
        <f>VLOOKUP(年度マスタ!$K$4&amp;"_"&amp;$AG20,データシート1!$A:$BT,MATCH("ab_"&amp;AJ$2,データシート1!$A$1:$BT$1,0),0)</f>
        <v>115</v>
      </c>
      <c r="AK20" s="78">
        <f>VLOOKUP(年度マスタ!$K$4&amp;"_"&amp;$AG20,データシート1!$A:$BT,MATCH("ab_"&amp;AK$2,データシート1!$A$1:$BT$1,0),0)</f>
        <v>915</v>
      </c>
      <c r="AL20" s="78">
        <f>VLOOKUP(年度マスタ!$K$4&amp;"_"&amp;$AG20,データシート1!$A:$BT,MATCH("ab_"&amp;AL$2,データシート1!$A$1:$BT$1,0),0)</f>
        <v>1530</v>
      </c>
      <c r="AM20" s="78">
        <f>VLOOKUP(年度マスタ!$K$4&amp;"_"&amp;$AG20,データシート1!$A:$BT,MATCH("ab_"&amp;AM$2,データシート1!$A$1:$BT$1,0),0)</f>
        <v>1831</v>
      </c>
      <c r="AN20" s="78">
        <f>VLOOKUP(年度マスタ!$K$4&amp;"_"&amp;$AG20,データシート1!$A:$BT,MATCH("ab_"&amp;AN$2,データシート1!$A$1:$BT$1,0),0)</f>
        <v>1007</v>
      </c>
      <c r="AO20" s="78">
        <f>VLOOKUP(年度マスタ!$K$4&amp;"_"&amp;$AG20,データシート1!$A:$BT,MATCH("ab_"&amp;AO$2,データシート1!$A$1:$BT$1,0),0)</f>
        <v>3006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和寒町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01464</v>
      </c>
      <c r="BF13" s="70" t="str">
        <f>年度マスタ!K4</f>
        <v>01464</v>
      </c>
      <c r="BG13" s="70" t="str">
        <f>年度マスタ!K4</f>
        <v>01464</v>
      </c>
      <c r="BH13" s="278" t="s">
        <v>195</v>
      </c>
      <c r="BI13" s="278" t="s">
        <v>195</v>
      </c>
      <c r="BJ13" s="278" t="s">
        <v>195</v>
      </c>
      <c r="BK13" s="278" t="str">
        <f>年度マスタ!K4</f>
        <v>01464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和寒町</v>
      </c>
      <c r="BF14" s="70" t="str">
        <f>AP2</f>
        <v>和寒町</v>
      </c>
      <c r="BG14" s="70" t="str">
        <f>AP2</f>
        <v>和寒町</v>
      </c>
      <c r="BH14" s="70" t="s">
        <v>205</v>
      </c>
      <c r="BI14" s="70" t="s">
        <v>205</v>
      </c>
      <c r="BJ14" s="70" t="s">
        <v>205</v>
      </c>
      <c r="BK14" s="70" t="str">
        <f>AP2</f>
        <v>和寒町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17.945071681818028</v>
      </c>
      <c r="AG24" s="877">
        <f t="shared" ref="AG24:AP24" si="11">AG25+AG29</f>
        <v>20.064343785531765</v>
      </c>
      <c r="AH24" s="877">
        <f t="shared" si="11"/>
        <v>18.321890577472558</v>
      </c>
      <c r="AI24" s="877">
        <f t="shared" si="11"/>
        <v>18.096652096039069</v>
      </c>
      <c r="AJ24" s="877">
        <f t="shared" si="11"/>
        <v>17.733092098483972</v>
      </c>
      <c r="AK24" s="877">
        <f t="shared" si="11"/>
        <v>18.762874854972345</v>
      </c>
      <c r="AL24" s="877">
        <f t="shared" si="11"/>
        <v>17.738837106764507</v>
      </c>
      <c r="AM24" s="877">
        <f t="shared" si="11"/>
        <v>16.613142236881867</v>
      </c>
      <c r="AN24" s="877">
        <f t="shared" si="11"/>
        <v>15.833970557076213</v>
      </c>
      <c r="AO24" s="877">
        <f t="shared" si="11"/>
        <v>12.878849247955266</v>
      </c>
      <c r="AP24" s="878">
        <f t="shared" si="11"/>
        <v>12.859386458459813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12.140207401355045</v>
      </c>
      <c r="AG25" s="879">
        <f>①CO2排出量の現状把握!AA35</f>
        <v>12.854720793206376</v>
      </c>
      <c r="AH25" s="879">
        <f>①CO2排出量の現状把握!AB35</f>
        <v>11.616768825493221</v>
      </c>
      <c r="AI25" s="879">
        <f>①CO2排出量の現状把握!AC35</f>
        <v>11.970026503030796</v>
      </c>
      <c r="AJ25" s="879">
        <f>①CO2排出量の現状把握!AD35</f>
        <v>11.805135564102555</v>
      </c>
      <c r="AK25" s="879">
        <f>①CO2排出量の現状把握!AE35</f>
        <v>13.680339613824119</v>
      </c>
      <c r="AL25" s="879">
        <f>①CO2排出量の現状把握!AF35</f>
        <v>12.642629995822762</v>
      </c>
      <c r="AM25" s="879">
        <f>①CO2排出量の現状把握!AG35</f>
        <v>11.491800243220132</v>
      </c>
      <c r="AN25" s="879">
        <f>①CO2排出量の現状把握!AH35</f>
        <v>11.239661755804248</v>
      </c>
      <c r="AO25" s="879">
        <f>①CO2排出量の現状把握!AI35</f>
        <v>8.795465614962767</v>
      </c>
      <c r="AP25" s="880">
        <f>①CO2排出量の現状把握!AJ35</f>
        <v>8.7122346903515471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3.4115429949970251</v>
      </c>
      <c r="AG26" s="881">
        <f>①CO2排出量の現状把握!AA36</f>
        <v>3.9726427829942241</v>
      </c>
      <c r="AH26" s="881">
        <f>①CO2排出量の現状把握!AB36</f>
        <v>3.813913888569183</v>
      </c>
      <c r="AI26" s="881">
        <f>①CO2排出量の現状把握!AC36</f>
        <v>3.3791318147140532</v>
      </c>
      <c r="AJ26" s="881">
        <f>①CO2排出量の現状把握!AD36</f>
        <v>2.815418609250314</v>
      </c>
      <c r="AK26" s="881">
        <f>①CO2排出量の現状把握!AE36</f>
        <v>4.0850201037226999</v>
      </c>
      <c r="AL26" s="881">
        <f>①CO2排出量の現状把握!AF36</f>
        <v>3.919779126729054</v>
      </c>
      <c r="AM26" s="881">
        <f>①CO2排出量の現状把握!AG36</f>
        <v>3.4827125578378464</v>
      </c>
      <c r="AN26" s="881">
        <f>①CO2排出量の現状把握!AH36</f>
        <v>3.2320047227653359</v>
      </c>
      <c r="AO26" s="881">
        <f>①CO2排出量の現状把握!AI36</f>
        <v>2.7044531680624728</v>
      </c>
      <c r="AP26" s="882">
        <f>①CO2排出量の現状把握!AJ36</f>
        <v>3.1281266971268682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0.63890612112643042</v>
      </c>
      <c r="AG27" s="881">
        <f>①CO2排出量の現状把握!AA37</f>
        <v>0.71975245579808089</v>
      </c>
      <c r="AH27" s="881">
        <f>①CO2排出量の現状把握!AB37</f>
        <v>0.59487785976869578</v>
      </c>
      <c r="AI27" s="881">
        <f>①CO2排出量の現状把握!AC37</f>
        <v>0.56660885011114015</v>
      </c>
      <c r="AJ27" s="881">
        <f>①CO2排出量の現状把握!AD37</f>
        <v>0.54331898668691614</v>
      </c>
      <c r="AK27" s="881">
        <f>①CO2排出量の現状把握!AE37</f>
        <v>0.51250087868150407</v>
      </c>
      <c r="AL27" s="881">
        <f>①CO2排出量の現状把握!AF37</f>
        <v>0.52369916227274582</v>
      </c>
      <c r="AM27" s="881">
        <f>①CO2排出量の現状把握!AG37</f>
        <v>0.48742207400290016</v>
      </c>
      <c r="AN27" s="881">
        <f>①CO2排出量の現状把握!AH37</f>
        <v>0.45229179324509355</v>
      </c>
      <c r="AO27" s="881">
        <f>①CO2排出量の現状把握!AI37</f>
        <v>0.50341414427112752</v>
      </c>
      <c r="AP27" s="882">
        <f>①CO2排出量の現状把握!AJ37</f>
        <v>0.48492756010798393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8.089758285231591</v>
      </c>
      <c r="AG28" s="881">
        <f>①CO2排出量の現状把握!AA38</f>
        <v>8.1623255544140694</v>
      </c>
      <c r="AH28" s="881">
        <f>①CO2排出量の現状把握!AB38</f>
        <v>7.2079770771553422</v>
      </c>
      <c r="AI28" s="881">
        <f>①CO2排出量の現状把握!AC38</f>
        <v>8.0242858382056035</v>
      </c>
      <c r="AJ28" s="881">
        <f>①CO2排出量の現状把握!AD38</f>
        <v>8.446397968165325</v>
      </c>
      <c r="AK28" s="881">
        <f>①CO2排出量の現状把握!AE38</f>
        <v>9.0828186314199151</v>
      </c>
      <c r="AL28" s="881">
        <f>①CO2排出量の現状把握!AF38</f>
        <v>8.1991517068209614</v>
      </c>
      <c r="AM28" s="881">
        <f>①CO2排出量の現状把握!AG38</f>
        <v>7.5216656113793849</v>
      </c>
      <c r="AN28" s="881">
        <f>①CO2排出量の現状把握!AH38</f>
        <v>7.5553652397938178</v>
      </c>
      <c r="AO28" s="881">
        <f>①CO2排出量の現状把握!AI38</f>
        <v>5.5875983026291669</v>
      </c>
      <c r="AP28" s="882">
        <f>①CO2排出量の現状把握!AJ38</f>
        <v>5.0991804331166941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5.8048642804629837</v>
      </c>
      <c r="AG29" s="883">
        <f>①CO2排出量の現状把握!AA39</f>
        <v>7.2096229923253903</v>
      </c>
      <c r="AH29" s="883">
        <f>①CO2排出量の現状把握!AB39</f>
        <v>6.7051217519793358</v>
      </c>
      <c r="AI29" s="883">
        <f>①CO2排出量の現状把握!AC39</f>
        <v>6.1266255930082716</v>
      </c>
      <c r="AJ29" s="883">
        <f>①CO2排出量の現状把握!AD39</f>
        <v>5.9279565343814173</v>
      </c>
      <c r="AK29" s="883">
        <f>①CO2排出量の現状把握!AE39</f>
        <v>5.0825352411482276</v>
      </c>
      <c r="AL29" s="883">
        <f>①CO2排出量の現状把握!AF39</f>
        <v>5.0962071109417462</v>
      </c>
      <c r="AM29" s="883">
        <f>①CO2排出量の現状把握!AG39</f>
        <v>5.1213419936617344</v>
      </c>
      <c r="AN29" s="883">
        <f>①CO2排出量の現状把握!AH39</f>
        <v>4.5943088012719659</v>
      </c>
      <c r="AO29" s="883">
        <f>①CO2排出量の現状把握!AI39</f>
        <v>4.083383632992498</v>
      </c>
      <c r="AP29" s="884">
        <f>①CO2排出量の現状把握!AJ39</f>
        <v>4.1471517681082659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和寒町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401.803</v>
      </c>
      <c r="K6" s="619">
        <f>VLOOKUP(年度マスタ!$K$4&amp;"_"&amp;K$5,データシート1!$A:$BT,MATCH("cb_"&amp;$G6,データシート1!$A$1:$BT$1,0),0)</f>
        <v>401.803</v>
      </c>
      <c r="L6" s="619">
        <f>VLOOKUP(年度マスタ!$K$4&amp;"_"&amp;L$5,データシート1!$A:$BT,MATCH("cb_"&amp;$G6,データシート1!$A$1:$BT$1,0),0)</f>
        <v>401.803</v>
      </c>
      <c r="M6" s="619">
        <f>VLOOKUP(年度マスタ!$K$4&amp;"_"&amp;M$5,データシート1!$A:$BT,MATCH("cb_"&amp;$G6,データシート1!$A$1:$BT$1,0),0)</f>
        <v>401.41300000000007</v>
      </c>
      <c r="N6" s="619">
        <f>VLOOKUP(年度マスタ!$K$4&amp;"_"&amp;N$5,データシート1!$A:$BT,MATCH("cb_"&amp;$G6,データシート1!$A$1:$BT$1,0),0)</f>
        <v>416.33300000000003</v>
      </c>
      <c r="O6" s="619">
        <f>VLOOKUP(年度マスタ!$K$4&amp;"_"&amp;O$5,データシート1!$A:$BT,MATCH("cb_"&amp;$G6,データシート1!$A$1:$BT$1,0),0)</f>
        <v>421.6330000000001</v>
      </c>
      <c r="P6" s="619">
        <f>VLOOKUP(年度マスタ!$K$4&amp;"_"&amp;P$5,データシート1!$A:$BT,MATCH("cb_"&amp;$G6,データシート1!$A$1:$BT$1,0),0)</f>
        <v>421.6330000000001</v>
      </c>
      <c r="Q6" s="619">
        <f>VLOOKUP(年度マスタ!$K$4&amp;"_"&amp;Q$5,データシート1!$A:$BT,MATCH("cb_"&amp;$G6,データシート1!$A$1:$BT$1,0),0)</f>
        <v>431.93300000000011</v>
      </c>
      <c r="R6" s="633">
        <f>VLOOKUP(年度マスタ!$K$4&amp;"_"&amp;R$5,データシート1!$A:$BT,MATCH("cb_"&amp;$G6,データシート1!$A$1:$BT$1,0),0)</f>
        <v>431.84300000000007</v>
      </c>
      <c r="S6" s="568"/>
      <c r="T6" s="190"/>
      <c r="U6" s="581"/>
      <c r="V6" s="195"/>
      <c r="W6" s="195"/>
      <c r="X6" s="195"/>
      <c r="Y6" s="196" t="s">
        <v>372</v>
      </c>
      <c r="Z6" s="663" t="s">
        <v>373</v>
      </c>
      <c r="AA6" s="663"/>
      <c r="AB6" s="663"/>
      <c r="AC6" s="664">
        <f>SUM(AC7:AC8)</f>
        <v>1452672</v>
      </c>
      <c r="AD6" s="664">
        <f>SUM(AD7:AD8)</f>
        <v>1647745.7209999999</v>
      </c>
      <c r="AE6" s="665">
        <f>$AD6*3600/100000000</f>
        <v>59.318845955999997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30.3</v>
      </c>
      <c r="K7" s="617">
        <f>VLOOKUP(年度マスタ!$K$4&amp;"_"&amp;K$5,データシート1!$A:$BT,MATCH("cb_"&amp;$G7,データシート1!$A$1:$BT$1,0),0)</f>
        <v>30.3</v>
      </c>
      <c r="L7" s="617">
        <f>VLOOKUP(年度マスタ!$K$4&amp;"_"&amp;L$5,データシート1!$A:$BT,MATCH("cb_"&amp;$G7,データシート1!$A$1:$BT$1,0),0)</f>
        <v>30.3</v>
      </c>
      <c r="M7" s="617">
        <f>VLOOKUP(年度マスタ!$K$4&amp;"_"&amp;M$5,データシート1!$A:$BT,MATCH("cb_"&amp;$G7,データシート1!$A$1:$BT$1,0),0)</f>
        <v>30</v>
      </c>
      <c r="N7" s="617">
        <f>VLOOKUP(年度マスタ!$K$4&amp;"_"&amp;N$5,データシート1!$A:$BT,MATCH("cb_"&amp;$G7,データシート1!$A$1:$BT$1,0),0)</f>
        <v>60.900000000000013</v>
      </c>
      <c r="O7" s="617">
        <f>VLOOKUP(年度マスタ!$K$4&amp;"_"&amp;O$5,データシート1!$A:$BT,MATCH("cb_"&amp;$G7,データシート1!$A$1:$BT$1,0),0)</f>
        <v>60.900000000000013</v>
      </c>
      <c r="P7" s="617">
        <f>VLOOKUP(年度マスタ!$K$4&amp;"_"&amp;P$5,データシート1!$A:$BT,MATCH("cb_"&amp;$G7,データシート1!$A$1:$BT$1,0),0)</f>
        <v>110.8</v>
      </c>
      <c r="Q7" s="617">
        <f>VLOOKUP(年度マスタ!$K$4&amp;"_"&amp;Q$5,データシート1!$A:$BT,MATCH("cb_"&amp;$G7,データシート1!$A$1:$BT$1,0),0)</f>
        <v>110.8</v>
      </c>
      <c r="R7" s="634">
        <f>VLOOKUP(年度マスタ!$K$4&amp;"_"&amp;R$5,データシート1!$A:$BT,MATCH("cb_"&amp;$G7,データシート1!$A$1:$BT$1,0),0)</f>
        <v>110.8</v>
      </c>
      <c r="S7" s="568"/>
      <c r="T7" s="190"/>
      <c r="U7" s="581"/>
      <c r="V7" s="195"/>
      <c r="W7" s="195"/>
      <c r="X7" s="195"/>
      <c r="Y7" s="196" t="s">
        <v>375</v>
      </c>
      <c r="Z7" s="212" t="s">
        <v>376</v>
      </c>
      <c r="AA7" s="212"/>
      <c r="AB7" s="212"/>
      <c r="AC7" s="1022">
        <f>VLOOKUP(年度マスタ!$K$4&amp;"_"&amp;年度マスタ!$K$9,データシート3!A:AB,MATCH("ea_"&amp;$Y7&amp;"_設備",データシート3!$A$1:$AB$1,0),0)</f>
        <v>37801</v>
      </c>
      <c r="AD7" s="1022">
        <f>VLOOKUP(年度マスタ!$K$4&amp;"_"&amp;年度マスタ!$K$9,データシート3!A:AB,MATCH("ea_"&amp;$Y7&amp;"_年間発電",データシート3!$A$1:$AB$1,0),0)/10^3</f>
        <v>42998.487000000008</v>
      </c>
      <c r="AE7" s="554">
        <f t="shared" ref="AE7:AE16" si="0">$AD7*3600/100000000</f>
        <v>1.5479455320000002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1414871</v>
      </c>
      <c r="AD8" s="1022">
        <f>VLOOKUP(年度マスタ!$K$4&amp;"_"&amp;年度マスタ!$K$9,データシート3!A:AB,MATCH("ea_"&amp;$Y8&amp;"_年間発電",データシート3!$A$1:$AB$1,0),0)/10^3</f>
        <v>1604747.2339999999</v>
      </c>
      <c r="AE8" s="554">
        <f t="shared" si="0"/>
        <v>57.770900423999997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798800</v>
      </c>
      <c r="AD9" s="666">
        <f>VLOOKUP(年度マスタ!$K$4&amp;"_"&amp;年度マスタ!$K$9,データシート3!A:AB,MATCH("ea_"&amp;$Y9&amp;"_年間発電",データシート3!$A$1:$AB$1,0),0)/10^3</f>
        <v>1749886.612</v>
      </c>
      <c r="AE9" s="667">
        <f t="shared" si="0"/>
        <v>62.995918031999999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39</v>
      </c>
      <c r="AD10" s="666">
        <f>SUM(AD11:AD12)</f>
        <v>224.18700000000004</v>
      </c>
      <c r="AE10" s="667">
        <f t="shared" si="0"/>
        <v>8.0707320000000023E-3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39</v>
      </c>
      <c r="AD11" s="1022">
        <f>VLOOKUP(年度マスタ!$K$4&amp;"_"&amp;年度マスタ!$K$9,データシート3!A:AB,MATCH("ea_"&amp;$Y11&amp;"_年間発電",データシート3!$A$1:$AB$1,0),0)/10^3</f>
        <v>224.18700000000004</v>
      </c>
      <c r="AE11" s="554">
        <f t="shared" si="0"/>
        <v>8.0707320000000023E-3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432.10300000000001</v>
      </c>
      <c r="K12" s="651">
        <f t="shared" ref="K12:Q12" si="1">SUM(K6:K11)</f>
        <v>432.10300000000001</v>
      </c>
      <c r="L12" s="651">
        <f t="shared" si="1"/>
        <v>432.10300000000001</v>
      </c>
      <c r="M12" s="651">
        <f t="shared" si="1"/>
        <v>431.41300000000007</v>
      </c>
      <c r="N12" s="651">
        <f t="shared" si="1"/>
        <v>477.23300000000006</v>
      </c>
      <c r="O12" s="651">
        <f t="shared" si="1"/>
        <v>482.53300000000013</v>
      </c>
      <c r="P12" s="651">
        <f t="shared" si="1"/>
        <v>532.43300000000011</v>
      </c>
      <c r="Q12" s="651">
        <f t="shared" si="1"/>
        <v>542.73300000000006</v>
      </c>
      <c r="R12" s="652">
        <f t="shared" ref="R12" si="2">SUM(R6:R11)</f>
        <v>542.64300000000003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0.13027150000000001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1.8298154900000001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482.21181635999994</v>
      </c>
      <c r="K19" s="615">
        <f>K6*別紙!$C5/100*別紙!$E5/10^3</f>
        <v>482.21181635999994</v>
      </c>
      <c r="L19" s="615">
        <f>L6*別紙!$C5/100*別紙!$E5/10^3</f>
        <v>482.21181635999994</v>
      </c>
      <c r="M19" s="615">
        <f>M6*別紙!$C5/100*別紙!$E5/10^3</f>
        <v>481.74376956000003</v>
      </c>
      <c r="N19" s="615">
        <f>N6*別紙!$C5/100*別紙!$E5/10^3</f>
        <v>499.64955995999998</v>
      </c>
      <c r="O19" s="615">
        <f>O6*別紙!$C5/100*別紙!$E5/10^3</f>
        <v>506.01019596000009</v>
      </c>
      <c r="P19" s="615">
        <f>P6*別紙!$C5/100*別紙!$E5/10^3</f>
        <v>506.01019596000009</v>
      </c>
      <c r="Q19" s="615">
        <f>Q6*別紙!$C5/100*別紙!$E5/10^3</f>
        <v>518.37143196000011</v>
      </c>
      <c r="R19" s="639">
        <f>R6*別紙!$C5/100*別紙!$E5/10^3</f>
        <v>518.26342116000012</v>
      </c>
      <c r="S19" s="572"/>
      <c r="T19" s="191"/>
      <c r="U19" s="588"/>
      <c r="W19" s="201"/>
      <c r="X19" s="201"/>
      <c r="Y19" s="173"/>
      <c r="Z19" s="628" t="s">
        <v>389</v>
      </c>
      <c r="AA19" s="671"/>
      <c r="AB19" s="672"/>
      <c r="AC19" s="673">
        <f>SUM($AC$6,$AC$9,$AC$10,$AC$13)</f>
        <v>2251511</v>
      </c>
      <c r="AD19" s="673">
        <f>SUM($AD$6,$AD$9,$AD$10,$AD$13)</f>
        <v>3397856.5199999996</v>
      </c>
      <c r="AE19" s="674">
        <f>SUM($AE$6,$AE$9,$AE$10,$AE$13,$AE$17,$AE$18)</f>
        <v>124.28292171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40.079628</v>
      </c>
      <c r="K20" s="617">
        <f>K7*別紙!$C6/100*別紙!$E6/10^3</f>
        <v>40.079628</v>
      </c>
      <c r="L20" s="617">
        <f>L7*別紙!$C6/100*別紙!$E6/10^3</f>
        <v>40.079628</v>
      </c>
      <c r="M20" s="617">
        <f>M7*別紙!$C6/100*別紙!$E6/10^3</f>
        <v>39.6828</v>
      </c>
      <c r="N20" s="617">
        <f>N7*別紙!$C6/100*別紙!$E6/10^3</f>
        <v>80.556084000000013</v>
      </c>
      <c r="O20" s="617">
        <f>O7*別紙!$C6/100*別紙!$E6/10^3</f>
        <v>80.556084000000013</v>
      </c>
      <c r="P20" s="617">
        <f>P7*別紙!$C6/100*別紙!$E6/10^3</f>
        <v>146.56180799999998</v>
      </c>
      <c r="Q20" s="617">
        <f>Q7*別紙!$C6/100*別紙!$E6/10^3</f>
        <v>146.56180799999998</v>
      </c>
      <c r="R20" s="634">
        <f>R7*別紙!$C6/100*別紙!$E6/10^3</f>
        <v>146.56180799999998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522.2914443599999</v>
      </c>
      <c r="K25" s="657">
        <f t="shared" si="3"/>
        <v>522.2914443599999</v>
      </c>
      <c r="L25" s="657">
        <f t="shared" si="3"/>
        <v>522.2914443599999</v>
      </c>
      <c r="M25" s="657">
        <f t="shared" si="3"/>
        <v>521.42656956000008</v>
      </c>
      <c r="N25" s="657">
        <f t="shared" si="3"/>
        <v>580.20564395999997</v>
      </c>
      <c r="O25" s="657">
        <f t="shared" si="3"/>
        <v>586.56627996000009</v>
      </c>
      <c r="P25" s="657">
        <f t="shared" si="3"/>
        <v>652.57200396000007</v>
      </c>
      <c r="Q25" s="657">
        <f t="shared" si="3"/>
        <v>664.93323996000004</v>
      </c>
      <c r="R25" s="658">
        <f t="shared" ref="R25" si="4">SUM(R19:R24)</f>
        <v>664.82522916000016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16650.855615581844</v>
      </c>
      <c r="K26" s="654">
        <f>(VLOOKUP(年度マスタ!$K$4&amp;"_"&amp;K$18,データシート1!$A:$BT,MATCH("da_合計",データシート1!$A$1:$BT$1,0),0))/10^3</f>
        <v>16743.937554518863</v>
      </c>
      <c r="L26" s="654">
        <f>(VLOOKUP(年度マスタ!$K$4&amp;"_"&amp;L$18,データシート1!$A:$BT,MATCH("da_合計",データシート1!$A$1:$BT$1,0),0))/10^3</f>
        <v>15961.38688629946</v>
      </c>
      <c r="M26" s="654">
        <f>(VLOOKUP(年度マスタ!$K$4&amp;"_"&amp;M$18,データシート1!$A:$BT,MATCH("da_合計",データシート1!$A$1:$BT$1,0),0))/10^3</f>
        <v>15337.950819065751</v>
      </c>
      <c r="N26" s="654">
        <f>(VLOOKUP(年度マスタ!$K$4&amp;"_"&amp;N$18,データシート1!$A:$BT,MATCH("da_合計",データシート1!$A$1:$BT$1,0),0))/10^3</f>
        <v>15421.667996445467</v>
      </c>
      <c r="O26" s="654">
        <f>(VLOOKUP(年度マスタ!$K$4&amp;"_"&amp;O$18,データシート1!$A:$BT,MATCH("da_合計",データシート1!$A$1:$BT$1,0),0))/10^3</f>
        <v>14452.034616454333</v>
      </c>
      <c r="P26" s="654">
        <f>(VLOOKUP(年度マスタ!$K$4&amp;"_"&amp;P$18,データシート1!$A:$BT,MATCH("da_合計",データシート1!$A$1:$BT$1,0),0))/10^3</f>
        <v>14652.33356846549</v>
      </c>
      <c r="Q26" s="654">
        <f>(VLOOKUP(年度マスタ!$K$4&amp;"_"&amp;Q$18,データシート1!$A:$BT,MATCH("da_合計",データシート1!$A$1:$BT$1,0),0))/10^3</f>
        <v>14451.944762853003</v>
      </c>
      <c r="R26" s="655">
        <f>Q26</f>
        <v>14451.944762853003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3.1367243607063673E-2</v>
      </c>
      <c r="K27" s="839">
        <f t="shared" ref="K27:P27" si="5">K25/K26</f>
        <v>3.1192868622413345E-2</v>
      </c>
      <c r="L27" s="839">
        <f t="shared" si="5"/>
        <v>3.2722184361580225E-2</v>
      </c>
      <c r="M27" s="839">
        <f t="shared" si="5"/>
        <v>3.3995843102576896E-2</v>
      </c>
      <c r="N27" s="839">
        <f t="shared" si="5"/>
        <v>3.7622755469365006E-2</v>
      </c>
      <c r="O27" s="839">
        <f t="shared" si="5"/>
        <v>4.0587107319281279E-2</v>
      </c>
      <c r="P27" s="839">
        <f t="shared" si="5"/>
        <v>4.4537069874279599E-2</v>
      </c>
      <c r="Q27" s="839">
        <f>Q25/Q26</f>
        <v>4.6009948894153781E-2</v>
      </c>
      <c r="R27" s="840">
        <f>R25/R26</f>
        <v>4.6002475104171027E-2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4.6002475104171027E-2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235.1141369384267</v>
      </c>
      <c r="AA52" s="173"/>
      <c r="AB52" s="678" t="s">
        <v>413</v>
      </c>
      <c r="AC52" s="679">
        <f>$AD6</f>
        <v>1647745.7209999999</v>
      </c>
      <c r="AD52" s="680">
        <f>R19+R20</f>
        <v>664.82522916000016</v>
      </c>
      <c r="AE52" s="681">
        <f t="shared" ref="AE52:AE54" si="6">IFERROR(AD52/AC52,"-")</f>
        <v>4.0347562168544101E-4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3383404.5752371466</v>
      </c>
      <c r="Z53" s="1130"/>
      <c r="AA53" s="173"/>
      <c r="AB53" s="678" t="s">
        <v>377</v>
      </c>
      <c r="AC53" s="679">
        <f>$AD9</f>
        <v>1749886.612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224.18700000000004</v>
      </c>
      <c r="AD54" s="679">
        <f>R22</f>
        <v>0</v>
      </c>
      <c r="AE54" s="681">
        <f t="shared" si="6"/>
        <v>0</v>
      </c>
      <c r="AF54" s="473"/>
      <c r="AG54" s="41"/>
      <c r="AH54" s="420"/>
      <c r="AI54" s="442" t="s">
        <v>440</v>
      </c>
      <c r="AJ54" s="443">
        <f>VLOOKUP(年度マスタ!$K$4&amp;"_"&amp;AJ$53,データシート1!$A$1:$BT$2000,MATCH("ca_太陽光発電（10kW未満）",データシート1!$A$1:$BT$1,0),0)</f>
        <v>53</v>
      </c>
      <c r="AK54" s="443">
        <f>VLOOKUP(年度マスタ!$K$4&amp;"_"&amp;AK$53,データシート1!$A$1:$BT$2000,MATCH("ca_太陽光発電（10kW未満）",データシート1!$A$1:$BT$1,0),0)</f>
        <v>53</v>
      </c>
      <c r="AL54" s="443">
        <f>VLOOKUP(年度マスタ!$K$4&amp;"_"&amp;AL$53,データシート1!$A$1:$BT$2000,MATCH("ca_太陽光発電（10kW未満）",データシート1!$A$1:$BT$1,0),0)</f>
        <v>53</v>
      </c>
      <c r="AM54" s="443">
        <f>VLOOKUP(年度マスタ!$K$4&amp;"_"&amp;AM$53,データシート1!$A$1:$BT$2000,MATCH("ca_太陽光発電（10kW未満）",データシート1!$A$1:$BT$1,0),0)</f>
        <v>53</v>
      </c>
      <c r="AN54" s="443">
        <f>VLOOKUP(年度マスタ!$K$4&amp;"_"&amp;AN$53,データシート1!$A$1:$BT$2000,MATCH("ca_太陽光発電（10kW未満）",データシート1!$A$1:$BT$1,0),0)</f>
        <v>55</v>
      </c>
      <c r="AO54" s="443">
        <f>VLOOKUP(年度マスタ!$K$4&amp;"_"&amp;AO$53,データシート1!$A$1:$BT$2000,MATCH("ca_太陽光発電（10kW未満）",データシート1!$A$1:$BT$1,0),0)</f>
        <v>56</v>
      </c>
      <c r="AP54" s="443">
        <f>VLOOKUP(年度マスタ!$K$4&amp;"_"&amp;AP$53,データシート1!$A$1:$BT$2000,MATCH("ca_太陽光発電（10kW未満）",データシート1!$A$1:$BT$1,0),0)</f>
        <v>56</v>
      </c>
      <c r="AQ54" s="443">
        <f>VLOOKUP(年度マスタ!$K$4&amp;"_"&amp;AQ$53,データシート1!$A$1:$BT$2000,MATCH("ca_太陽光発電（10kW未満）",データシート1!$A$1:$BT$1,0),0)</f>
        <v>57</v>
      </c>
      <c r="AR54" s="443">
        <f>VLOOKUP(年度マスタ!$K$4&amp;"_"&amp;AR$53,データシート1!$A$1:$BT$2000,MATCH("ca_太陽光発電（10kW未満）",データシート1!$A$1:$BT$1,0),0)</f>
        <v>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和寒町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和寒町</v>
      </c>
      <c r="AZ12" s="1023" t="str">
        <f>年度マスタ!$K4</f>
        <v>01464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和寒町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和寒町</v>
      </c>
      <c r="AZ4" s="1038" t="str">
        <f>年度マスタ!$K4</f>
        <v>01464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和寒町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2025-03-04T09:06:56Z</dcterms:created>
  <dcterms:modified xsi:type="dcterms:W3CDTF">2025-03-04T09:06:57Z</dcterms:modified>
  <cp:category/>
  <cp:contentStatus/>
</cp:coreProperties>
</file>