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274431-3DD4-465B-ACAA-3120FDA5B3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<sst xmlns="http://schemas.openxmlformats.org/spreadsheetml/2006/main" count="16776" uniqueCount="2508">
  <si>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</si>
  <si>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</si>
  <si>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</si>
  <si>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</si>
  <si>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</si>
  <si>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</si>
  <si>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</si>
  <si>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</si>
  <si>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</si>
  <si>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</si>
  <si>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</si>
  <si>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</si>
  <si>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</si>
  <si>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</si>
  <si>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</si>
  <si>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</si>
  <si>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</si>
  <si>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</si>
  <si>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</si>
  <si>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</si>
  <si>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</si>
  <si>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</si>
  <si>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</si>
  <si>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</si>
  <si>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</si>
  <si>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</si>
  <si>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</si>
  <si>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</si>
  <si>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</si>
  <si>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</si>
  <si>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</si>
  <si>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</si>
  <si>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</si>
  <si>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</si>
  <si>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</si>
  <si>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</si>
  <si>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</si>
  <si>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</si>
  <si>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</si>
  <si>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</si>
  <si>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</si>
  <si>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</si>
  <si>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</si>
  <si>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</si>
  <si>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</si>
  <si>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</si>
  <si>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</si>
  <si>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</si>
  <si>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</si>
  <si>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</si>
  <si>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</si>
  <si>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</si>
  <si>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</si>
  <si>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</si>
  <si>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</si>
  <si>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</si>
  <si>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</si>
  <si>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</si>
  <si>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</si>
  <si>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</si>
  <si>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</si>
  <si>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</si>
  <si>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</si>
  <si>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</si>
  <si>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</si>
  <si>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</si>
  <si>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</si>
  <si>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</si>
  <si>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</si>
  <si>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</si>
  <si>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</si>
  <si>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</si>
  <si>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</si>
  <si>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</si>
  <si>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</si>
  <si>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</si>
  <si>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</si>
  <si>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</si>
  <si>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</si>
  <si>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</si>
  <si>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</si>
  <si>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</si>
  <si>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</si>
  <si>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</si>
  <si>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</si>
  <si>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</si>
  <si>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</si>
  <si>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</si>
  <si>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</si>
  <si>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</si>
  <si>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</si>
  <si>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</si>
  <si>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</si>
  <si>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</si>
  <si>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</si>
  <si>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</si>
  <si>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</si>
  <si>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</si>
  <si>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</si>
  <si>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</si>
  <si>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</si>
  <si>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</si>
  <si>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</si>
  <si>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</si>
  <si>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</si>
  <si>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</si>
  <si>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</si>
  <si>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</si>
  <si>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</si>
  <si>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</si>
  <si>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</si>
  <si>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</si>
  <si>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</si>
  <si>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</si>
  <si>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</si>
  <si>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</si>
  <si>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</si>
  <si>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</si>
  <si>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</si>
  <si>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</si>
  <si>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</si>
  <si>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</si>
  <si>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</si>
  <si>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</si>
  <si>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</si>
  <si>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</si>
  <si>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</si>
  <si>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</si>
  <si>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</si>
  <si>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</si>
  <si>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</si>
  <si>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</si>
  <si>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</si>
  <si>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</si>
  <si>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</si>
  <si>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</si>
  <si>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</si>
  <si>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</si>
  <si>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</si>
  <si>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</si>
  <si>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</si>
  <si>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</si>
  <si>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</si>
  <si>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</si>
  <si>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</si>
  <si>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</si>
  <si>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</si>
  <si>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</si>
  <si>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</si>
  <si>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</si>
  <si>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</si>
  <si>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</si>
  <si>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</si>
  <si>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</si>
  <si>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</si>
  <si>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</si>
  <si>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</si>
  <si>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</si>
  <si>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</si>
  <si>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</si>
  <si>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</si>
  <si>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</si>
  <si>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</si>
  <si>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</si>
  <si>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</si>
  <si>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</si>
  <si>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</si>
  <si>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</si>
  <si>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</si>
  <si>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</si>
  <si>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</si>
  <si>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</si>
  <si>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</si>
  <si>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</si>
  <si>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</si>
  <si>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</si>
  <si>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</si>
  <si>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</si>
  <si>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</si>
  <si>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</si>
  <si>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</si>
  <si>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</si>
  <si>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</si>
  <si>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</si>
  <si>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</si>
  <si>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</si>
  <si>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</si>
  <si>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</si>
  <si>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</si>
  <si>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</si>
  <si>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</si>
  <si>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</si>
  <si>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</si>
  <si>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</si>
  <si>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</si>
  <si>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</si>
  <si>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</si>
  <si>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</si>
  <si>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</si>
  <si>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</si>
  <si>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</si>
  <si>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</si>
  <si>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</si>
  <si>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</si>
  <si>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</si>
  <si>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</si>
  <si>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</si>
  <si>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</si>
  <si>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</si>
  <si>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</si>
  <si>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</si>
  <si>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</si>
  <si>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</si>
  <si>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</si>
  <si>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</si>
  <si>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</si>
  <si>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</si>
  <si>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</si>
  <si>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</si>
  <si>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</si>
  <si>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</si>
  <si>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</si>
  <si>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</si>
  <si>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</si>
  <si>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</si>
  <si>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</si>
  <si>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</si>
  <si>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</si>
  <si>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</si>
  <si>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</si>
  <si>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</si>
  <si>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</si>
  <si>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</si>
  <si>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</si>
  <si>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</si>
  <si>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</si>
  <si>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</si>
  <si>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</si>
  <si>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</si>
  <si>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</si>
  <si>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</si>
  <si>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</si>
  <si>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</si>
  <si>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</si>
  <si>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</si>
  <si>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</si>
  <si>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</si>
  <si>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</si>
  <si>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</si>
  <si>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</si>
  <si>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</si>
  <si>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</si>
  <si>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</si>
  <si>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</si>
  <si>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</si>
  <si>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</si>
  <si>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</si>
  <si>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</si>
  <si>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</si>
  <si>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</si>
  <si>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</si>
  <si>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</si>
  <si>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</si>
  <si>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</si>
  <si>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</si>
  <si>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</si>
  <si>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</si>
  <si>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</si>
  <si>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</si>
  <si>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</si>
  <si>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</si>
  <si>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</si>
  <si>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</si>
  <si>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</si>
  <si>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</si>
  <si>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</si>
  <si>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</si>
  <si>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</si>
  <si>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</si>
  <si>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</si>
  <si>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</si>
  <si>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</si>
  <si>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</si>
  <si>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</si>
  <si>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</si>
  <si>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</si>
  <si>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</si>
  <si>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</si>
  <si>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</si>
  <si>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</si>
  <si>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</si>
  <si>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</si>
  <si>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</si>
  <si>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</si>
  <si>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</si>
  <si>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</si>
  <si>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</si>
  <si>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</si>
  <si>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</si>
  <si>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</si>
  <si>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</si>
  <si>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</si>
  <si>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</si>
  <si>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</si>
  <si>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</si>
  <si>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</si>
  <si>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</si>
  <si>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</si>
  <si>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</si>
  <si>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</si>
  <si>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</si>
  <si>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</si>
  <si>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</si>
  <si>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</si>
  <si>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</si>
  <si>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</si>
  <si>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</si>
  <si>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</si>
  <si>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</si>
  <si>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</si>
  <si>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</si>
  <si>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</si>
  <si>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</si>
  <si>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</si>
  <si>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</si>
  <si>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</si>
  <si>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</si>
  <si>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</si>
  <si>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</si>
  <si>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</si>
  <si>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</si>
  <si>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</si>
  <si>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</si>
  <si>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</si>
  <si>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</si>
  <si>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</si>
  <si>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</si>
  <si>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</si>
  <si>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</si>
  <si>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</si>
  <si>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</si>
  <si>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</si>
  <si>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</si>
  <si>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</si>
  <si>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</si>
  <si>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</si>
  <si>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</si>
  <si>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</si>
  <si>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</si>
  <si>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</si>
  <si>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</si>
  <si>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</si>
  <si>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</si>
  <si>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</si>
  <si>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</si>
  <si>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</si>
  <si>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</si>
  <si>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</si>
  <si>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</si>
  <si>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</si>
  <si>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</si>
  <si>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</si>
  <si>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</si>
  <si>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</si>
  <si>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</si>
  <si>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</si>
  <si>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</si>
  <si>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</si>
  <si>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</si>
  <si>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</si>
  <si>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</si>
  <si>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</si>
  <si>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</si>
  <si>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</si>
  <si>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</si>
  <si>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</si>
  <si>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</si>
  <si>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</si>
  <si>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</si>
  <si>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</si>
  <si>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</si>
  <si>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</si>
  <si>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</si>
  <si>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</si>
  <si>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</si>
  <si>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</si>
  <si>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</si>
  <si>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</si>
  <si>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</si>
  <si>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</si>
  <si>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</si>
  <si>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</si>
  <si>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</si>
  <si>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</si>
  <si>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</si>
  <si>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</si>
  <si>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</si>
  <si>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</si>
  <si>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</si>
  <si>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</si>
  <si>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</si>
  <si>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</si>
  <si>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</si>
  <si>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</si>
  <si>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</si>
  <si>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</si>
  <si>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</si>
  <si>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</si>
  <si>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</si>
  <si>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</si>
  <si>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</si>
  <si>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</si>
  <si>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</si>
  <si>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</si>
  <si>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</si>
  <si>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</si>
  <si>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</si>
  <si>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</si>
  <si>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</si>
  <si>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</si>
  <si>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</si>
  <si>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</si>
  <si>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</si>
  <si>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</si>
  <si>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</si>
  <si>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</si>
  <si>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</si>
  <si>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</si>
  <si>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</si>
  <si>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</si>
  <si>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</si>
  <si>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</si>
  <si>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</si>
  <si>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</si>
  <si>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</si>
  <si>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</si>
  <si>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</si>
  <si>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</si>
  <si>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</si>
  <si>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</si>
  <si>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</si>
  <si>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</si>
  <si>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</si>
  <si>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</si>
  <si>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</si>
  <si>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</si>
  <si>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</si>
  <si>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</si>
  <si>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</si>
  <si>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</si>
  <si>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</si>
  <si>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</si>
  <si>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</si>
  <si>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</si>
  <si>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</si>
  <si>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</si>
  <si>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</si>
  <si>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</si>
  <si>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</si>
  <si>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</si>
  <si>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</si>
  <si>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</si>
  <si>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</si>
  <si>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</si>
  <si>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</si>
  <si>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</si>
  <si>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</si>
  <si>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</si>
  <si>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</si>
  <si>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</si>
  <si>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</si>
  <si>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</si>
  <si>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</si>
  <si>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</si>
  <si>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</si>
  <si>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</si>
  <si>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</si>
  <si>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</si>
  <si>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</si>
  <si>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</si>
  <si>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</si>
  <si>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</si>
  <si>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</si>
  <si>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</si>
  <si>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</si>
  <si>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</si>
  <si>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</si>
  <si>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</si>
  <si>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</si>
  <si>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</si>
  <si>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</si>
  <si>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</si>
  <si>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</si>
  <si>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</si>
  <si>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</si>
  <si>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</si>
  <si>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</si>
  <si>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</si>
  <si>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</si>
  <si>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</si>
  <si>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</si>
  <si>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</si>
  <si>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</si>
  <si>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</si>
  <si>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</si>
  <si>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</si>
  <si>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</si>
  <si>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</si>
  <si>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</si>
  <si>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</si>
  <si>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</si>
  <si>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</si>
  <si>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</si>
  <si>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</si>
  <si>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</si>
  <si>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</si>
  <si>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</si>
  <si>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</si>
  <si>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</si>
  <si>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</si>
  <si>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</si>
  <si>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</si>
  <si>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</si>
  <si>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</si>
  <si>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</si>
  <si>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</si>
  <si>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</si>
  <si>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</si>
  <si>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</si>
  <si>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</si>
  <si>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</si>
  <si>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</si>
  <si>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</si>
  <si>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</si>
  <si>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</si>
  <si>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</si>
  <si>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</si>
  <si>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</si>
  <si>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</si>
  <si>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</si>
  <si>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</si>
  <si>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</si>
  <si>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</si>
  <si>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</si>
  <si>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</si>
  <si>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</si>
  <si>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</si>
  <si>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</si>
  <si>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</si>
  <si>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</si>
  <si>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</si>
  <si>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</si>
  <si>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</si>
  <si>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</si>
  <si>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</si>
  <si>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</si>
  <si>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</si>
  <si>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</si>
  <si>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</si>
  <si>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</si>
  <si>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</si>
  <si>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</si>
  <si>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</si>
  <si>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</si>
  <si>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</si>
  <si>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</si>
  <si>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</si>
  <si>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</si>
  <si>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</si>
  <si>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</si>
  <si>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</si>
  <si>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</si>
  <si>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</si>
  <si>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</si>
  <si>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</si>
  <si>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</si>
  <si>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</si>
  <si>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</si>
  <si>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</si>
  <si>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</si>
  <si>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</si>
  <si>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</si>
  <si>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</si>
  <si>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</si>
  <si>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</si>
  <si>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</si>
  <si>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</si>
  <si>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</si>
  <si>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</si>
  <si>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</si>
  <si>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</si>
  <si>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</si>
  <si>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</si>
  <si>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</si>
  <si>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</si>
  <si>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</si>
  <si>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</si>
  <si>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</si>
  <si>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</si>
  <si>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</si>
  <si>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</si>
  <si>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</si>
  <si>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</si>
  <si>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</si>
  <si>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</si>
  <si>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</si>
  <si>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</si>
  <si>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</si>
  <si>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</si>
  <si>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</si>
  <si>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</si>
  <si>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</si>
  <si>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</si>
  <si>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</si>
  <si>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</si>
  <si>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</si>
  <si>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</si>
  <si>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</si>
  <si>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</si>
  <si>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</si>
  <si>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</si>
  <si>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</si>
  <si>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</si>
  <si>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</si>
  <si>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</si>
  <si>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</si>
  <si>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</si>
  <si>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</si>
  <si>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</si>
  <si>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</si>
  <si>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</si>
  <si>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</si>
  <si>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</si>
  <si>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</si>
  <si>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</si>
  <si>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</si>
  <si>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</si>
  <si>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</si>
  <si>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</si>
  <si>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</si>
  <si>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</si>
  <si>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</si>
  <si>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</si>
  <si>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</si>
  <si>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</si>
  <si>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</si>
  <si>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</si>
  <si>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</si>
  <si>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</si>
  <si>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</si>
  <si>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</si>
  <si>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</si>
  <si>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</si>
  <si>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</si>
  <si>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</si>
  <si>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</si>
  <si>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</si>
  <si>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</si>
  <si>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</si>
  <si>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</si>
  <si>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</si>
  <si>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</si>
  <si>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</si>
  <si>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</si>
  <si>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</si>
  <si>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</si>
  <si>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</si>
  <si>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</si>
  <si>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</si>
  <si>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</si>
  <si>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</si>
  <si>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</si>
  <si>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</si>
  <si>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</si>
  <si>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</si>
  <si>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</si>
  <si>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</si>
  <si>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</si>
  <si>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</si>
  <si>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</si>
  <si>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</si>
  <si>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</si>
  <si>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</si>
  <si>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</si>
  <si>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</si>
  <si>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</si>
  <si>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</si>
  <si>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</si>
  <si>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</si>
  <si>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</si>
  <si>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</si>
  <si>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</si>
  <si>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</si>
  <si>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</si>
  <si>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</si>
  <si>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</si>
  <si>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</si>
  <si>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</si>
  <si>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</si>
  <si>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</si>
  <si>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</si>
  <si>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</si>
  <si>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</si>
  <si>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</si>
  <si>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</si>
  <si>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</si>
  <si>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</si>
  <si>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</si>
  <si>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</si>
  <si>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</si>
  <si>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</si>
  <si>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</si>
  <si>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</si>
  <si>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</si>
  <si>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</si>
  <si>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</si>
  <si>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</si>
  <si>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</si>
  <si>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</si>
  <si>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</si>
  <si>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</si>
  <si>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</si>
  <si>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</si>
  <si>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</si>
  <si>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</si>
  <si>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</si>
  <si>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</si>
  <si>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</si>
  <si>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</si>
  <si>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</si>
  <si>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</si>
  <si>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</si>
  <si>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</si>
  <si>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</si>
  <si>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</si>
  <si>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</si>
  <si>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</si>
  <si>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</si>
  <si>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</si>
  <si>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</si>
  <si>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</si>
  <si>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</si>
  <si>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</si>
  <si>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</si>
  <si>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</si>
  <si>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</si>
  <si>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</si>
  <si>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</si>
  <si>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</si>
  <si>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</si>
  <si>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</si>
  <si>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</si>
  <si>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</si>
  <si>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</si>
  <si>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</si>
  <si>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</si>
  <si>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</si>
  <si>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</si>
  <si>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</si>
  <si>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</si>
  <si>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</si>
  <si>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</si>
  <si>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</si>
  <si>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</si>
  <si>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</si>
  <si>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</si>
  <si>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</si>
  <si>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</si>
  <si>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</si>
  <si>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</si>
  <si>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</si>
  <si>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</si>
  <si>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</si>
  <si>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</si>
  <si>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</si>
  <si>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</si>
  <si>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</si>
  <si>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</si>
  <si>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</si>
  <si>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</si>
  <si>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</si>
  <si>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</si>
  <si>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</si>
  <si>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</si>
  <si>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</si>
  <si>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</si>
  <si>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</si>
  <si>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</si>
  <si>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</si>
  <si>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</si>
  <si>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</si>
  <si>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</si>
  <si>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</si>
  <si>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</si>
  <si>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</si>
  <si>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</si>
  <si>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</si>
  <si>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</si>
  <si>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</si>
  <si>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</si>
  <si>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</si>
  <si>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</si>
  <si>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</si>
  <si>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</si>
  <si>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</si>
  <si>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</si>
  <si>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</si>
  <si>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</si>
  <si>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</si>
  <si>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</si>
  <si>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</si>
  <si>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</si>
  <si>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</si>
  <si>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</si>
  <si>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</si>
  <si>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</si>
  <si>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</si>
  <si>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</si>
  <si>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</si>
  <si>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</si>
  <si>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</si>
  <si>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</si>
  <si>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</si>
  <si>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</si>
  <si>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</si>
  <si>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</si>
  <si>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</si>
  <si>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</si>
  <si>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</si>
  <si>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</si>
  <si>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</si>
  <si>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</si>
  <si>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</si>
  <si>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</si>
  <si>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</si>
  <si>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</si>
  <si>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</si>
  <si>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</si>
  <si>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</si>
  <si>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</si>
  <si>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</si>
  <si>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</si>
  <si>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</si>
  <si>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</si>
  <si>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</si>
  <si>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</si>
  <si>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</si>
  <si>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</si>
  <si>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</si>
  <si>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</si>
  <si>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</si>
  <si>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</si>
  <si>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</si>
  <si>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</si>
  <si>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</si>
  <si>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</si>
  <si>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</si>
  <si>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</si>
  <si>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</si>
  <si>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</si>
  <si>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</si>
  <si>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</si>
  <si>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</si>
  <si>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</si>
  <si>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</si>
  <si>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</si>
  <si>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</si>
  <si>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</si>
  <si>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</si>
  <si>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</si>
  <si>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</si>
  <si>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</si>
  <si>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</si>
  <si>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</si>
  <si>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</si>
  <si>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</si>
  <si>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</si>
  <si>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</si>
  <si>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</si>
  <si>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</si>
  <si>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</si>
  <si>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</si>
  <si>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</si>
  <si>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</si>
  <si>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</si>
  <si>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</si>
  <si>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</si>
  <si>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</si>
  <si>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</si>
  <si>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</si>
  <si>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</si>
  <si>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</si>
  <si>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</si>
  <si>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</si>
  <si>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</si>
  <si>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</si>
  <si>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</si>
  <si>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</si>
  <si>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</si>
  <si>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</si>
  <si>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</si>
  <si>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</si>
  <si>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</si>
  <si>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</si>
  <si>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</si>
  <si>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</si>
  <si>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</si>
  <si>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</si>
  <si>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</si>
  <si>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</si>
  <si>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</si>
  <si>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</si>
  <si>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</si>
  <si>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</si>
  <si>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</si>
  <si>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</si>
  <si>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</si>
  <si>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</si>
  <si>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</si>
  <si>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</si>
  <si>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</si>
  <si>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</si>
  <si>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</si>
  <si>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</si>
  <si>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</si>
  <si>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</si>
  <si>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</si>
  <si>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</si>
  <si>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</si>
  <si>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</si>
  <si>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</si>
  <si>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</si>
  <si>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</si>
  <si>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</si>
  <si>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</si>
  <si>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</si>
  <si>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</si>
  <si>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</si>
  <si>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</si>
  <si>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</si>
  <si>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</si>
  <si>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</si>
  <si>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</si>
  <si>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</si>
  <si>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</si>
  <si>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</si>
  <si>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</si>
  <si>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</si>
  <si>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</si>
  <si>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</si>
  <si>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</si>
  <si>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</si>
  <si>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</si>
  <si>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</si>
  <si>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</si>
  <si>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</si>
  <si>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</si>
  <si>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</si>
  <si>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</si>
  <si>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</si>
  <si>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</si>
  <si>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</si>
  <si>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</si>
  <si>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</si>
  <si>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</si>
  <si>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</si>
  <si>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</si>
  <si>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</si>
  <si>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</si>
  <si>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</si>
  <si>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</si>
  <si>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</si>
  <si>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</si>
  <si>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</si>
  <si>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</si>
  <si>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</si>
  <si>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</si>
  <si>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</si>
  <si>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</si>
  <si>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</si>
  <si>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</si>
  <si>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</si>
  <si>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</si>
  <si>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</si>
  <si>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</si>
  <si>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</si>
  <si>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</si>
  <si>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</si>
  <si>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</si>
  <si>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</si>
  <si>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</si>
  <si>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</si>
  <si>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</si>
  <si>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</si>
  <si>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</si>
  <si>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</si>
  <si>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</si>
  <si>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</si>
  <si>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</si>
  <si>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</si>
  <si>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</si>
  <si>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</si>
  <si>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</si>
  <si>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</si>
  <si>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</si>
  <si>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</si>
  <si>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</si>
  <si>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</si>
  <si>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</si>
  <si>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</si>
  <si>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</si>
  <si>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</si>
  <si>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</si>
  <si>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</si>
  <si>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</si>
  <si>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</si>
  <si>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</si>
  <si>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</si>
  <si>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</si>
  <si>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</si>
  <si>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</si>
  <si>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</si>
  <si>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</si>
  <si>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</si>
  <si>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</si>
  <si>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</si>
  <si>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</si>
  <si>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</si>
  <si>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</si>
  <si>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</si>
  <si>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</si>
  <si>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</si>
  <si>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</si>
  <si>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</si>
  <si>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</si>
  <si>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</si>
  <si>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</si>
  <si>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</si>
  <si>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</si>
  <si>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</si>
  <si>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</si>
  <si>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</si>
  <si>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</si>
  <si>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</si>
  <si>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</si>
  <si>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</si>
  <si>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</si>
  <si>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</si>
  <si>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</si>
  <si>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</si>
  <si>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</si>
  <si>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</si>
  <si>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</si>
  <si>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</si>
  <si>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</si>
  <si>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</si>
  <si>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</si>
  <si>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</si>
  <si>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</si>
  <si>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</si>
  <si>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</si>
  <si>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</si>
  <si>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</si>
  <si>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</si>
  <si>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</si>
  <si>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</si>
  <si>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</si>
  <si>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</si>
  <si>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</si>
  <si>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</si>
  <si>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</si>
  <si>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</si>
  <si>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</si>
  <si>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</si>
  <si>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</si>
  <si>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</si>
  <si>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</si>
  <si>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</si>
  <si>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</si>
  <si>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</si>
  <si>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</si>
  <si>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</si>
  <si>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</si>
  <si>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</si>
  <si>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</si>
  <si>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</si>
  <si>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</si>
  <si>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</si>
  <si>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</si>
  <si>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</si>
  <si>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</si>
  <si>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</si>
  <si>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</si>
  <si>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</si>
  <si>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</si>
  <si>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</si>
  <si>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</si>
  <si>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</si>
  <si>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</si>
  <si>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</si>
  <si>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</si>
  <si>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</si>
  <si>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</si>
  <si>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</si>
  <si>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</si>
  <si>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</si>
  <si>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</si>
  <si>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</si>
  <si>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</si>
  <si>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</si>
  <si>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</si>
  <si>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</si>
  <si>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</si>
  <si>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</si>
  <si>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</si>
  <si>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</si>
  <si>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</si>
  <si>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</si>
  <si>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</si>
  <si>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</si>
  <si>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</si>
  <si>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</si>
  <si>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</si>
  <si>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</si>
  <si>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</si>
  <si>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</si>
  <si>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</si>
  <si>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</si>
  <si>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</si>
  <si>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</si>
  <si>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</si>
  <si>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</si>
  <si>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</si>
  <si>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</si>
  <si>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</si>
  <si>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</si>
  <si>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</si>
  <si>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</si>
  <si>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</si>
  <si>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</si>
  <si>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</si>
  <si>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</si>
  <si>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</si>
  <si>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</si>
  <si>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</si>
  <si>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</si>
  <si>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</si>
  <si>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</si>
  <si>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</si>
  <si>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</si>
  <si>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</si>
  <si>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</si>
  <si>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</si>
  <si>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</si>
  <si>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</si>
  <si>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</si>
  <si>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</si>
  <si>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</si>
  <si>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</si>
  <si>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</si>
  <si>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</si>
  <si>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</si>
  <si>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</si>
  <si>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</si>
  <si>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</si>
  <si>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</si>
  <si>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</si>
  <si>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</si>
  <si>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</si>
  <si>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</si>
  <si>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</si>
  <si>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</si>
  <si>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</si>
  <si>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</si>
  <si>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</si>
  <si>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</si>
  <si>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</si>
  <si>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</si>
  <si>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</si>
  <si>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</si>
  <si>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</si>
  <si>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</si>
  <si>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</si>
  <si>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</si>
  <si>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</si>
  <si>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</si>
  <si>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</si>
  <si>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</si>
  <si>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</si>
  <si>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</si>
  <si>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</si>
  <si>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</si>
  <si>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</si>
  <si>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</si>
  <si>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</si>
  <si>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</si>
  <si>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</si>
  <si>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</si>
  <si>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</si>
  <si>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</si>
  <si>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</si>
  <si>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</si>
  <si>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</si>
  <si>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</si>
  <si>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</si>
  <si>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</si>
  <si>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</si>
  <si>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</si>
  <si>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</si>
  <si>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</si>
  <si>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</si>
  <si>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</si>
  <si>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</si>
  <si>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</si>
  <si>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</si>
  <si>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</si>
  <si>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</si>
  <si>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</si>
  <si>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</si>
  <si>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</si>
  <si>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</si>
  <si>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</si>
  <si>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</si>
  <si>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</si>
  <si>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</si>
  <si>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</si>
  <si>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</si>
  <si>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</si>
  <si>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</si>
  <si>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</si>
  <si>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</si>
  <si>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</si>
  <si>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</si>
  <si>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</si>
  <si>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</si>
  <si>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</si>
  <si>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</si>
  <si>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</si>
  <si>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</si>
  <si>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</si>
  <si>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</si>
  <si>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</si>
  <si>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</si>
  <si>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</si>
  <si>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</si>
  <si>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</si>
  <si>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</si>
  <si>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</si>
  <si>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</si>
  <si>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</si>
  <si>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</si>
  <si>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</si>
  <si>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</si>
  <si>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</si>
  <si>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</si>
  <si>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</si>
  <si>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</si>
  <si>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</si>
  <si>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</si>
  <si>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</si>
  <si>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</si>
  <si>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</si>
  <si>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</si>
  <si>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</si>
  <si>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</si>
  <si>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</si>
  <si>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</si>
  <si>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</si>
  <si>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</si>
  <si>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</si>
  <si>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</si>
  <si>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</si>
  <si>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</si>
  <si>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</si>
  <si>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</si>
  <si>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</si>
  <si>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</si>
  <si>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</si>
  <si>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</si>
  <si>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</si>
  <si>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</si>
  <si>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</si>
  <si>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</si>
  <si>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</si>
  <si>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</si>
  <si>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</si>
  <si>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</si>
  <si>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</si>
  <si>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</si>
  <si>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</si>
  <si>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</si>
  <si>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</si>
  <si>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</si>
  <si>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</si>
  <si>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</si>
  <si>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</si>
  <si>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</si>
  <si>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</si>
  <si>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</si>
  <si>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</si>
  <si>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</si>
  <si>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</si>
  <si>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</si>
  <si>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</si>
  <si>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</si>
  <si>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</si>
  <si>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</si>
  <si>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</si>
  <si>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</si>
  <si>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</si>
  <si>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</si>
  <si>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</si>
  <si>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</si>
  <si>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</si>
  <si>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</si>
  <si>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</si>
  <si>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</si>
  <si>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</si>
  <si>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</si>
  <si>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</si>
  <si>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</si>
  <si>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</si>
  <si>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</si>
  <si>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</si>
  <si>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</si>
  <si>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</si>
  <si>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</si>
  <si>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</si>
  <si>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</si>
  <si>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</si>
  <si>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</si>
  <si>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</si>
  <si>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</si>
  <si>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</si>
  <si>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</si>
  <si>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</si>
  <si>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</si>
  <si>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</si>
  <si>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</si>
  <si>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</si>
  <si>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</si>
  <si>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</si>
  <si>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</si>
  <si>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</si>
  <si>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</si>
  <si>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</si>
  <si>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</si>
  <si>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</si>
  <si>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</si>
  <si>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</si>
  <si>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</si>
  <si>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</si>
  <si>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</si>
  <si>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</si>
  <si>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</si>
  <si>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</si>
  <si>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</si>
  <si>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</si>
  <si>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</si>
  <si>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</si>
  <si>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</si>
  <si>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</si>
  <si>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</si>
  <si>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</si>
  <si>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</si>
  <si>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</si>
  <si>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</si>
  <si>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</si>
  <si>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</si>
  <si>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</si>
  <si>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</si>
  <si>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</si>
  <si>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</si>
  <si>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</si>
  <si>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</si>
  <si>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</si>
  <si>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</si>
  <si>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</si>
  <si>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</si>
  <si>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</si>
  <si>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</si>
  <si>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</si>
  <si>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</si>
  <si>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</si>
  <si>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</si>
  <si>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</si>
  <si>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</si>
  <si>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</si>
  <si>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</si>
  <si>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</si>
  <si>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</si>
  <si>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</si>
  <si>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</si>
  <si>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</si>
  <si>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</si>
  <si>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</si>
  <si>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</si>
  <si>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</si>
  <si>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</si>
  <si>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</si>
  <si>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</si>
  <si>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</si>
  <si>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</si>
  <si>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</si>
  <si>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</si>
  <si>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</si>
  <si>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</si>
  <si>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</si>
  <si>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</si>
  <si>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</si>
  <si>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</si>
  <si>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</si>
  <si>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</si>
  <si>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</si>
  <si>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</si>
  <si>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</si>
  <si>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</si>
  <si>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</si>
  <si>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</si>
  <si>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</si>
  <si>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</si>
  <si>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</si>
  <si>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</si>
  <si>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</si>
  <si>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</si>
  <si>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</si>
  <si>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</si>
  <si>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</si>
  <si>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</si>
  <si>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</si>
  <si>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</si>
  <si>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</si>
  <si>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</si>
  <si>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</si>
  <si>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</si>
  <si>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</si>
  <si>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</si>
  <si>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</si>
  <si>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</si>
  <si>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</si>
  <si>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</si>
  <si>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</si>
  <si>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</si>
  <si>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</si>
  <si>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</si>
  <si>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</si>
  <si>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</si>
  <si>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</si>
  <si>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</si>
  <si>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</si>
  <si>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</si>
  <si>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</si>
  <si>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</si>
  <si>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</si>
  <si>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</si>
  <si>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</si>
  <si>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</si>
  <si>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</si>
  <si>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</si>
  <si>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</si>
  <si>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</si>
  <si>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</si>
  <si>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</si>
  <si>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</si>
  <si>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</si>
  <si>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</si>
  <si>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</si>
  <si>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</si>
  <si>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</si>
  <si>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</si>
  <si>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</si>
  <si>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</si>
  <si>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</si>
  <si>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</si>
  <si>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</si>
  <si>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</si>
  <si>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</si>
  <si>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</si>
  <si>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</si>
  <si>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</si>
  <si>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</si>
  <si>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</si>
  <si>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</si>
  <si>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</si>
  <si>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</si>
  <si>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</si>
  <si>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</si>
  <si>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</si>
  <si>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</si>
  <si>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</si>
  <si>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</si>
  <si>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</si>
  <si>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</si>
  <si>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</si>
  <si>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</si>
  <si>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</si>
  <si>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</si>
  <si>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</si>
  <si>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</si>
  <si>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</si>
  <si>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</si>
  <si>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</si>
  <si>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</si>
  <si>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</si>
  <si>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</si>
  <si>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</si>
  <si>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</si>
  <si>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</si>
  <si>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</si>
  <si>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</si>
  <si>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</si>
  <si>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</si>
  <si>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</si>
  <si>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</si>
  <si>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</si>
  <si>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</si>
  <si>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</si>
  <si>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</si>
  <si>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</si>
  <si>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</si>
  <si>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</si>
  <si>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</si>
  <si>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</si>
  <si>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</si>
  <si>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</si>
  <si>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</si>
  <si>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</si>
  <si>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</si>
  <si>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</si>
  <si>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</si>
  <si>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</si>
  <si>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</si>
  <si>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</si>
  <si>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</si>
  <si>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</si>
  <si>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</si>
  <si>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</si>
  <si>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</si>
  <si>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</si>
  <si>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</si>
  <si>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</si>
  <si>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</si>
  <si>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</si>
  <si>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</si>
  <si>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</si>
  <si>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</si>
  <si>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</si>
  <si>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</si>
  <si>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</si>
  <si>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</si>
  <si>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</si>
  <si>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</si>
  <si>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</si>
  <si>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</si>
  <si>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</si>
  <si>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</si>
  <si>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</si>
  <si>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</si>
  <si>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</si>
  <si>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</si>
  <si>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</si>
  <si>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</si>
  <si>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</si>
  <si>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</si>
  <si>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</si>
  <si>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</si>
  <si>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</si>
  <si>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</si>
  <si>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</si>
  <si>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</si>
  <si>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</si>
  <si>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</si>
  <si>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</si>
  <si>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</si>
  <si>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</si>
  <si>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</si>
  <si>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</si>
  <si>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</si>
  <si>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</si>
  <si>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</si>
  <si>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</si>
  <si>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</si>
  <si>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</si>
  <si>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</si>
  <si>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</si>
  <si>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</si>
  <si>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</si>
  <si>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</si>
  <si>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</si>
  <si>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</si>
  <si>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</si>
  <si>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</si>
  <si>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</si>
  <si>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</si>
  <si>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</si>
  <si>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</si>
  <si>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</si>
  <si>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</si>
  <si>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</si>
  <si>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</si>
  <si>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</si>
  <si>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</si>
  <si>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</si>
  <si>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</si>
  <si>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</si>
  <si>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</si>
  <si>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</si>
  <si>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</si>
  <si>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</si>
  <si>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</si>
  <si>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</si>
  <si>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</si>
  <si>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</si>
  <si>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</si>
  <si>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</si>
  <si>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</si>
  <si>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</si>
  <si>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</si>
  <si>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</si>
  <si>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</si>
  <si>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</si>
  <si>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</si>
  <si>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</si>
  <si>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</si>
  <si>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</si>
  <si>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</si>
  <si>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</si>
  <si>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</si>
  <si>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</si>
  <si>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</si>
  <si>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</si>
  <si>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</si>
  <si>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</si>
  <si>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</si>
  <si>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</si>
  <si>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</si>
  <si>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</si>
  <si>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</si>
  <si>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</si>
  <si>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</si>
  <si>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</si>
  <si>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</si>
  <si>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</si>
  <si>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</si>
  <si>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</si>
  <si>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</si>
  <si>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</si>
  <si>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</si>
  <si>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</si>
  <si>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</si>
  <si>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</si>
  <si>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</si>
  <si>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</si>
  <si>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</si>
  <si>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</si>
  <si>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</si>
  <si>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</si>
  <si>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</si>
  <si>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</si>
  <si>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</si>
  <si>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</si>
  <si>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</si>
  <si>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</si>
  <si>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</si>
  <si>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</si>
  <si>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</si>
  <si>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</si>
  <si>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</si>
  <si>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</si>
  <si>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</si>
  <si>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</si>
  <si>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</si>
  <si>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</si>
  <si>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</si>
  <si>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</si>
  <si>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</si>
  <si>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</si>
  <si>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</si>
  <si>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</si>
  <si>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</si>
  <si>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</si>
  <si>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</si>
  <si>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</si>
  <si>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</si>
  <si>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</si>
  <si>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</si>
  <si>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</si>
  <si>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</si>
  <si>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</si>
  <si>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</si>
  <si>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</si>
  <si>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</si>
  <si>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</si>
  <si>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</si>
  <si>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</si>
  <si>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</si>
  <si>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</si>
  <si>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</si>
  <si>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</si>
  <si>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</si>
  <si>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</si>
  <si>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</si>
  <si>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</si>
  <si>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</si>
  <si>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</si>
  <si>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</si>
  <si>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</si>
  <si>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</si>
  <si>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</si>
  <si>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</si>
  <si>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</si>
  <si>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</si>
  <si>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</si>
  <si>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</si>
  <si>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</si>
  <si>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</si>
  <si>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</si>
  <si>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</si>
  <si>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</si>
  <si>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</si>
  <si>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</si>
  <si>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</si>
  <si>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</si>
  <si>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</si>
  <si>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</si>
  <si>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</si>
  <si>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</si>
  <si>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</si>
  <si>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</si>
  <si>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</si>
  <si>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</si>
  <si>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</si>
  <si>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</si>
  <si>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</si>
  <si>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</si>
  <si>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</si>
  <si>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</si>
  <si>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</si>
  <si>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</si>
  <si>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</si>
  <si>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</si>
  <si>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</si>
  <si>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</si>
  <si>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</si>
  <si>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</si>
  <si>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</si>
  <si>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</si>
  <si>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</si>
  <si>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</si>
  <si>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</si>
  <si>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</si>
  <si>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</si>
  <si>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</si>
  <si>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</si>
  <si>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</si>
  <si>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</si>
  <si>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</si>
  <si>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</si>
  <si>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</si>
  <si>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</si>
  <si>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</si>
  <si>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</si>
  <si>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</si>
  <si>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</si>
  <si>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</si>
  <si>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</si>
  <si>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</si>
  <si>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</si>
  <si>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</si>
  <si>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</si>
  <si>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</si>
  <si>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</si>
  <si>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</si>
  <si>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</si>
  <si>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</si>
  <si>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</si>
  <si>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</si>
  <si>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</si>
  <si>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</si>
  <si>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</si>
  <si>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</si>
  <si>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</si>
  <si>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</si>
  <si>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</si>
  <si>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</si>
  <si>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</si>
  <si>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</si>
  <si>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</si>
  <si>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</si>
  <si>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</si>
  <si>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</si>
  <si>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</si>
  <si>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</si>
  <si>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</si>
  <si>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</si>
  <si>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</si>
  <si>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</si>
  <si>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</si>
  <si>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</si>
  <si>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</si>
  <si>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</si>
  <si>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</si>
  <si>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</si>
  <si>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</si>
  <si>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</si>
  <si>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</si>
  <si>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</si>
  <si>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</si>
  <si>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</si>
  <si>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</si>
  <si>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</si>
  <si>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</si>
  <si>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</si>
  <si>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</si>
  <si>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</si>
  <si>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</si>
  <si>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</si>
  <si>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</si>
  <si>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</si>
  <si>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</si>
  <si>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</si>
  <si>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</si>
  <si>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</si>
  <si>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</si>
  <si>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</si>
  <si>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</si>
  <si>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</si>
  <si>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</si>
  <si>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</si>
  <si>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</si>
  <si>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</si>
  <si>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</si>
  <si>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</si>
  <si>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</si>
  <si>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</si>
  <si>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</si>
  <si>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</si>
  <si>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</si>
  <si>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</si>
  <si>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</si>
  <si>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</si>
  <si>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</si>
  <si>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</si>
  <si>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</si>
  <si>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</si>
  <si>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</si>
  <si>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</si>
  <si>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</si>
  <si>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</si>
  <si>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</si>
  <si>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</si>
  <si>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</si>
  <si>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</si>
  <si>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</si>
  <si>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</si>
  <si>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</si>
  <si>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</si>
  <si>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</si>
  <si>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</si>
  <si>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</si>
  <si>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</si>
  <si>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</si>
  <si>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</si>
  <si>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</si>
  <si>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</si>
  <si>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</si>
  <si>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</si>
  <si>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</si>
  <si>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</si>
  <si>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</si>
  <si>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</si>
  <si>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</si>
  <si>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</si>
  <si>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</si>
  <si>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</si>
  <si>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</si>
  <si>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</si>
  <si>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</si>
  <si>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</si>
  <si>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</si>
  <si>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</si>
  <si>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</si>
  <si>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</si>
  <si>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</si>
  <si>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</si>
  <si>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</si>
  <si>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</si>
  <si>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</si>
  <si>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</si>
  <si>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</si>
  <si>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</si>
  <si>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</si>
  <si>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</si>
  <si>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</si>
  <si>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</si>
  <si>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</si>
  <si>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</si>
  <si>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</si>
  <si>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</si>
  <si>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</si>
  <si>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</si>
  <si>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</si>
  <si>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</si>
  <si>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</si>
  <si>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</si>
  <si>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</si>
  <si>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</si>
  <si>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</si>
  <si>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</si>
  <si>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</si>
  <si>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</si>
  <si>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</si>
  <si>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</si>
  <si>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</si>
  <si>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</si>
  <si>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</si>
  <si>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</si>
  <si>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</si>
  <si>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</si>
  <si>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</si>
  <si>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</si>
  <si>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</si>
  <si>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</si>
  <si>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</si>
  <si>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</si>
  <si>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</si>
  <si>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</si>
  <si>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</si>
  <si>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</si>
  <si>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</si>
  <si>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</si>
  <si>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</si>
  <si>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</si>
  <si>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</si>
  <si>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</si>
  <si>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</si>
  <si>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</si>
  <si>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</si>
  <si>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</si>
  <si>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</si>
  <si>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</si>
  <si>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</si>
  <si>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</si>
  <si>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</si>
  <si>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</si>
  <si>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</si>
  <si>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</si>
  <si>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</si>
  <si>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</si>
  <si>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</si>
  <si>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</si>
  <si>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</si>
  <si>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</si>
  <si>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</si>
  <si>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</si>
  <si>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</si>
  <si>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</si>
  <si>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</si>
  <si>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</si>
  <si>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</si>
  <si>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</si>
  <si>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</si>
  <si>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</si>
  <si>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</si>
  <si>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</si>
  <si>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</si>
  <si>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</si>
  <si>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</si>
  <si>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</si>
  <si>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</si>
  <si>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</si>
  <si>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</si>
  <si>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</si>
  <si>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</si>
  <si>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</si>
  <si>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</si>
  <si>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</si>
  <si>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</si>
  <si>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</si>
  <si>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</si>
  <si>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</si>
  <si>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</si>
  <si>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</si>
  <si>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</si>
  <si>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</si>
  <si>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</si>
  <si>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</si>
  <si>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</si>
  <si>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</si>
  <si>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</si>
  <si>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</si>
  <si>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</si>
  <si>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</si>
  <si>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</si>
  <si>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</si>
  <si>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</si>
  <si>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</si>
  <si>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</si>
  <si>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</si>
  <si>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</si>
  <si>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</si>
  <si>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</si>
  <si>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</si>
  <si>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</si>
  <si>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</si>
  <si>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</si>
  <si>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</si>
  <si>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</si>
  <si>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</si>
  <si>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</si>
  <si>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</si>
  <si>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</si>
  <si>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</si>
  <si>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</si>
  <si>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</si>
  <si>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</si>
  <si>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</si>
  <si>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</si>
  <si>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</si>
  <si>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</si>
  <si>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</si>
  <si>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</si>
  <si>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</si>
  <si>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</si>
  <si>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</si>
  <si>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</si>
  <si>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</si>
  <si>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</si>
  <si>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</si>
  <si>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</si>
  <si>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</si>
  <si>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</si>
  <si>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</si>
  <si>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</si>
  <si>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</si>
  <si>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</si>
  <si>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</si>
  <si>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</si>
  <si>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</si>
  <si>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</si>
  <si>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</si>
  <si>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</si>
  <si>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</si>
  <si>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</si>
  <si>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</si>
  <si>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</si>
  <si>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</si>
  <si>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</si>
  <si>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</si>
  <si>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</si>
  <si>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</si>
  <si>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</si>
  <si>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</si>
  <si>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</si>
  <si>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</si>
  <si>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</si>
  <si>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</si>
  <si>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</si>
  <si>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</si>
  <si>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</si>
  <si>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</si>
  <si>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</si>
  <si>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</si>
  <si>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</si>
  <si>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</si>
  <si>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</si>
  <si>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</si>
  <si>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</si>
  <si>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</si>
  <si>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</si>
  <si>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</si>
  <si>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</si>
  <si>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</si>
  <si>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</si>
  <si>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</si>
  <si>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</si>
  <si>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</si>
  <si>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</si>
  <si>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</si>
  <si>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</si>
  <si>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</si>
  <si>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</si>
  <si>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</si>
  <si>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</si>
  <si>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</si>
  <si>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</si>
  <si>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</si>
  <si>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</si>
  <si>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</si>
  <si>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</si>
  <si>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</si>
  <si>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</si>
  <si>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</si>
  <si>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</si>
  <si>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</si>
  <si>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</si>
  <si>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</si>
  <si>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</si>
  <si>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</si>
  <si>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</si>
  <si>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</si>
  <si>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</si>
  <si>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</si>
  <si>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</si>
  <si>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</si>
  <si>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</si>
  <si>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</si>
  <si>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</si>
  <si>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</si>
  <si>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</si>
  <si>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</si>
  <si>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</si>
  <si>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</si>
  <si>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</si>
  <si>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</si>
  <si>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</si>
  <si>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</si>
  <si>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</si>
  <si>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</si>
  <si>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</si>
  <si>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</si>
  <si>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</si>
  <si>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</si>
  <si>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</si>
  <si>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</si>
  <si>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</si>
  <si>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</si>
  <si>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</si>
  <si>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</si>
  <si>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</si>
  <si>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</si>
  <si>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</si>
  <si>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</si>
  <si>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</si>
  <si>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</si>
  <si>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</si>
  <si>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</si>
  <si>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</si>
  <si>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</si>
  <si>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</si>
  <si>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</si>
  <si>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</si>
  <si>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</si>
  <si>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</si>
  <si>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</si>
  <si>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</si>
  <si>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</si>
  <si>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</si>
  <si>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</si>
  <si>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</si>
  <si>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</si>
  <si>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</si>
  <si>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</si>
  <si>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</si>
  <si>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</si>
  <si>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</si>
  <si>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</si>
  <si>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</si>
  <si>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</si>
  <si>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</si>
  <si>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</si>
  <si>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</si>
  <si>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</si>
  <si>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</si>
  <si>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</si>
  <si>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</si>
  <si>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</si>
  <si>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</si>
  <si>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</si>
  <si>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</si>
  <si>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</si>
  <si>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</si>
  <si>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</si>
  <si>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</si>
  <si>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</si>
  <si>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</si>
  <si>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</si>
  <si>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</si>
  <si>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</si>
  <si>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</si>
  <si>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</si>
  <si>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</si>
  <si>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</si>
  <si>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</si>
  <si>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</si>
  <si>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</si>
  <si>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</si>
  <si>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</si>
  <si>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</si>
  <si>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</si>
  <si>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</si>
  <si>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</si>
  <si>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</si>
  <si>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</si>
  <si>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</si>
  <si>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</si>
  <si>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</si>
  <si>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</si>
  <si>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</si>
  <si>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</si>
  <si>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</si>
  <si>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</si>
  <si>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</si>
  <si>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</si>
  <si>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</si>
  <si>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</si>
  <si>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</si>
  <si>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</si>
  <si>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</si>
  <si>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</si>
  <si>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</si>
  <si>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</si>
  <si>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</si>
  <si>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</si>
  <si>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</si>
  <si>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</si>
  <si>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</si>
  <si>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</si>
  <si>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</si>
  <si>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</si>
  <si>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</si>
  <si>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</si>
  <si>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</si>
  <si>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</si>
  <si>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</si>
  <si>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</si>
  <si>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</si>
  <si>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</si>
  <si>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</si>
  <si>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</si>
  <si>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</si>
  <si>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</si>
  <si>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</si>
  <si>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</si>
  <si>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</si>
  <si>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</si>
  <si>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</si>
  <si>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</si>
  <si>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</si>
  <si>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</si>
  <si>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</si>
  <si>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</si>
  <si>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</si>
  <si>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</si>
  <si>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</si>
  <si>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</si>
  <si>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</si>
  <si>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</si>
  <si>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</si>
  <si>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</si>
  <si>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</si>
  <si>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</si>
  <si>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</si>
  <si>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</si>
  <si>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</si>
  <si>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</si>
  <si>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</si>
  <si>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</si>
  <si>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</si>
  <si>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</si>
  <si>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</si>
  <si>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</si>
  <si>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</si>
  <si>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</si>
  <si>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</si>
  <si>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</si>
  <si>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</si>
  <si>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</si>
  <si>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</si>
  <si>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</si>
  <si>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</si>
  <si>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</si>
  <si>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</si>
  <si>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</si>
  <si>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</si>
  <si>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</si>
  <si>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</si>
  <si>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</si>
  <si>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</si>
  <si>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</si>
  <si>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</si>
  <si>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</si>
  <si>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</si>
  <si>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</si>
  <si>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</si>
  <si>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</si>
  <si>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</si>
  <si>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</si>
  <si>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</si>
  <si>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</si>
  <si>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</si>
  <si>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</si>
  <si>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</si>
  <si>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</si>
  <si>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</si>
  <si>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</si>
  <si>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</si>
  <si>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</si>
  <si>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</si>
  <si>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</si>
  <si>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</si>
  <si>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</si>
  <si>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</si>
  <si>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</si>
  <si>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</si>
  <si>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</si>
  <si>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</si>
  <si>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</si>
  <si>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</si>
  <si>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</si>
  <si>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</si>
  <si>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</si>
  <si>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</si>
  <si>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</si>
  <si>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</si>
  <si>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</si>
  <si>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</si>
  <si>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</si>
  <si>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</si>
  <si>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</si>
  <si>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</si>
  <si>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</si>
  <si>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</si>
  <si>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</si>
  <si>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</si>
  <si>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</si>
  <si>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</si>
  <si>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</si>
  <si>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</si>
  <si>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</si>
  <si>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</si>
  <si>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</si>
  <si>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</si>
  <si>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</si>
  <si>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</si>
  <si>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</si>
  <si>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</si>
  <si>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</si>
  <si>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</si>
  <si>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</si>
  <si>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</si>
  <si>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</si>
  <si>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</si>
  <si>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</si>
  <si>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</si>
  <si>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</si>
  <si>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</si>
  <si>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</si>
  <si>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</si>
  <si>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</si>
  <si>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</si>
  <si>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</si>
  <si>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</si>
  <si>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</si>
  <si>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</si>
  <si>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</si>
  <si>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</si>
  <si>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</si>
  <si>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</si>
  <si>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</si>
  <si>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</si>
  <si>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</si>
  <si>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</si>
  <si>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</si>
  <si>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</si>
  <si>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</si>
  <si>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</si>
  <si>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</si>
  <si>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</si>
  <si>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</si>
  <si>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</si>
  <si>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</si>
  <si>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</si>
  <si>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</si>
  <si>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</si>
  <si>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</si>
  <si>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</si>
  <si>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</si>
  <si>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</si>
  <si>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</si>
  <si>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</si>
  <si>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</si>
  <si>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</si>
  <si>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</si>
  <si>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</si>
  <si>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</si>
  <si>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</si>
  <si>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</si>
  <si>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</si>
  <si>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</si>
  <si>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</si>
  <si>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</si>
  <si>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</si>
  <si>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</si>
  <si>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</si>
  <si>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</si>
  <si>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</si>
  <si>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</si>
  <si>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</si>
  <si>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</si>
  <si>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</si>
  <si>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</si>
  <si>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</si>
  <si>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</si>
  <si>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</si>
  <si>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</si>
  <si>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</si>
  <si>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</si>
  <si>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</si>
  <si>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</si>
  <si>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</si>
  <si>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</si>
  <si>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</si>
  <si>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</si>
  <si>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</si>
  <si>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</si>
  <si>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</si>
  <si>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</si>
  <si>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</si>
  <si>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</si>
  <si>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</si>
  <si>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</si>
  <si>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</si>
  <si>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</si>
  <si>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</si>
  <si>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</si>
  <si>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</si>
  <si>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</si>
  <si>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</si>
  <si>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</si>
  <si>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</si>
  <si>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</si>
  <si>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</si>
  <si>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</si>
  <si>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</si>
  <si>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</si>
  <si>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</si>
  <si>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</si>
  <si>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</si>
  <si>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</si>
  <si>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</si>
  <si>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</si>
  <si>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</si>
  <si>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</si>
  <si>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</si>
  <si>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</si>
  <si>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</si>
  <si>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</si>
  <si>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</si>
  <si>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</si>
  <si>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</si>
  <si>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</si>
  <si>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</si>
  <si>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</si>
  <si>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</si>
  <si>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</si>
  <si>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</si>
  <si>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</si>
  <si>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</si>
  <si>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</si>
  <si>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</si>
  <si>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</si>
  <si>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</si>
  <si>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</si>
  <si>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</si>
  <si>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</si>
  <si>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</si>
  <si>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</si>
  <si>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</si>
  <si>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</si>
  <si>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</si>
  <si>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</si>
  <si>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</si>
  <si>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</si>
  <si>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</si>
  <si>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</si>
  <si>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</si>
  <si>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</si>
  <si>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</si>
  <si>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</si>
  <si>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</si>
  <si>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</si>
  <si>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</si>
  <si>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</si>
  <si>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</si>
  <si>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</si>
  <si>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</si>
  <si>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</si>
  <si>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</si>
  <si>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</si>
  <si>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</si>
  <si>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</si>
  <si>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</si>
  <si>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</si>
  <si>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</si>
  <si>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</si>
  <si>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</si>
  <si>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</si>
  <si>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</si>
  <si>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</si>
  <si>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</si>
  <si>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</si>
  <si>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01393_令和7年度</t>
  </si>
  <si>
    <t>01393_令和8年度</t>
  </si>
  <si>
    <t>01393_令和9年度</t>
  </si>
  <si>
    <t>01393_令和10年度</t>
  </si>
  <si>
    <t>01393_令和11年度</t>
  </si>
  <si>
    <t>01393_令和12年度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</si>
</sst>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0.37632215325480362</c:v>
                </c:pt>
                <c:pt idx="1">
                  <c:v>0.28971892010414851</c:v>
                </c:pt>
                <c:pt idx="2">
                  <c:v>0.2756995144279622</c:v>
                </c:pt>
                <c:pt idx="3">
                  <c:v>0.1876909940553107</c:v>
                </c:pt>
                <c:pt idx="4">
                  <c:v>0.24242601780237771</c:v>
                </c:pt>
                <c:pt idx="5">
                  <c:v>0.2609364019922325</c:v>
                </c:pt>
                <c:pt idx="6">
                  <c:v>0.23270283534330441</c:v>
                </c:pt>
                <c:pt idx="7">
                  <c:v>0.25710953677670689</c:v>
                </c:pt>
                <c:pt idx="8">
                  <c:v>0.23704735706218544</c:v>
                </c:pt>
                <c:pt idx="9">
                  <c:v>0.27230168454226877</c:v>
                </c:pt>
                <c:pt idx="10">
                  <c:v>0.33231694782223198</c:v>
                </c:pt>
                <c:pt idx="11">
                  <c:v>0.3199095466869773</c:v>
                </c:pt>
                <c:pt idx="12">
                  <c:v>0.24067316456995011</c:v>
                </c:pt>
                <c:pt idx="13">
                  <c:v>0.27303672417502461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5.8471506805242219</c:v>
                </c:pt>
                <c:pt idx="1">
                  <c:v>5.8376679413380055</c:v>
                </c:pt>
                <c:pt idx="2">
                  <c:v>5.669054702617923</c:v>
                </c:pt>
                <c:pt idx="3">
                  <c:v>5.6970935267411953</c:v>
                </c:pt>
                <c:pt idx="4">
                  <c:v>5.5041984308483043</c:v>
                </c:pt>
                <c:pt idx="5">
                  <c:v>5.3108204890028894</c:v>
                </c:pt>
                <c:pt idx="6">
                  <c:v>5.2110286691791075</c:v>
                </c:pt>
                <c:pt idx="7">
                  <c:v>5.2891712906242647</c:v>
                </c:pt>
                <c:pt idx="8">
                  <c:v>5.2209272143053944</c:v>
                </c:pt>
                <c:pt idx="9">
                  <c:v>5.0349456669434227</c:v>
                </c:pt>
                <c:pt idx="10">
                  <c:v>4.7120847763743789</c:v>
                </c:pt>
                <c:pt idx="11">
                  <c:v>4.2903518974266275</c:v>
                </c:pt>
                <c:pt idx="12">
                  <c:v>4.2739378515980366</c:v>
                </c:pt>
                <c:pt idx="13">
                  <c:v>4.2669902395597772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6.6985406674628418</c:v>
                </c:pt>
                <c:pt idx="1">
                  <c:v>6.6198609470226843</c:v>
                </c:pt>
                <c:pt idx="2">
                  <c:v>7.9329063338026868</c:v>
                </c:pt>
                <c:pt idx="3">
                  <c:v>8.7475935283392356</c:v>
                </c:pt>
                <c:pt idx="4">
                  <c:v>8.4346571799684487</c:v>
                </c:pt>
                <c:pt idx="5">
                  <c:v>8.9539388916357048</c:v>
                </c:pt>
                <c:pt idx="6">
                  <c:v>8.1313858815952695</c:v>
                </c:pt>
                <c:pt idx="7">
                  <c:v>8.2052693623596831</c:v>
                </c:pt>
                <c:pt idx="8">
                  <c:v>7.9096443309993933</c:v>
                </c:pt>
                <c:pt idx="9">
                  <c:v>7.1912474805379096</c:v>
                </c:pt>
                <c:pt idx="10">
                  <c:v>7.212158184961023</c:v>
                </c:pt>
                <c:pt idx="11">
                  <c:v>6.5525596021553847</c:v>
                </c:pt>
                <c:pt idx="12">
                  <c:v>6.4341269657119282</c:v>
                </c:pt>
                <c:pt idx="13">
                  <c:v>6.2543849208153537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4.8418429504941054</c:v>
                </c:pt>
                <c:pt idx="1">
                  <c:v>4.3341247220770516</c:v>
                </c:pt>
                <c:pt idx="2">
                  <c:v>5.4752180391589631</c:v>
                </c:pt>
                <c:pt idx="3">
                  <c:v>6.8002034080229734</c:v>
                </c:pt>
                <c:pt idx="4">
                  <c:v>6.3243517500923101</c:v>
                </c:pt>
                <c:pt idx="5">
                  <c:v>6.6898496005371229</c:v>
                </c:pt>
                <c:pt idx="6">
                  <c:v>6.4729167877974829</c:v>
                </c:pt>
                <c:pt idx="7">
                  <c:v>5.5497754573927027</c:v>
                </c:pt>
                <c:pt idx="8">
                  <c:v>5.5647041895778617</c:v>
                </c:pt>
                <c:pt idx="9">
                  <c:v>5.5921497356735381</c:v>
                </c:pt>
                <c:pt idx="10">
                  <c:v>5.0166660965880814</c:v>
                </c:pt>
                <c:pt idx="11">
                  <c:v>4.6412229271171563</c:v>
                </c:pt>
                <c:pt idx="12">
                  <c:v>4.7137025561011985</c:v>
                </c:pt>
                <c:pt idx="13">
                  <c:v>4.8058669032610419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8.5585425612583741</c:v>
                </c:pt>
                <c:pt idx="1">
                  <c:v>7.9399503271572538</c:v>
                </c:pt>
                <c:pt idx="2">
                  <c:v>9.5725804420960721</c:v>
                </c:pt>
                <c:pt idx="3">
                  <c:v>9.3442164645149646</c:v>
                </c:pt>
                <c:pt idx="4">
                  <c:v>7.3551430507751379</c:v>
                </c:pt>
                <c:pt idx="5">
                  <c:v>6.5186281749761319</c:v>
                </c:pt>
                <c:pt idx="6">
                  <c:v>6.061007395807632</c:v>
                </c:pt>
                <c:pt idx="7">
                  <c:v>2.7566064112140798</c:v>
                </c:pt>
                <c:pt idx="8">
                  <c:v>2.5323936786203332</c:v>
                </c:pt>
                <c:pt idx="9">
                  <c:v>2.3281834782908608</c:v>
                </c:pt>
                <c:pt idx="10">
                  <c:v>2.3117394998330441</c:v>
                </c:pt>
                <c:pt idx="11">
                  <c:v>3.5812930939425378</c:v>
                </c:pt>
                <c:pt idx="12">
                  <c:v>3.2847684028372166</c:v>
                </c:pt>
                <c:pt idx="13">
                  <c:v>2.9640405858435006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1543</c:v>
                </c:pt>
                <c:pt idx="1">
                  <c:v>1541</c:v>
                </c:pt>
                <c:pt idx="2">
                  <c:v>1543</c:v>
                </c:pt>
                <c:pt idx="3">
                  <c:v>1579</c:v>
                </c:pt>
                <c:pt idx="4">
                  <c:v>1562</c:v>
                </c:pt>
                <c:pt idx="5">
                  <c:v>1560</c:v>
                </c:pt>
                <c:pt idx="6">
                  <c:v>1554</c:v>
                </c:pt>
                <c:pt idx="7">
                  <c:v>1564</c:v>
                </c:pt>
                <c:pt idx="8">
                  <c:v>1551</c:v>
                </c:pt>
                <c:pt idx="9">
                  <c:v>1540</c:v>
                </c:pt>
                <c:pt idx="10">
                  <c:v>1540</c:v>
                </c:pt>
                <c:pt idx="11">
                  <c:v>1513</c:v>
                </c:pt>
                <c:pt idx="12">
                  <c:v>1494</c:v>
                </c:pt>
                <c:pt idx="13">
                  <c:v>1474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525</c:v>
                </c:pt>
                <c:pt idx="1">
                  <c:v>512</c:v>
                </c:pt>
                <c:pt idx="2">
                  <c:v>500</c:v>
                </c:pt>
                <c:pt idx="3">
                  <c:v>490</c:v>
                </c:pt>
                <c:pt idx="4">
                  <c:v>481</c:v>
                </c:pt>
                <c:pt idx="5">
                  <c:v>472</c:v>
                </c:pt>
                <c:pt idx="6">
                  <c:v>461</c:v>
                </c:pt>
                <c:pt idx="7">
                  <c:v>498</c:v>
                </c:pt>
                <c:pt idx="8">
                  <c:v>503</c:v>
                </c:pt>
                <c:pt idx="9">
                  <c:v>487</c:v>
                </c:pt>
                <c:pt idx="10">
                  <c:v>432</c:v>
                </c:pt>
                <c:pt idx="11">
                  <c:v>444</c:v>
                </c:pt>
                <c:pt idx="12">
                  <c:v>449</c:v>
                </c:pt>
                <c:pt idx="13">
                  <c:v>438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1573</c:v>
                </c:pt>
                <c:pt idx="1">
                  <c:v>1581</c:v>
                </c:pt>
                <c:pt idx="2">
                  <c:v>1574</c:v>
                </c:pt>
                <c:pt idx="3">
                  <c:v>1580</c:v>
                </c:pt>
                <c:pt idx="4">
                  <c:v>1572</c:v>
                </c:pt>
                <c:pt idx="5">
                  <c:v>1576</c:v>
                </c:pt>
                <c:pt idx="6">
                  <c:v>1555</c:v>
                </c:pt>
                <c:pt idx="7">
                  <c:v>1543</c:v>
                </c:pt>
                <c:pt idx="8">
                  <c:v>1520</c:v>
                </c:pt>
                <c:pt idx="9">
                  <c:v>1501</c:v>
                </c:pt>
                <c:pt idx="10">
                  <c:v>1487</c:v>
                </c:pt>
                <c:pt idx="11">
                  <c:v>1474</c:v>
                </c:pt>
                <c:pt idx="12">
                  <c:v>1465</c:v>
                </c:pt>
                <c:pt idx="13">
                  <c:v>1446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46</c:v>
                </c:pt>
                <c:pt idx="6">
                  <c:v>46</c:v>
                </c:pt>
                <c:pt idx="7">
                  <c:v>46</c:v>
                </c:pt>
                <c:pt idx="8">
                  <c:v>46</c:v>
                </c:pt>
                <c:pt idx="9">
                  <c:v>46</c:v>
                </c:pt>
                <c:pt idx="10">
                  <c:v>46</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c:v>
                </c:pt>
                <c:pt idx="1">
                  <c:v>174</c:v>
                </c:pt>
                <c:pt idx="2">
                  <c:v>174</c:v>
                </c:pt>
                <c:pt idx="3">
                  <c:v>174</c:v>
                </c:pt>
                <c:pt idx="4">
                  <c:v>174</c:v>
                </c:pt>
                <c:pt idx="5">
                  <c:v>121</c:v>
                </c:pt>
                <c:pt idx="6">
                  <c:v>121</c:v>
                </c:pt>
                <c:pt idx="7">
                  <c:v>121</c:v>
                </c:pt>
                <c:pt idx="8">
                  <c:v>121</c:v>
                </c:pt>
                <c:pt idx="9">
                  <c:v>121</c:v>
                </c:pt>
                <c:pt idx="10">
                  <c:v>121</c:v>
                </c:pt>
                <c:pt idx="11">
                  <c:v>112</c:v>
                </c:pt>
                <c:pt idx="12">
                  <c:v>112</c:v>
                </c:pt>
                <c:pt idx="13">
                  <c:v>112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19.4663</c:v>
                </c:pt>
                <c:pt idx="1">
                  <c:v>20.222999999999999</c:v>
                </c:pt>
                <c:pt idx="2">
                  <c:v>25.0489</c:v>
                </c:pt>
                <c:pt idx="3">
                  <c:v>22.882899999999999</c:v>
                </c:pt>
                <c:pt idx="4">
                  <c:v>17.487300000000001</c:v>
                </c:pt>
                <c:pt idx="5">
                  <c:v>15.926399999999999</c:v>
                </c:pt>
                <c:pt idx="6">
                  <c:v>13.7659</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3.2360000000000002</c:v>
                </c:pt>
                <c:pt idx="4">
                  <c:v>3.355</c:v>
                </c:pt>
                <c:pt idx="5">
                  <c:v>3.919</c:v>
                </c:pt>
                <c:pt idx="6">
                  <c:v>3.7509999999999999</c:v>
                </c:pt>
                <c:pt idx="7">
                  <c:v>3.883</c:v>
                </c:pt>
                <c:pt idx="8">
                  <c:v>3.6960000000000002</c:v>
                </c:pt>
                <c:pt idx="9">
                  <c:v>3.5840000000000001</c:v>
                </c:pt>
                <c:pt idx="10">
                  <c:v>3.6320000000000001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3.2360000000000002</c:v>
                </c:pt>
                <c:pt idx="4">
                  <c:v>3.355</c:v>
                </c:pt>
                <c:pt idx="5">
                  <c:v>3.919</c:v>
                </c:pt>
                <c:pt idx="6">
                  <c:v>3.7509999999999999</c:v>
                </c:pt>
                <c:pt idx="7">
                  <c:v>3.883</c:v>
                </c:pt>
                <c:pt idx="8">
                  <c:v>3.6960000000000002</c:v>
                </c:pt>
                <c:pt idx="9">
                  <c:v>3.5840000000000001</c:v>
                </c:pt>
                <c:pt idx="10">
                  <c:v>3.6320000000000001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5.4752180391589631</c:v>
                </c:pt>
                <c:pt idx="1">
                  <c:v>6.8002034080229734</c:v>
                </c:pt>
                <c:pt idx="2">
                  <c:v>6.3243517500923101</c:v>
                </c:pt>
                <c:pt idx="3">
                  <c:v>6.6898496005371229</c:v>
                </c:pt>
                <c:pt idx="4">
                  <c:v>6.4729167877974829</c:v>
                </c:pt>
                <c:pt idx="5">
                  <c:v>5.5497754573927027</c:v>
                </c:pt>
                <c:pt idx="6">
                  <c:v>5.5647041895778617</c:v>
                </c:pt>
                <c:pt idx="7">
                  <c:v>5.5921497356735381</c:v>
                </c:pt>
                <c:pt idx="8">
                  <c:v>5.0166660965880814</c:v>
                </c:pt>
                <c:pt idx="9">
                  <c:v>4.6412229271171563</c:v>
                </c:pt>
                <c:pt idx="10">
                  <c:v>4.7137025561011985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9.5725804420960721</c:v>
                </c:pt>
                <c:pt idx="1">
                  <c:v>9.3442164645149646</c:v>
                </c:pt>
                <c:pt idx="2">
                  <c:v>7.3551430507751379</c:v>
                </c:pt>
                <c:pt idx="3">
                  <c:v>6.5186281749761319</c:v>
                </c:pt>
                <c:pt idx="4">
                  <c:v>6.061007395807632</c:v>
                </c:pt>
                <c:pt idx="5">
                  <c:v>2.7566064112140798</c:v>
                </c:pt>
                <c:pt idx="6">
                  <c:v>2.5323936786203332</c:v>
                </c:pt>
                <c:pt idx="7">
                  <c:v>2.3281834782908608</c:v>
                </c:pt>
                <c:pt idx="8">
                  <c:v>2.3117394998330441</c:v>
                </c:pt>
                <c:pt idx="9">
                  <c:v>3.5812930939425378</c:v>
                </c:pt>
                <c:pt idx="10">
                  <c:v>3.2847684028372166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0.49642346719857955</c:v>
                </c:pt>
                <c:pt idx="4">
                  <c:v>0.55353834452019257</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3.6320000000000001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3.6320000000000001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3.6320000000000001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4.0554144424484457</c:v>
                </c:pt>
                <c:pt idx="2">
                  <c:v>0.69827633697377911</c:v>
                </c:pt>
                <c:pt idx="3">
                  <c:v>6.5316157376535093</c:v>
                </c:pt>
                <c:pt idx="4">
                  <c:v>4.5444156474962458</c:v>
                </c:pt>
                <c:pt idx="5">
                  <c:v>7.8085775675793219</c:v>
                </c:pt>
                <c:pt idx="7">
                  <c:v>6.2099450385926644</c:v>
                </c:pt>
                <c:pt idx="8">
                  <c:v>0.20178153552113301</c:v>
                </c:pt>
                <c:pt idx="9">
                  <c:v>0</c:v>
                </c:pt>
                <c:pt idx="10">
                  <c:v>0.17264455909241511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11.285306517075735</c:v>
                </c:pt>
                <c:pt idx="4" formatCode="#,##0">
                  <c:v>4.5444156474962458</c:v>
                </c:pt>
                <c:pt idx="5" formatCode="#,##0">
                  <c:v>7.8085775675793219</c:v>
                </c:pt>
                <c:pt idx="6" formatCode="#,##0">
                  <c:v>6.4117265741137972</c:v>
                </c:pt>
                <c:pt idx="10" formatCode="#,##0">
                  <c:v>0.17264455909241511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3.6320000000000001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3.6320000000000001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黒松内町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3.6320000000000001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黒松内町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黒松内町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黒松内町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104.30000000000001</c:v>
                </c:pt>
                <c:pt idx="1">
                  <c:v>168.5</c:v>
                </c:pt>
                <c:pt idx="2">
                  <c:v>4604.8999999999996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125.17251600000002</c:v>
                </c:pt>
                <c:pt idx="1">
                  <c:v>222.88506000000001</c:v>
                </c:pt>
                <c:pt idx="2">
                  <c:v>10004.053151999999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黒松内町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34.603894656000001</c:v>
                </c:pt>
                <c:pt idx="1">
                  <c:v>113.58288392400001</c:v>
                </c:pt>
                <c:pt idx="2">
                  <c:v>0.38114391600000003</c:v>
                </c:pt>
                <c:pt idx="3">
                  <c:v>0.7800757559999999</c:v>
                </c:pt>
                <c:pt idx="4">
                  <c:v>0.1123739</c:v>
                </c:pt>
                <c:pt idx="5">
                  <c:v>1.5472640200000001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2,060,802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黒松内町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894000</c:v>
                </c:pt>
                <c:pt idx="1">
                  <c:v>1161500</c:v>
                </c:pt>
                <c:pt idx="2">
                  <c:v>1768</c:v>
                </c:pt>
                <c:pt idx="3">
                  <c:v>3534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4604.8999999999996</c:v>
                </c:pt>
                <c:pt idx="1">
                  <c:v>4604.8999999999996</c:v>
                </c:pt>
                <c:pt idx="2">
                  <c:v>4604.8999999999996</c:v>
                </c:pt>
                <c:pt idx="3">
                  <c:v>4605</c:v>
                </c:pt>
                <c:pt idx="4">
                  <c:v>4604.8999999999996</c:v>
                </c:pt>
                <c:pt idx="5">
                  <c:v>4604.8999999999996</c:v>
                </c:pt>
                <c:pt idx="6">
                  <c:v>4604.8999999999996</c:v>
                </c:pt>
                <c:pt idx="7">
                  <c:v>4604.8999999999996</c:v>
                </c:pt>
                <c:pt idx="8">
                  <c:v>4604.8999999999996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c:v>
                </c:pt>
                <c:pt idx="1">
                  <c:v>20</c:v>
                </c:pt>
                <c:pt idx="2">
                  <c:v>20</c:v>
                </c:pt>
                <c:pt idx="3">
                  <c:v>20</c:v>
                </c:pt>
                <c:pt idx="4">
                  <c:v>20</c:v>
                </c:pt>
                <c:pt idx="5">
                  <c:v>119</c:v>
                </c:pt>
                <c:pt idx="6">
                  <c:v>119</c:v>
                </c:pt>
                <c:pt idx="7">
                  <c:v>168.5</c:v>
                </c:pt>
                <c:pt idx="8">
                  <c:v>168.5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58.7</c:v>
                </c:pt>
                <c:pt idx="1">
                  <c:v>63.4</c:v>
                </c:pt>
                <c:pt idx="2">
                  <c:v>68.900000000000006</c:v>
                </c:pt>
                <c:pt idx="3">
                  <c:v>88</c:v>
                </c:pt>
                <c:pt idx="4">
                  <c:v>87.800000000000011</c:v>
                </c:pt>
                <c:pt idx="5">
                  <c:v>87.800000000000011</c:v>
                </c:pt>
                <c:pt idx="6">
                  <c:v>98.800000000000011</c:v>
                </c:pt>
                <c:pt idx="7">
                  <c:v>104.30000000000001</c:v>
                </c:pt>
                <c:pt idx="8">
                  <c:v>104.30000000000001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0.64294209527133961</c:v>
                </c:pt>
                <c:pt idx="1">
                  <c:v>0.69821193524701364</c:v>
                </c:pt>
                <c:pt idx="2">
                  <c:v>0.74209479006960732</c:v>
                </c:pt>
                <c:pt idx="3">
                  <c:v>0.76649127547543694</c:v>
                </c:pt>
                <c:pt idx="4">
                  <c:v>0.75925851435268821</c:v>
                </c:pt>
                <c:pt idx="5">
                  <c:v>0.7856788367792632</c:v>
                </c:pt>
                <c:pt idx="6">
                  <c:v>0.76681368815847439</c:v>
                </c:pt>
                <c:pt idx="7">
                  <c:v>0.77128695569301753</c:v>
                </c:pt>
                <c:pt idx="8">
                  <c:v>0.77128695569301753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4.8794358122686949</c:v>
                </c:pt>
                <c:pt idx="2">
                  <c:v>0.50989530837316777</c:v>
                </c:pt>
                <c:pt idx="3">
                  <c:v>1.965811930133275</c:v>
                </c:pt>
                <c:pt idx="4">
                  <c:v>6.3243517500923101</c:v>
                </c:pt>
                <c:pt idx="5">
                  <c:v>8.4346571799684487</c:v>
                </c:pt>
                <c:pt idx="7">
                  <c:v>5.2616134838977722</c:v>
                </c:pt>
                <c:pt idx="8">
                  <c:v>0.24258494695053201</c:v>
                </c:pt>
                <c:pt idx="9">
                  <c:v>0</c:v>
                </c:pt>
                <c:pt idx="10">
                  <c:v>0.24242601780237771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7.3551430507751379</c:v>
                </c:pt>
                <c:pt idx="4" formatCode="#,##0">
                  <c:v>6.3243517500923101</c:v>
                </c:pt>
                <c:pt idx="5" formatCode="#,##0">
                  <c:v>8.4346571799684487</c:v>
                </c:pt>
                <c:pt idx="6" formatCode="#,##0">
                  <c:v>5.5041984308483043</c:v>
                </c:pt>
                <c:pt idx="10" formatCode="#,##0">
                  <c:v>0.24242601780237771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9</c:v>
                </c:pt>
                <c:pt idx="2">
                  <c:v>10</c:v>
                </c:pt>
                <c:pt idx="3">
                  <c:v>12</c:v>
                </c:pt>
                <c:pt idx="4">
                  <c:v>12</c:v>
                </c:pt>
                <c:pt idx="5">
                  <c:v>12</c:v>
                </c:pt>
                <c:pt idx="6">
                  <c:v>14</c:v>
                </c:pt>
                <c:pt idx="7">
                  <c:v>15</c:v>
                </c:pt>
                <c:pt idx="8">
                  <c:v>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13421.866727537754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10352.110727999998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4148555.5070000002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961219.29599999997</c:v>
                </c:pt>
                <c:pt idx="1">
                  <c:v>3155080.1090000002</c:v>
                </c:pt>
                <c:pt idx="2">
                  <c:v>10587.331</c:v>
                </c:pt>
                <c:pt idx="3">
                  <c:v>21668.770999999997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348.05757600000004</c:v>
                </c:pt>
                <c:pt idx="1">
                  <c:v>10004.053151999999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0.30030206180062669</c:v>
                </c:pt>
                <c:pt idx="3">
                  <c:v>2.6637385240428739</c:v>
                </c:pt>
                <c:pt idx="4">
                  <c:v>4.8058669032610419</c:v>
                </c:pt>
                <c:pt idx="5">
                  <c:v>6.2543849208153537</c:v>
                </c:pt>
                <c:pt idx="7">
                  <c:v>4.1132222109312728</c:v>
                </c:pt>
                <c:pt idx="8">
                  <c:v>0.15376802862850411</c:v>
                </c:pt>
                <c:pt idx="9">
                  <c:v>0</c:v>
                </c:pt>
                <c:pt idx="10">
                  <c:v>0.27303672417502461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2.9640405858435006</c:v>
                </c:pt>
                <c:pt idx="4">
                  <c:v>4.8058669032610419</c:v>
                </c:pt>
                <c:pt idx="5">
                  <c:v>6.2543849208153537</c:v>
                </c:pt>
                <c:pt idx="6">
                  <c:v>4.2669902395597772</c:v>
                </c:pt>
                <c:pt idx="10">
                  <c:v>0.27303672417502461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黒松内町</c:v>
                </c:pt>
              </c:strCache>
            </c:strRef>
          </c:cat>
          <c:val>
            <c:numRef>
              <c:f>①CO2排出量の現状把握!$AX$43:$AX$45</c:f>
              <c:numCache>
                <c:formatCode>0%</c:formatCode>
                <c:ptCount val="3"/>
                <c:pt idx="0">
                  <c:v>0.42072759503743129</c:v>
                </c:pt>
                <c:pt idx="1">
                  <c:v>0.30921412593340852</c:v>
                </c:pt>
                <c:pt idx="2">
                  <c:v>0.15966330497685138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黒松内町</c:v>
                </c:pt>
              </c:strCache>
            </c:strRef>
          </c:cat>
          <c:val>
            <c:numRef>
              <c:f>①CO2排出量の現状把握!$AY$43:$AY$45</c:f>
              <c:numCache>
                <c:formatCode>0%</c:formatCode>
                <c:ptCount val="3"/>
                <c:pt idx="0">
                  <c:v>0.19118662390594171</c:v>
                </c:pt>
                <c:pt idx="1">
                  <c:v>0.20712729952583622</c:v>
                </c:pt>
                <c:pt idx="2">
                  <c:v>0.25887654734496879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黒松内町</c:v>
                </c:pt>
              </c:strCache>
            </c:strRef>
          </c:cat>
          <c:val>
            <c:numRef>
              <c:f>①CO2排出量の現状把握!$AZ$43:$AZ$45</c:f>
              <c:numCache>
                <c:formatCode>0%</c:formatCode>
                <c:ptCount val="3"/>
                <c:pt idx="0">
                  <c:v>0.18034974026133399</c:v>
                </c:pt>
                <c:pt idx="1">
                  <c:v>0.27350962896363906</c:v>
                </c:pt>
                <c:pt idx="2">
                  <c:v>0.33690354033076908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黒松内町</c:v>
                </c:pt>
              </c:strCache>
            </c:strRef>
          </c:cat>
          <c:val>
            <c:numRef>
              <c:f>①CO2排出量の現状把握!$BA$43:$BA$45</c:f>
              <c:numCache>
                <c:formatCode>0%</c:formatCode>
                <c:ptCount val="3"/>
                <c:pt idx="0">
                  <c:v>0.19226168778726088</c:v>
                </c:pt>
                <c:pt idx="1">
                  <c:v>0.19984883551217655</c:v>
                </c:pt>
                <c:pt idx="2">
                  <c:v>0.22984899977616302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黒松内町</c:v>
                </c:pt>
              </c:strCache>
            </c:strRef>
          </c:cat>
          <c:val>
            <c:numRef>
              <c:f>①CO2排出量の現状把握!$BB$43:$BB$45</c:f>
              <c:numCache>
                <c:formatCode>0%</c:formatCode>
                <c:ptCount val="3"/>
                <c:pt idx="0">
                  <c:v>1.5474353008032191E-2</c:v>
                </c:pt>
                <c:pt idx="1">
                  <c:v>1.0300110064939555E-2</c:v>
                </c:pt>
                <c:pt idx="2">
                  <c:v>1.4707607571247722E-2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1063</c:v>
                </c:pt>
                <c:pt idx="1">
                  <c:v>1063</c:v>
                </c:pt>
                <c:pt idx="2">
                  <c:v>1063</c:v>
                </c:pt>
                <c:pt idx="3">
                  <c:v>1063</c:v>
                </c:pt>
                <c:pt idx="4">
                  <c:v>1063</c:v>
                </c:pt>
                <c:pt idx="5">
                  <c:v>1069</c:v>
                </c:pt>
                <c:pt idx="6">
                  <c:v>1069</c:v>
                </c:pt>
                <c:pt idx="7">
                  <c:v>1069</c:v>
                </c:pt>
                <c:pt idx="8">
                  <c:v>1069</c:v>
                </c:pt>
                <c:pt idx="9">
                  <c:v>1069</c:v>
                </c:pt>
                <c:pt idx="10">
                  <c:v>1069</c:v>
                </c:pt>
                <c:pt idx="11">
                  <c:v>1040</c:v>
                </c:pt>
                <c:pt idx="12">
                  <c:v>1040</c:v>
                </c:pt>
                <c:pt idx="13">
                  <c:v>1040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0.37632215325480362</c:v>
                </c:pt>
                <c:pt idx="1">
                  <c:v>0.28971892010414851</c:v>
                </c:pt>
                <c:pt idx="2">
                  <c:v>0.2756995144279622</c:v>
                </c:pt>
                <c:pt idx="3">
                  <c:v>0.1876909940553107</c:v>
                </c:pt>
                <c:pt idx="4">
                  <c:v>0.24242601780237771</c:v>
                </c:pt>
                <c:pt idx="5">
                  <c:v>0.2609364019922325</c:v>
                </c:pt>
                <c:pt idx="6">
                  <c:v>0.23270283534330441</c:v>
                </c:pt>
                <c:pt idx="7">
                  <c:v>0.25710953677670689</c:v>
                </c:pt>
                <c:pt idx="8">
                  <c:v>0.23704735706218541</c:v>
                </c:pt>
                <c:pt idx="9">
                  <c:v>0.27230168454226877</c:v>
                </c:pt>
                <c:pt idx="10">
                  <c:v>0.33231694782223198</c:v>
                </c:pt>
                <c:pt idx="11">
                  <c:v>0.3199095466869773</c:v>
                </c:pt>
                <c:pt idx="12">
                  <c:v>0.24067316456995011</c:v>
                </c:pt>
                <c:pt idx="13">
                  <c:v>0.27303672417502461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3198</c:v>
                </c:pt>
                <c:pt idx="1">
                  <c:v>3196</c:v>
                </c:pt>
                <c:pt idx="2">
                  <c:v>3153</c:v>
                </c:pt>
                <c:pt idx="3">
                  <c:v>3142</c:v>
                </c:pt>
                <c:pt idx="4">
                  <c:v>3136</c:v>
                </c:pt>
                <c:pt idx="5">
                  <c:v>3097</c:v>
                </c:pt>
                <c:pt idx="6">
                  <c:v>3023</c:v>
                </c:pt>
                <c:pt idx="7">
                  <c:v>2977</c:v>
                </c:pt>
                <c:pt idx="8">
                  <c:v>2904</c:v>
                </c:pt>
                <c:pt idx="9">
                  <c:v>2837</c:v>
                </c:pt>
                <c:pt idx="10">
                  <c:v>2784</c:v>
                </c:pt>
                <c:pt idx="11">
                  <c:v>2735</c:v>
                </c:pt>
                <c:pt idx="12">
                  <c:v>2690</c:v>
                </c:pt>
                <c:pt idx="13">
                  <c:v>2612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黒松内町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66</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66</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66</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66</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66</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66</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2066</v>
      </c>
      <c r="B9" s="70">
        <v>1</v>
      </c>
      <c r="C9" s="70">
        <v>1</v>
      </c>
      <c r="D9" s="70">
        <v>1</v>
      </c>
      <c r="E9" s="70">
        <v>1990</v>
      </c>
      <c r="F9" s="70" t="s">
        <v>787</v>
      </c>
      <c r="G9" s="1073" t="s">
        <v>1657</v>
      </c>
      <c r="H9" s="70" t="s">
        <v>1658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2067</v>
      </c>
      <c r="B10" s="70">
        <v>2</v>
      </c>
      <c r="C10" s="70">
        <v>2</v>
      </c>
      <c r="D10" s="70">
        <v>1</v>
      </c>
      <c r="E10" s="70">
        <v>2005</v>
      </c>
      <c r="F10" s="70" t="s">
        <v>789</v>
      </c>
      <c r="G10" s="1073" t="s">
        <v>1657</v>
      </c>
      <c r="H10" s="70" t="s">
        <v>1658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2068</v>
      </c>
      <c r="B11" s="70">
        <v>3</v>
      </c>
      <c r="C11" s="70">
        <v>3</v>
      </c>
      <c r="D11" s="70">
        <v>1</v>
      </c>
      <c r="E11" s="70">
        <v>2006</v>
      </c>
      <c r="F11" s="70" t="s">
        <v>790</v>
      </c>
      <c r="G11" s="1073" t="s">
        <v>1657</v>
      </c>
      <c r="H11" s="70" t="s">
        <v>1658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2069</v>
      </c>
      <c r="B12" s="70">
        <v>4</v>
      </c>
      <c r="C12" s="70">
        <v>4</v>
      </c>
      <c r="D12" s="70">
        <v>1</v>
      </c>
      <c r="E12" s="70">
        <v>2007</v>
      </c>
      <c r="F12" s="70" t="s">
        <v>791</v>
      </c>
      <c r="G12" s="1073" t="s">
        <v>1657</v>
      </c>
      <c r="H12" s="70" t="s">
        <v>1658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2070</v>
      </c>
      <c r="B13" s="70">
        <v>5</v>
      </c>
      <c r="C13" s="70">
        <v>5</v>
      </c>
      <c r="D13" s="70">
        <v>1</v>
      </c>
      <c r="E13" s="70">
        <v>2008</v>
      </c>
      <c r="F13" s="70" t="s">
        <v>792</v>
      </c>
      <c r="G13" s="1073" t="s">
        <v>1657</v>
      </c>
      <c r="H13" s="70" t="s">
        <v>1658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2071</v>
      </c>
      <c r="B14" s="70">
        <v>6</v>
      </c>
      <c r="C14" s="70">
        <v>6</v>
      </c>
      <c r="D14" s="70">
        <v>1</v>
      </c>
      <c r="E14" s="70">
        <v>2009</v>
      </c>
      <c r="F14" s="70" t="s">
        <v>176</v>
      </c>
      <c r="G14" s="1073" t="s">
        <v>1657</v>
      </c>
      <c r="H14" s="70" t="s">
        <v>1658</v>
      </c>
      <c r="I14" s="1066"/>
      <c r="J14" s="73">
        <v>0</v>
      </c>
      <c r="K14" s="73">
        <v>0</v>
      </c>
      <c r="L14" s="73">
        <v>0</v>
      </c>
      <c r="M14" s="73">
        <v>0</v>
      </c>
      <c r="N14" s="73">
        <v>0</v>
      </c>
      <c r="O14" s="73">
        <v>0</v>
      </c>
      <c r="P14" s="73">
        <v>0</v>
      </c>
      <c r="Q14" s="73">
        <v>0</v>
      </c>
      <c r="R14" s="73">
        <v>0</v>
      </c>
      <c r="S14" s="73">
        <v>5.49</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5.49</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5.49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2072</v>
      </c>
      <c r="B15" s="70">
        <v>7</v>
      </c>
      <c r="C15" s="70">
        <v>7</v>
      </c>
      <c r="D15" s="70">
        <v>1</v>
      </c>
      <c r="E15" s="70">
        <v>2010</v>
      </c>
      <c r="F15" s="70" t="s">
        <v>177</v>
      </c>
      <c r="G15" s="1073" t="s">
        <v>1657</v>
      </c>
      <c r="H15" s="70" t="s">
        <v>1658</v>
      </c>
      <c r="I15" s="1066"/>
      <c r="J15" s="73">
        <v>0</v>
      </c>
      <c r="K15" s="73">
        <v>0</v>
      </c>
      <c r="L15" s="73">
        <v>0</v>
      </c>
      <c r="M15" s="73">
        <v>0</v>
      </c>
      <c r="N15" s="73">
        <v>0</v>
      </c>
      <c r="O15" s="73">
        <v>0</v>
      </c>
      <c r="P15" s="73">
        <v>0</v>
      </c>
      <c r="Q15" s="73">
        <v>0</v>
      </c>
      <c r="R15" s="73">
        <v>0</v>
      </c>
      <c r="S15" s="73">
        <v>4.3600000000000003</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4.3600000000000003</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4.3600000000000003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4.3600000000000003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2073</v>
      </c>
      <c r="B16" s="70">
        <v>8</v>
      </c>
      <c r="C16" s="70">
        <v>8</v>
      </c>
      <c r="D16" s="70">
        <v>1</v>
      </c>
      <c r="E16" s="70">
        <v>2011</v>
      </c>
      <c r="F16" s="70" t="s">
        <v>178</v>
      </c>
      <c r="G16" s="1073" t="s">
        <v>1657</v>
      </c>
      <c r="H16" s="70" t="s">
        <v>1658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2074</v>
      </c>
      <c r="B17" s="70">
        <v>9</v>
      </c>
      <c r="C17" s="70">
        <v>9</v>
      </c>
      <c r="D17" s="70">
        <v>1</v>
      </c>
      <c r="E17" s="70">
        <v>2012</v>
      </c>
      <c r="F17" s="70" t="s">
        <v>179</v>
      </c>
      <c r="G17" s="1073" t="s">
        <v>1657</v>
      </c>
      <c r="H17" s="70" t="s">
        <v>1658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2075</v>
      </c>
      <c r="B18" s="70">
        <v>10</v>
      </c>
      <c r="C18" s="70">
        <v>10</v>
      </c>
      <c r="D18" s="70">
        <v>1</v>
      </c>
      <c r="E18" s="70">
        <v>2013</v>
      </c>
      <c r="F18" s="70" t="s">
        <v>180</v>
      </c>
      <c r="G18" s="1073" t="s">
        <v>1657</v>
      </c>
      <c r="H18" s="70" t="s">
        <v>1658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2076</v>
      </c>
      <c r="B19" s="70">
        <v>11</v>
      </c>
      <c r="C19" s="70">
        <v>11</v>
      </c>
      <c r="D19" s="70">
        <v>1</v>
      </c>
      <c r="E19" s="70">
        <v>2014</v>
      </c>
      <c r="F19" s="70" t="s">
        <v>181</v>
      </c>
      <c r="G19" s="1073" t="s">
        <v>1657</v>
      </c>
      <c r="H19" s="70" t="s">
        <v>1658</v>
      </c>
      <c r="I19" s="1066"/>
      <c r="J19" s="73">
        <v>0</v>
      </c>
      <c r="K19" s="73">
        <v>0</v>
      </c>
      <c r="L19" s="73">
        <v>0</v>
      </c>
      <c r="M19" s="73">
        <v>0</v>
      </c>
      <c r="N19" s="73">
        <v>0</v>
      </c>
      <c r="O19" s="73">
        <v>0</v>
      </c>
      <c r="P19" s="73">
        <v>0</v>
      </c>
      <c r="Q19" s="73">
        <v>0</v>
      </c>
      <c r="R19" s="73">
        <v>0</v>
      </c>
      <c r="S19" s="73">
        <v>3.2360000000000002</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3.2360000000000002</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3.2360000000000002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3.2360000000000002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2077</v>
      </c>
      <c r="B20" s="70">
        <v>12</v>
      </c>
      <c r="C20" s="70">
        <v>12</v>
      </c>
      <c r="D20" s="70">
        <v>1</v>
      </c>
      <c r="E20" s="70">
        <v>2015</v>
      </c>
      <c r="F20" s="70" t="s">
        <v>182</v>
      </c>
      <c r="G20" s="1073" t="s">
        <v>1657</v>
      </c>
      <c r="H20" s="70" t="s">
        <v>1658</v>
      </c>
      <c r="I20" s="1066"/>
      <c r="J20" s="73">
        <v>0</v>
      </c>
      <c r="K20" s="73">
        <v>0</v>
      </c>
      <c r="L20" s="73">
        <v>0</v>
      </c>
      <c r="M20" s="73">
        <v>0</v>
      </c>
      <c r="N20" s="73">
        <v>0</v>
      </c>
      <c r="O20" s="73">
        <v>0</v>
      </c>
      <c r="P20" s="73">
        <v>0</v>
      </c>
      <c r="Q20" s="73">
        <v>0</v>
      </c>
      <c r="R20" s="73">
        <v>0</v>
      </c>
      <c r="S20" s="73">
        <v>3.355</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3.355</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3.355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3.355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2078</v>
      </c>
      <c r="B21" s="70">
        <v>13</v>
      </c>
      <c r="C21" s="70">
        <v>13</v>
      </c>
      <c r="D21" s="70">
        <v>1</v>
      </c>
      <c r="E21" s="70">
        <v>2016</v>
      </c>
      <c r="F21" s="70" t="s">
        <v>155</v>
      </c>
      <c r="G21" s="1073" t="s">
        <v>1657</v>
      </c>
      <c r="H21" s="70" t="s">
        <v>1658</v>
      </c>
      <c r="I21" s="1066"/>
      <c r="J21" s="73">
        <v>0</v>
      </c>
      <c r="K21" s="73">
        <v>0</v>
      </c>
      <c r="L21" s="73">
        <v>0</v>
      </c>
      <c r="M21" s="73">
        <v>0</v>
      </c>
      <c r="N21" s="73">
        <v>0</v>
      </c>
      <c r="O21" s="73">
        <v>0</v>
      </c>
      <c r="P21" s="73">
        <v>0</v>
      </c>
      <c r="Q21" s="73">
        <v>0</v>
      </c>
      <c r="R21" s="73">
        <v>0</v>
      </c>
      <c r="S21" s="73">
        <v>3.919</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3.919</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3.919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3.919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2079</v>
      </c>
      <c r="B22" s="70">
        <v>14</v>
      </c>
      <c r="C22" s="70">
        <v>14</v>
      </c>
      <c r="D22" s="70">
        <v>1</v>
      </c>
      <c r="E22" s="70">
        <v>2017</v>
      </c>
      <c r="F22" s="70" t="s">
        <v>156</v>
      </c>
      <c r="G22" s="1073" t="s">
        <v>1657</v>
      </c>
      <c r="H22" s="70" t="s">
        <v>1658</v>
      </c>
      <c r="I22" s="1066"/>
      <c r="J22" s="73">
        <v>0</v>
      </c>
      <c r="K22" s="73">
        <v>0</v>
      </c>
      <c r="L22" s="73">
        <v>0</v>
      </c>
      <c r="M22" s="73">
        <v>0</v>
      </c>
      <c r="N22" s="73">
        <v>0</v>
      </c>
      <c r="O22" s="73">
        <v>0</v>
      </c>
      <c r="P22" s="73">
        <v>0</v>
      </c>
      <c r="Q22" s="73">
        <v>0</v>
      </c>
      <c r="R22" s="73">
        <v>0</v>
      </c>
      <c r="S22" s="73">
        <v>3.7509999999999999</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3.7509999999999999</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3.7509999999999999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3.7509999999999999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2080</v>
      </c>
      <c r="B23" s="70">
        <v>15</v>
      </c>
      <c r="C23" s="70">
        <v>15</v>
      </c>
      <c r="D23" s="70">
        <v>1</v>
      </c>
      <c r="E23" s="70">
        <v>2018</v>
      </c>
      <c r="F23" s="70" t="s">
        <v>183</v>
      </c>
      <c r="G23" s="1073" t="s">
        <v>1657</v>
      </c>
      <c r="H23" s="70" t="s">
        <v>1658</v>
      </c>
      <c r="I23" s="1066"/>
      <c r="J23" s="73">
        <v>0</v>
      </c>
      <c r="K23" s="73">
        <v>0</v>
      </c>
      <c r="L23" s="73">
        <v>0</v>
      </c>
      <c r="M23" s="73">
        <v>0</v>
      </c>
      <c r="N23" s="73">
        <v>0</v>
      </c>
      <c r="O23" s="73">
        <v>0</v>
      </c>
      <c r="P23" s="73">
        <v>0</v>
      </c>
      <c r="Q23" s="73">
        <v>0</v>
      </c>
      <c r="R23" s="73">
        <v>0</v>
      </c>
      <c r="S23" s="73">
        <v>3.883</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3.883</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3.883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3.883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2081</v>
      </c>
      <c r="B24" s="70">
        <v>16</v>
      </c>
      <c r="C24" s="70">
        <v>16</v>
      </c>
      <c r="D24" s="70">
        <v>1</v>
      </c>
      <c r="E24" s="70">
        <v>2019</v>
      </c>
      <c r="F24" s="70" t="s">
        <v>158</v>
      </c>
      <c r="G24" s="1073" t="s">
        <v>1657</v>
      </c>
      <c r="H24" s="70" t="s">
        <v>1658</v>
      </c>
      <c r="I24" s="1066"/>
      <c r="J24" s="73">
        <v>0</v>
      </c>
      <c r="K24" s="73">
        <v>0</v>
      </c>
      <c r="L24" s="73">
        <v>0</v>
      </c>
      <c r="M24" s="73">
        <v>0</v>
      </c>
      <c r="N24" s="73">
        <v>0</v>
      </c>
      <c r="O24" s="73">
        <v>0</v>
      </c>
      <c r="P24" s="73">
        <v>0</v>
      </c>
      <c r="Q24" s="73">
        <v>0</v>
      </c>
      <c r="R24" s="73">
        <v>0</v>
      </c>
      <c r="S24" s="73">
        <v>3.6960000000000002</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3.6960000000000002</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3.6960000000000002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3.6960000000000002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2082</v>
      </c>
      <c r="B25" s="70">
        <v>17</v>
      </c>
      <c r="C25" s="70">
        <v>17</v>
      </c>
      <c r="D25" s="70">
        <v>1</v>
      </c>
      <c r="E25" s="70">
        <v>2020</v>
      </c>
      <c r="F25" s="70" t="s">
        <v>159</v>
      </c>
      <c r="G25" s="1073" t="s">
        <v>1657</v>
      </c>
      <c r="H25" s="70" t="s">
        <v>1658</v>
      </c>
      <c r="I25" s="1066"/>
      <c r="J25" s="73">
        <v>0</v>
      </c>
      <c r="K25" s="73">
        <v>0</v>
      </c>
      <c r="L25" s="73">
        <v>0</v>
      </c>
      <c r="M25" s="73">
        <v>0</v>
      </c>
      <c r="N25" s="73">
        <v>0</v>
      </c>
      <c r="O25" s="73">
        <v>0</v>
      </c>
      <c r="P25" s="73">
        <v>0</v>
      </c>
      <c r="Q25" s="73">
        <v>0</v>
      </c>
      <c r="R25" s="73">
        <v>0</v>
      </c>
      <c r="S25" s="73">
        <v>3.5840000000000001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3.5840000000000001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3.5840000000000001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3.5840000000000001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2083</v>
      </c>
      <c r="B26" s="70">
        <v>18</v>
      </c>
      <c r="C26" s="70">
        <v>18</v>
      </c>
      <c r="D26" s="70">
        <v>1</v>
      </c>
      <c r="E26" s="70">
        <v>2021</v>
      </c>
      <c r="F26" s="70" t="s">
        <v>160</v>
      </c>
      <c r="G26" s="1073" t="s">
        <v>1657</v>
      </c>
      <c r="H26" s="70" t="s">
        <v>1658</v>
      </c>
      <c r="I26" s="1066"/>
      <c r="J26" s="73">
        <v>0</v>
      </c>
      <c r="K26" s="73">
        <v>0</v>
      </c>
      <c r="L26" s="73">
        <v>0</v>
      </c>
      <c r="M26" s="73">
        <v>0</v>
      </c>
      <c r="N26" s="73">
        <v>0</v>
      </c>
      <c r="O26" s="73">
        <v>0</v>
      </c>
      <c r="P26" s="73">
        <v>0</v>
      </c>
      <c r="Q26" s="73">
        <v>0</v>
      </c>
      <c r="R26" s="73">
        <v>0</v>
      </c>
      <c r="S26" s="73">
        <v>3.6320000000000001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3.6320000000000001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3.6320000000000001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3.6320000000000001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1771</v>
      </c>
      <c r="B27" s="70">
        <v>19</v>
      </c>
      <c r="C27" s="70">
        <v>19</v>
      </c>
      <c r="D27" s="70">
        <v>1</v>
      </c>
      <c r="E27" s="70">
        <v>2022</v>
      </c>
      <c r="F27" s="70" t="s">
        <v>161</v>
      </c>
      <c r="G27" s="1073" t="s">
        <v>1657</v>
      </c>
      <c r="H27" s="70" t="s">
        <v>1658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2084</v>
      </c>
      <c r="B28" s="70">
        <v>20</v>
      </c>
      <c r="C28" s="70">
        <v>20</v>
      </c>
      <c r="D28" s="70">
        <v>1</v>
      </c>
      <c r="E28" s="70">
        <v>2023</v>
      </c>
      <c r="F28" s="70" t="s">
        <v>1539</v>
      </c>
      <c r="G28" s="1073" t="s">
        <v>1657</v>
      </c>
      <c r="H28" s="70" t="s">
        <v>1658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1656</v>
      </c>
      <c r="B29" s="70">
        <v>21</v>
      </c>
      <c r="C29" s="70">
        <v>21</v>
      </c>
      <c r="D29" s="70">
        <v>1</v>
      </c>
      <c r="E29" s="70">
        <v>2024</v>
      </c>
      <c r="F29" s="70" t="s">
        <v>1554</v>
      </c>
      <c r="G29" s="1073" t="s">
        <v>1657</v>
      </c>
      <c r="H29" s="70" t="s">
        <v>1658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1657</v>
      </c>
      <c r="H30" s="70" t="s">
        <v>1658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1657</v>
      </c>
      <c r="H31" s="70" t="s">
        <v>1658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1657</v>
      </c>
      <c r="H32" s="70" t="s">
        <v>1658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1657</v>
      </c>
      <c r="H33" s="70" t="s">
        <v>1658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1657</v>
      </c>
      <c r="H34" s="70" t="s">
        <v>1658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1657</v>
      </c>
      <c r="H35" s="70" t="s">
        <v>1658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1657</v>
      </c>
      <c r="H6" s="77" t="s">
        <v>1658</v>
      </c>
      <c r="I6" s="77" t="s">
        <v>1560</v>
      </c>
      <c r="J6" s="77" t="s">
        <v>1561</v>
      </c>
      <c r="K6" s="1080">
        <v>56</v>
      </c>
      <c r="L6" s="1081">
        <v>2</v>
      </c>
      <c r="M6" s="1044"/>
      <c r="N6" s="988">
        <v>1</v>
      </c>
      <c r="O6" s="77" t="s">
        <v>1672</v>
      </c>
      <c r="P6" s="77" t="s">
        <v>1673</v>
      </c>
      <c r="Q6" s="77" t="s">
        <v>1501</v>
      </c>
      <c r="R6" s="16"/>
      <c r="S6" s="77">
        <v>1</v>
      </c>
      <c r="T6" s="77" t="s">
        <v>1657</v>
      </c>
      <c r="U6" s="77" t="s">
        <v>1658</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1657</v>
      </c>
      <c r="H10" s="77" t="s">
        <v>1658</v>
      </c>
      <c r="I10" s="77" t="s">
        <v>1560</v>
      </c>
      <c r="J10" s="77" t="s">
        <v>1561</v>
      </c>
      <c r="K10" s="1079">
        <v>56</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1657</v>
      </c>
      <c r="H12" s="77"/>
      <c r="I12" s="77" t="s">
        <v>1657</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黒松内町</v>
      </c>
      <c r="K4" s="70" t="str">
        <f>HLOOKUP(K3,比較地域マスタ!$E$5:$L$6,2,0)</f>
        <v>01393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黒松内町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11.285306517075735</v>
      </c>
      <c r="BB5" s="29"/>
      <c r="BC5" s="17"/>
      <c r="BD5" s="1005">
        <f>SUM(BC6:BC8)</f>
        <v>7.3551430507751379</v>
      </c>
      <c r="BE5" s="29"/>
      <c r="BF5" s="17"/>
      <c r="BG5" s="1005">
        <f>AK35</f>
        <v>2.9640405858435006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4.0554144424484457</v>
      </c>
      <c r="BA6" s="17"/>
      <c r="BB6" s="29"/>
      <c r="BC6" s="1005">
        <f>O32</f>
        <v>4.8794358122686949</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0.69827633697377911</v>
      </c>
      <c r="BA7" s="17"/>
      <c r="BB7" s="29"/>
      <c r="BC7" s="1005">
        <f>O33</f>
        <v>0.50989530837316777</v>
      </c>
      <c r="BD7" s="17"/>
      <c r="BE7" s="29"/>
      <c r="BF7" s="1005">
        <f t="shared" ref="BF7:BF8" si="0">AK37</f>
        <v>0.30030206180062669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6.5316157376535093</v>
      </c>
      <c r="BA8" s="17"/>
      <c r="BB8" s="29"/>
      <c r="BC8" s="1005">
        <f>O34</f>
        <v>1.965811930133275</v>
      </c>
      <c r="BD8" s="17"/>
      <c r="BE8" s="29"/>
      <c r="BF8" s="1005">
        <f t="shared" si="0"/>
        <v>2.6637385240428739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30.222670865357514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4.5444156474962458</v>
      </c>
      <c r="BA9" s="1005">
        <f>AZ9</f>
        <v>4.5444156474962458</v>
      </c>
      <c r="BB9" s="29"/>
      <c r="BC9" s="1005">
        <f>O35</f>
        <v>6.3243517500923101</v>
      </c>
      <c r="BD9" s="1005">
        <f>BC9</f>
        <v>6.3243517500923101</v>
      </c>
      <c r="BE9" s="29"/>
      <c r="BF9" s="1005">
        <f>AK39</f>
        <v>4.8058669032610419</v>
      </c>
      <c r="BG9" s="1005">
        <f>AK39</f>
        <v>4.8058669032610419</v>
      </c>
      <c r="BH9" s="29"/>
    </row>
    <row r="10" spans="1:62" ht="17.100000000000001" customHeight="1" thickBot="1">
      <c r="B10" s="323"/>
      <c r="C10" s="324"/>
      <c r="D10" s="326"/>
      <c r="E10" s="326"/>
      <c r="F10" s="326"/>
      <c r="G10" s="325"/>
      <c r="H10" s="325"/>
      <c r="I10" s="326"/>
      <c r="J10" s="327"/>
      <c r="K10" s="334"/>
      <c r="L10" s="246" t="s">
        <v>114</v>
      </c>
      <c r="M10" s="246"/>
      <c r="N10" s="563"/>
      <c r="O10" s="906">
        <f>SUM(O11:O13)</f>
        <v>11.285306517075735</v>
      </c>
      <c r="P10" s="453">
        <f t="shared" ref="P10:P22" si="1">O10/$O$9</f>
        <v>0.37340533427214151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7.8085775675793219</v>
      </c>
      <c r="BA10" s="1005">
        <f>AZ10</f>
        <v>7.8085775675793219</v>
      </c>
      <c r="BB10" s="29"/>
      <c r="BC10" s="1005">
        <f>O36</f>
        <v>8.4346571799684487</v>
      </c>
      <c r="BD10" s="1005">
        <f>BC10</f>
        <v>8.4346571799684487</v>
      </c>
      <c r="BE10" s="29"/>
      <c r="BF10" s="1005">
        <f>AK40</f>
        <v>6.2543849208153537</v>
      </c>
      <c r="BG10" s="1005">
        <f>AK40</f>
        <v>6.2543849208153537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4.0554144424484457</v>
      </c>
      <c r="P11" s="454">
        <f t="shared" si="1"/>
        <v>0.13418451534331238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6.4117265741137972</v>
      </c>
      <c r="BB11" s="29"/>
      <c r="BC11" s="1005"/>
      <c r="BD11" s="1005">
        <f>SUM(BC12:BC14)</f>
        <v>5.5041984308483043</v>
      </c>
      <c r="BE11" s="29"/>
      <c r="BF11" s="17"/>
      <c r="BG11" s="1005">
        <f>AK41</f>
        <v>4.2669902395597772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0.69827633697377911</v>
      </c>
      <c r="P12" s="454">
        <f t="shared" si="1"/>
        <v>2.3104388757850404E-2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6.2099450385926644</v>
      </c>
      <c r="BA12" s="17"/>
      <c r="BB12" s="29"/>
      <c r="BC12" s="1005">
        <f>O38</f>
        <v>5.2616134838977722</v>
      </c>
      <c r="BD12" s="17"/>
      <c r="BE12" s="29"/>
      <c r="BF12" s="1005">
        <f>AK42</f>
        <v>4.1132222109312728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6.5316157376535093</v>
      </c>
      <c r="P13" s="454">
        <f t="shared" si="1"/>
        <v>0.2161164301709787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0.20178153552113301</v>
      </c>
      <c r="BA13" s="17"/>
      <c r="BB13" s="29"/>
      <c r="BC13" s="1005">
        <f>O41</f>
        <v>0.24258494695053201</v>
      </c>
      <c r="BD13" s="17"/>
      <c r="BE13" s="29"/>
      <c r="BF13" s="1005">
        <f>AK45</f>
        <v>0.15376802862850411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4.5444156474962458</v>
      </c>
      <c r="P14" s="453">
        <f t="shared" si="1"/>
        <v>0.15036446208681195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7.8085775675793219</v>
      </c>
      <c r="P15" s="453">
        <f t="shared" si="1"/>
        <v>0.25836821644144758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0.17264455909241511</v>
      </c>
      <c r="BA15" s="1005">
        <f>AZ15</f>
        <v>0.17264455909241511</v>
      </c>
      <c r="BB15" s="29"/>
      <c r="BC15" s="1005">
        <f>O43</f>
        <v>0.24242601780237771</v>
      </c>
      <c r="BD15" s="1005">
        <f>BC15</f>
        <v>0.24242601780237771</v>
      </c>
      <c r="BE15" s="29"/>
      <c r="BF15" s="1005">
        <f>AK47</f>
        <v>0.27303672417502461</v>
      </c>
      <c r="BG15" s="1005">
        <f>AK47</f>
        <v>0.27303672417502461</v>
      </c>
      <c r="BH15" s="29"/>
    </row>
    <row r="16" spans="1:62" ht="17.100000000000001" customHeight="1" thickBot="1">
      <c r="B16" s="323"/>
      <c r="C16" s="324"/>
      <c r="D16" s="326"/>
      <c r="E16" s="326"/>
      <c r="F16" s="326"/>
      <c r="G16" s="325"/>
      <c r="H16" s="325"/>
      <c r="I16" s="326"/>
      <c r="J16" s="327"/>
      <c r="K16" s="335"/>
      <c r="L16" s="246" t="s">
        <v>128</v>
      </c>
      <c r="M16" s="344"/>
      <c r="N16" s="345"/>
      <c r="O16" s="906">
        <f>SUM(O18:O21)</f>
        <v>6.4117265741137972</v>
      </c>
      <c r="P16" s="453">
        <f t="shared" si="1"/>
        <v>0.21214956820587241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6.2099450385926644</v>
      </c>
      <c r="P17" s="454">
        <f t="shared" si="1"/>
        <v>0.20547307239185014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3.2229189148203372</v>
      </c>
      <c r="P18" s="454">
        <f t="shared" si="1"/>
        <v>0.10663911635005698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2.9870261237723268</v>
      </c>
      <c r="P19" s="454">
        <f t="shared" si="1"/>
        <v>9.8833956041793139E-2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0.20178153552113301</v>
      </c>
      <c r="P20" s="454">
        <f t="shared" si="1"/>
        <v>6.6764958140222951E-3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0.17264455909241511</v>
      </c>
      <c r="P22" s="612">
        <f t="shared" si="1"/>
        <v>5.7124189937265771E-3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8.5585425612583741</v>
      </c>
      <c r="AZ22" s="1005">
        <f t="shared" si="3"/>
        <v>7.9399503271572538</v>
      </c>
      <c r="BA22" s="1005">
        <f t="shared" si="3"/>
        <v>9.5725804420960721</v>
      </c>
      <c r="BB22" s="1005">
        <f t="shared" si="3"/>
        <v>9.3442164645149646</v>
      </c>
      <c r="BC22" s="1005">
        <f t="shared" si="3"/>
        <v>7.3551430507751379</v>
      </c>
      <c r="BD22" s="1005">
        <f t="shared" si="3"/>
        <v>6.5186281749761319</v>
      </c>
      <c r="BE22" s="1005">
        <f t="shared" si="3"/>
        <v>6.061007395807632</v>
      </c>
      <c r="BF22" s="1005">
        <f t="shared" si="3"/>
        <v>2.7566064112140798</v>
      </c>
      <c r="BG22" s="1005">
        <f t="shared" si="3"/>
        <v>2.5323936786203332</v>
      </c>
      <c r="BH22" s="1005">
        <f t="shared" si="3"/>
        <v>2.3281834782908608</v>
      </c>
      <c r="BI22" s="1005">
        <f t="shared" si="3"/>
        <v>2.3117394998330441</v>
      </c>
      <c r="BJ22" s="1005">
        <f t="shared" si="3"/>
        <v>3.5812930939425378</v>
      </c>
      <c r="BK22" s="1005">
        <f t="shared" si="3"/>
        <v>3.2847684028372166</v>
      </c>
      <c r="BL22" s="1005">
        <f t="shared" si="3"/>
        <v>2.9640405858435006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4.8418429504941054</v>
      </c>
      <c r="AZ23" s="1005">
        <f t="shared" ref="AZ23:BL23" si="4">Y39</f>
        <v>4.3341247220770516</v>
      </c>
      <c r="BA23" s="1005">
        <f t="shared" si="4"/>
        <v>5.4752180391589631</v>
      </c>
      <c r="BB23" s="1005">
        <f t="shared" si="4"/>
        <v>6.8002034080229734</v>
      </c>
      <c r="BC23" s="1005">
        <f t="shared" si="4"/>
        <v>6.3243517500923101</v>
      </c>
      <c r="BD23" s="1005">
        <f t="shared" si="4"/>
        <v>6.6898496005371229</v>
      </c>
      <c r="BE23" s="1005">
        <f t="shared" si="4"/>
        <v>6.4729167877974829</v>
      </c>
      <c r="BF23" s="1005">
        <f t="shared" si="4"/>
        <v>5.5497754573927027</v>
      </c>
      <c r="BG23" s="1005">
        <f t="shared" si="4"/>
        <v>5.5647041895778617</v>
      </c>
      <c r="BH23" s="1005">
        <f t="shared" si="4"/>
        <v>5.5921497356735381</v>
      </c>
      <c r="BI23" s="1005">
        <f t="shared" si="4"/>
        <v>5.0166660965880814</v>
      </c>
      <c r="BJ23" s="1005">
        <f t="shared" si="4"/>
        <v>4.6412229271171563</v>
      </c>
      <c r="BK23" s="1005">
        <f t="shared" si="4"/>
        <v>4.7137025561011985</v>
      </c>
      <c r="BL23" s="1005">
        <f t="shared" si="4"/>
        <v>4.8058669032610419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6.6985406674628418</v>
      </c>
      <c r="AZ24" s="1005">
        <f t="shared" ref="AZ24:BL24" si="5">Y40</f>
        <v>6.6198609470226843</v>
      </c>
      <c r="BA24" s="1005">
        <f t="shared" si="5"/>
        <v>7.9329063338026868</v>
      </c>
      <c r="BB24" s="1005">
        <f t="shared" si="5"/>
        <v>8.7475935283392356</v>
      </c>
      <c r="BC24" s="1005">
        <f t="shared" si="5"/>
        <v>8.4346571799684487</v>
      </c>
      <c r="BD24" s="1005">
        <f t="shared" si="5"/>
        <v>8.9539388916357048</v>
      </c>
      <c r="BE24" s="1005">
        <f t="shared" si="5"/>
        <v>8.1313858815952695</v>
      </c>
      <c r="BF24" s="1005">
        <f t="shared" si="5"/>
        <v>8.2052693623596831</v>
      </c>
      <c r="BG24" s="1005">
        <f t="shared" si="5"/>
        <v>7.9096443309993933</v>
      </c>
      <c r="BH24" s="1005">
        <f t="shared" si="5"/>
        <v>7.1912474805379096</v>
      </c>
      <c r="BI24" s="1005">
        <f t="shared" si="5"/>
        <v>7.212158184961023</v>
      </c>
      <c r="BJ24" s="1005">
        <f t="shared" si="5"/>
        <v>6.5525596021553847</v>
      </c>
      <c r="BK24" s="1005">
        <f t="shared" si="5"/>
        <v>6.4341269657119282</v>
      </c>
      <c r="BL24" s="1005">
        <f t="shared" si="5"/>
        <v>6.2543849208153537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5.8471506805242219</v>
      </c>
      <c r="AZ25" s="1005">
        <f t="shared" ref="AZ25:BL25" si="6">Y41</f>
        <v>5.8376679413380055</v>
      </c>
      <c r="BA25" s="1005">
        <f t="shared" si="6"/>
        <v>5.669054702617923</v>
      </c>
      <c r="BB25" s="1005">
        <f t="shared" si="6"/>
        <v>5.6970935267411953</v>
      </c>
      <c r="BC25" s="1005">
        <f t="shared" si="6"/>
        <v>5.5041984308483043</v>
      </c>
      <c r="BD25" s="1005">
        <f t="shared" si="6"/>
        <v>5.3108204890028894</v>
      </c>
      <c r="BE25" s="1005">
        <f t="shared" si="6"/>
        <v>5.2110286691791075</v>
      </c>
      <c r="BF25" s="1005">
        <f t="shared" si="6"/>
        <v>5.2891712906242647</v>
      </c>
      <c r="BG25" s="1005">
        <f t="shared" si="6"/>
        <v>5.2209272143053944</v>
      </c>
      <c r="BH25" s="1005">
        <f t="shared" si="6"/>
        <v>5.0349456669434227</v>
      </c>
      <c r="BI25" s="1005">
        <f t="shared" si="6"/>
        <v>4.7120847763743789</v>
      </c>
      <c r="BJ25" s="1005">
        <f t="shared" si="6"/>
        <v>4.2903518974266275</v>
      </c>
      <c r="BK25" s="1005">
        <f t="shared" si="6"/>
        <v>4.2739378515980366</v>
      </c>
      <c r="BL25" s="1005">
        <f t="shared" si="6"/>
        <v>4.2669902395597772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0.37632215325480362</v>
      </c>
      <c r="AZ26" s="1005">
        <f t="shared" si="7"/>
        <v>0.28971892010414851</v>
      </c>
      <c r="BA26" s="1005">
        <f t="shared" si="7"/>
        <v>0.2756995144279622</v>
      </c>
      <c r="BB26" s="1005">
        <f t="shared" si="7"/>
        <v>0.1876909940553107</v>
      </c>
      <c r="BC26" s="1005">
        <f t="shared" si="7"/>
        <v>0.24242601780237771</v>
      </c>
      <c r="BD26" s="1005">
        <f t="shared" si="7"/>
        <v>0.2609364019922325</v>
      </c>
      <c r="BE26" s="1005">
        <f t="shared" si="7"/>
        <v>0.23270283534330441</v>
      </c>
      <c r="BF26" s="1005">
        <f t="shared" si="7"/>
        <v>0.25710953677670689</v>
      </c>
      <c r="BG26" s="1005">
        <f t="shared" si="7"/>
        <v>0.23704735706218544</v>
      </c>
      <c r="BH26" s="1005">
        <f t="shared" si="7"/>
        <v>0.27230168454226877</v>
      </c>
      <c r="BI26" s="1005">
        <f t="shared" si="7"/>
        <v>0.33231694782223198</v>
      </c>
      <c r="BJ26" s="1005">
        <f t="shared" si="7"/>
        <v>0.3199095466869773</v>
      </c>
      <c r="BK26" s="1005">
        <f t="shared" si="7"/>
        <v>0.24067316456995011</v>
      </c>
      <c r="BL26" s="1005">
        <f t="shared" si="7"/>
        <v>0.27303672417502461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26.322399012994346</v>
      </c>
      <c r="AZ27" s="1005">
        <f t="shared" si="8"/>
        <v>25.021322857699143</v>
      </c>
      <c r="BA27" s="1005">
        <f t="shared" si="8"/>
        <v>28.92545903210361</v>
      </c>
      <c r="BB27" s="1005">
        <f t="shared" si="8"/>
        <v>30.77679792167368</v>
      </c>
      <c r="BC27" s="1005">
        <f t="shared" si="8"/>
        <v>27.860776429486581</v>
      </c>
      <c r="BD27" s="1005">
        <f t="shared" si="8"/>
        <v>27.734173558144082</v>
      </c>
      <c r="BE27" s="1005">
        <f t="shared" si="8"/>
        <v>26.109041569722798</v>
      </c>
      <c r="BF27" s="1005">
        <f t="shared" si="8"/>
        <v>22.057932058367435</v>
      </c>
      <c r="BG27" s="1005">
        <f t="shared" si="8"/>
        <v>21.464716770565168</v>
      </c>
      <c r="BH27" s="1005">
        <f t="shared" si="8"/>
        <v>20.418828045988</v>
      </c>
      <c r="BI27" s="1005">
        <f t="shared" si="8"/>
        <v>19.584965505578761</v>
      </c>
      <c r="BJ27" s="1005">
        <f t="shared" si="8"/>
        <v>19.385337067328681</v>
      </c>
      <c r="BK27" s="1005">
        <f t="shared" si="8"/>
        <v>18.947208940818332</v>
      </c>
      <c r="BL27" s="1005">
        <f t="shared" si="8"/>
        <v>18.564319373654698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27.860776429486581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7.3551430507751379</v>
      </c>
      <c r="P31" s="453">
        <f t="shared" ref="P31:P43" si="9">O31/$O$30</f>
        <v>0.26399634157326601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4.8794358122686949</v>
      </c>
      <c r="P32" s="454">
        <f t="shared" si="9"/>
        <v>0.17513639020858449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0.50989530837316777</v>
      </c>
      <c r="P33" s="454">
        <f t="shared" si="9"/>
        <v>1.8301546967424701E-2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1.965811930133275</v>
      </c>
      <c r="P34" s="454">
        <f t="shared" si="9"/>
        <v>7.0558404397256816E-2</v>
      </c>
      <c r="Q34" s="328"/>
      <c r="R34" s="13"/>
      <c r="S34" s="323"/>
      <c r="T34" s="563" t="s">
        <v>112</v>
      </c>
      <c r="U34" s="332"/>
      <c r="V34" s="332"/>
      <c r="W34" s="332"/>
      <c r="X34" s="893">
        <f>X35+X39+X40+X41+X47</f>
        <v>26.322399012994346</v>
      </c>
      <c r="Y34" s="894">
        <f t="shared" ref="Y34:AK34" si="10">Y35+Y39+Y40+Y41+Y47</f>
        <v>25.021322857699143</v>
      </c>
      <c r="Z34" s="894">
        <f t="shared" si="10"/>
        <v>28.92545903210361</v>
      </c>
      <c r="AA34" s="894">
        <f t="shared" si="10"/>
        <v>30.77679792167368</v>
      </c>
      <c r="AB34" s="894">
        <f t="shared" si="10"/>
        <v>27.860776429486581</v>
      </c>
      <c r="AC34" s="894">
        <f t="shared" si="10"/>
        <v>27.734173558144082</v>
      </c>
      <c r="AD34" s="894">
        <f t="shared" si="10"/>
        <v>26.109041569722798</v>
      </c>
      <c r="AE34" s="894">
        <f t="shared" si="10"/>
        <v>22.057932058367435</v>
      </c>
      <c r="AF34" s="894">
        <f t="shared" si="10"/>
        <v>21.464716770565168</v>
      </c>
      <c r="AG34" s="894">
        <f t="shared" si="10"/>
        <v>20.418828045988</v>
      </c>
      <c r="AH34" s="894">
        <f t="shared" si="10"/>
        <v>19.584965505578761</v>
      </c>
      <c r="AI34" s="894">
        <f t="shared" si="10"/>
        <v>19.385337067328681</v>
      </c>
      <c r="AJ34" s="894">
        <f t="shared" si="10"/>
        <v>18.947208940818332</v>
      </c>
      <c r="AK34" s="895">
        <f t="shared" si="10"/>
        <v>18.564319373654698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6.3243517500923101</v>
      </c>
      <c r="P35" s="453">
        <f t="shared" si="9"/>
        <v>0.22699840279393302</v>
      </c>
      <c r="Q35" s="328"/>
      <c r="R35" s="13"/>
      <c r="S35" s="323"/>
      <c r="T35" s="334"/>
      <c r="U35" s="246" t="s">
        <v>114</v>
      </c>
      <c r="V35" s="344"/>
      <c r="W35" s="344"/>
      <c r="X35" s="896">
        <f>SUM(X36:X38)</f>
        <v>8.5585425612583741</v>
      </c>
      <c r="Y35" s="897">
        <f t="shared" ref="Y35:AK35" si="11">SUM(Y36:Y38)</f>
        <v>7.9399503271572538</v>
      </c>
      <c r="Z35" s="897">
        <f t="shared" si="11"/>
        <v>9.5725804420960721</v>
      </c>
      <c r="AA35" s="897">
        <f t="shared" si="11"/>
        <v>9.3442164645149646</v>
      </c>
      <c r="AB35" s="897">
        <f t="shared" si="11"/>
        <v>7.3551430507751379</v>
      </c>
      <c r="AC35" s="897">
        <f t="shared" si="11"/>
        <v>6.5186281749761319</v>
      </c>
      <c r="AD35" s="897">
        <f t="shared" si="11"/>
        <v>6.061007395807632</v>
      </c>
      <c r="AE35" s="897">
        <f t="shared" si="11"/>
        <v>2.7566064112140798</v>
      </c>
      <c r="AF35" s="897">
        <f t="shared" si="11"/>
        <v>2.5323936786203332</v>
      </c>
      <c r="AG35" s="897">
        <f t="shared" si="11"/>
        <v>2.3281834782908608</v>
      </c>
      <c r="AH35" s="897">
        <f t="shared" si="11"/>
        <v>2.3117394998330441</v>
      </c>
      <c r="AI35" s="897">
        <f t="shared" si="11"/>
        <v>3.5812930939425378</v>
      </c>
      <c r="AJ35" s="897">
        <f t="shared" si="11"/>
        <v>3.2847684028372166</v>
      </c>
      <c r="AK35" s="898">
        <f t="shared" si="11"/>
        <v>2.9640405858435006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8.4346571799684487</v>
      </c>
      <c r="P36" s="453">
        <f t="shared" si="9"/>
        <v>0.30274307685989649</v>
      </c>
      <c r="Q36" s="328"/>
      <c r="R36" s="13"/>
      <c r="S36" s="356" t="s">
        <v>184</v>
      </c>
      <c r="T36" s="335"/>
      <c r="U36" s="346"/>
      <c r="V36" s="336" t="s">
        <v>184</v>
      </c>
      <c r="W36" s="357"/>
      <c r="X36" s="899">
        <f>VLOOKUP(年度マスタ!$K$4&amp;"_"&amp;X$33,データシート1!$A:$BT,MATCH("aa_"&amp;$S36,データシート1!$A$1:$BT$1,0),0)</f>
        <v>5.5865272014869971</v>
      </c>
      <c r="Y36" s="900">
        <f>VLOOKUP(年度マスタ!$K$4&amp;"_"&amp;Y$33,データシート1!$A:$BT,MATCH("aa_"&amp;$S36,データシート1!$A$1:$BT$1,0),0)</f>
        <v>5.1845641188381402</v>
      </c>
      <c r="Z36" s="900">
        <f>VLOOKUP(年度マスタ!$K$4&amp;"_"&amp;Z$33,データシート1!$A:$BT,MATCH("aa_"&amp;$S36,データシート1!$A$1:$BT$1,0),0)</f>
        <v>6.8186489098336329</v>
      </c>
      <c r="AA36" s="900">
        <f>VLOOKUP(年度マスタ!$K$4&amp;"_"&amp;AA$33,データシート1!$A:$BT,MATCH("aa_"&amp;$S36,データシート1!$A$1:$BT$1,0),0)</f>
        <v>6.5011970005491371</v>
      </c>
      <c r="AB36" s="900">
        <f>VLOOKUP(年度マスタ!$K$4&amp;"_"&amp;AB$33,データシート1!$A:$BT,MATCH("aa_"&amp;$S36,データシート1!$A$1:$BT$1,0),0)</f>
        <v>4.8794358122686949</v>
      </c>
      <c r="AC36" s="900">
        <f>VLOOKUP(年度マスタ!$K$4&amp;"_"&amp;AC$33,データシート1!$A:$BT,MATCH("aa_"&amp;$S36,データシート1!$A$1:$BT$1,0),0)</f>
        <v>4.0012940471272778</v>
      </c>
      <c r="AD36" s="900">
        <f>VLOOKUP(年度マスタ!$K$4&amp;"_"&amp;AD$33,データシート1!$A:$BT,MATCH("aa_"&amp;$S36,データシート1!$A$1:$BT$1,0),0)</f>
        <v>3.4494923263832402</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5.5041984308483043</v>
      </c>
      <c r="P37" s="453">
        <f t="shared" si="9"/>
        <v>0.19756084130602011</v>
      </c>
      <c r="Q37" s="328"/>
      <c r="R37" s="13"/>
      <c r="S37" s="356" t="s">
        <v>187</v>
      </c>
      <c r="T37" s="335"/>
      <c r="U37" s="346"/>
      <c r="V37" s="336" t="s">
        <v>194</v>
      </c>
      <c r="W37" s="357"/>
      <c r="X37" s="899">
        <f>VLOOKUP(年度マスタ!$K$4&amp;"_"&amp;X$33,データシート1!$A:$BT,MATCH("aa_"&amp;$S37,データシート1!$A$1:$BT$1,0),0)</f>
        <v>0.37475652941742832</v>
      </c>
      <c r="Y37" s="900">
        <f>VLOOKUP(年度マスタ!$K$4&amp;"_"&amp;Y$33,データシート1!$A:$BT,MATCH("aa_"&amp;$S37,データシート1!$A$1:$BT$1,0),0)</f>
        <v>0.39083591724428118</v>
      </c>
      <c r="Z37" s="900">
        <f>VLOOKUP(年度マスタ!$K$4&amp;"_"&amp;Z$33,データシート1!$A:$BT,MATCH("aa_"&amp;$S37,データシート1!$A$1:$BT$1,0),0)</f>
        <v>0.54763381810836897</v>
      </c>
      <c r="AA37" s="900">
        <f>VLOOKUP(年度マスタ!$K$4&amp;"_"&amp;AA$33,データシート1!$A:$BT,MATCH("aa_"&amp;$S37,データシート1!$A$1:$BT$1,0),0)</f>
        <v>0.61693067639835508</v>
      </c>
      <c r="AB37" s="900">
        <f>VLOOKUP(年度マスタ!$K$4&amp;"_"&amp;AB$33,データシート1!$A:$BT,MATCH("aa_"&amp;$S37,データシート1!$A$1:$BT$1,0),0)</f>
        <v>0.50989530837316777</v>
      </c>
      <c r="AC37" s="900">
        <f>VLOOKUP(年度マスタ!$K$4&amp;"_"&amp;AC$33,データシート1!$A:$BT,MATCH("aa_"&amp;$S37,データシート1!$A$1:$BT$1,0),0)</f>
        <v>0.40809327894909497</v>
      </c>
      <c r="AD37" s="900">
        <f>VLOOKUP(年度マスタ!$K$4&amp;"_"&amp;AD$33,データシート1!$A:$BT,MATCH("aa_"&amp;$S37,データシート1!$A$1:$BT$1,0),0)</f>
        <v>0.3913190320780765</v>
      </c>
      <c r="AE37" s="900">
        <f>VLOOKUP(年度マスタ!$K$4&amp;"_"&amp;AE$33,データシート1!$A:$BT,MATCH("aa_"&amp;$S37,データシート1!$A$1:$BT$1,0),0)</f>
        <v>0.36912265666941663</v>
      </c>
      <c r="AF37" s="900">
        <f>VLOOKUP(年度マスタ!$K$4&amp;"_"&amp;AF$33,データシート1!$A:$BT,MATCH("aa_"&amp;$S37,データシート1!$A$1:$BT$1,0),0)</f>
        <v>0.37718808711310858</v>
      </c>
      <c r="AG37" s="900">
        <f>VLOOKUP(年度マスタ!$K$4&amp;"_"&amp;AG$33,データシート1!$A:$BT,MATCH("aa_"&amp;$S37,データシート1!$A$1:$BT$1,0),0)</f>
        <v>0.35105994615685071</v>
      </c>
      <c r="AH37" s="900">
        <f>VLOOKUP(年度マスタ!$K$4&amp;"_"&amp;AH$33,データシート1!$A:$BT,MATCH("aa_"&amp;$S37,データシート1!$A$1:$BT$1,0),0)</f>
        <v>0.32575777965866859</v>
      </c>
      <c r="AI37" s="900">
        <f>VLOOKUP(年度マスタ!$K$4&amp;"_"&amp;AI$33,データシート1!$A:$BT,MATCH("aa_"&amp;$S37,データシート1!$A$1:$BT$1,0),0)</f>
        <v>0.3259097350194583</v>
      </c>
      <c r="AJ37" s="900">
        <f>VLOOKUP(年度マスタ!$K$4&amp;"_"&amp;AJ$33,データシート1!$A:$BT,MATCH("aa_"&amp;$S37,データシート1!$A$1:$BT$1,0),0)</f>
        <v>0.31394154180401268</v>
      </c>
      <c r="AK37" s="901">
        <f>VLOOKUP(年度マスタ!$K$4&amp;"_"&amp;AK$33,データシート1!$A:$BT,MATCH("aa_"&amp;$S37,データシート1!$A$1:$BT$1,0),0)</f>
        <v>0.30030206180062669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5.2616134838977722</v>
      </c>
      <c r="P38" s="454">
        <f t="shared" si="9"/>
        <v>0.1888537994342871</v>
      </c>
      <c r="Q38" s="328"/>
      <c r="R38" s="13"/>
      <c r="S38" s="356" t="s">
        <v>188</v>
      </c>
      <c r="T38" s="335"/>
      <c r="U38" s="348"/>
      <c r="V38" s="358" t="s">
        <v>197</v>
      </c>
      <c r="W38" s="358"/>
      <c r="X38" s="899">
        <f>VLOOKUP(年度マスタ!$K$4&amp;"_"&amp;X$33,データシート1!$A:$BT,MATCH("aa_"&amp;$S38,データシート1!$A$1:$BT$1,0),0)</f>
        <v>2.5972588303539479</v>
      </c>
      <c r="Y38" s="900">
        <f>VLOOKUP(年度マスタ!$K$4&amp;"_"&amp;Y$33,データシート1!$A:$BT,MATCH("aa_"&amp;$S38,データシート1!$A$1:$BT$1,0),0)</f>
        <v>2.3645502910748322</v>
      </c>
      <c r="Z38" s="900">
        <f>VLOOKUP(年度マスタ!$K$4&amp;"_"&amp;Z$33,データシート1!$A:$BT,MATCH("aa_"&amp;$S38,データシート1!$A$1:$BT$1,0),0)</f>
        <v>2.2062977141540698</v>
      </c>
      <c r="AA38" s="900">
        <f>VLOOKUP(年度マスタ!$K$4&amp;"_"&amp;AA$33,データシート1!$A:$BT,MATCH("aa_"&amp;$S38,データシート1!$A$1:$BT$1,0),0)</f>
        <v>2.2260887875674729</v>
      </c>
      <c r="AB38" s="900">
        <f>VLOOKUP(年度マスタ!$K$4&amp;"_"&amp;AB$33,データシート1!$A:$BT,MATCH("aa_"&amp;$S38,データシート1!$A$1:$BT$1,0),0)</f>
        <v>1.965811930133275</v>
      </c>
      <c r="AC38" s="900">
        <f>VLOOKUP(年度マスタ!$K$4&amp;"_"&amp;AC$33,データシート1!$A:$BT,MATCH("aa_"&amp;$S38,データシート1!$A$1:$BT$1,0),0)</f>
        <v>2.1092408488997592</v>
      </c>
      <c r="AD38" s="900">
        <f>VLOOKUP(年度マスタ!$K$4&amp;"_"&amp;AD$33,データシート1!$A:$BT,MATCH("aa_"&amp;$S38,データシート1!$A$1:$BT$1,0),0)</f>
        <v>2.220196037346315</v>
      </c>
      <c r="AE38" s="900">
        <f>VLOOKUP(年度マスタ!$K$4&amp;"_"&amp;AE$33,データシート1!$A:$BT,MATCH("aa_"&amp;$S38,データシート1!$A$1:$BT$1,0),0)</f>
        <v>2.3874837545446632</v>
      </c>
      <c r="AF38" s="900">
        <f>VLOOKUP(年度マスタ!$K$4&amp;"_"&amp;AF$33,データシート1!$A:$BT,MATCH("aa_"&amp;$S38,データシート1!$A$1:$BT$1,0),0)</f>
        <v>2.1552055915072246</v>
      </c>
      <c r="AG38" s="900">
        <f>VLOOKUP(年度マスタ!$K$4&amp;"_"&amp;AG$33,データシート1!$A:$BT,MATCH("aa_"&amp;$S38,データシート1!$A$1:$BT$1,0),0)</f>
        <v>1.9771235321340102</v>
      </c>
      <c r="AH38" s="900">
        <f>VLOOKUP(年度マスタ!$K$4&amp;"_"&amp;AH$33,データシート1!$A:$BT,MATCH("aa_"&amp;$S38,データシート1!$A$1:$BT$1,0),0)</f>
        <v>1.9859817201743755</v>
      </c>
      <c r="AI38" s="900">
        <f>VLOOKUP(年度マスタ!$K$4&amp;"_"&amp;AI$33,データシート1!$A:$BT,MATCH("aa_"&amp;$S38,データシート1!$A$1:$BT$1,0),0)</f>
        <v>3.2553833589230794</v>
      </c>
      <c r="AJ38" s="900">
        <f>VLOOKUP(年度マスタ!$K$4&amp;"_"&amp;AJ$33,データシート1!$A:$BT,MATCH("aa_"&amp;$S38,データシート1!$A$1:$BT$1,0),0)</f>
        <v>2.970826861033204</v>
      </c>
      <c r="AK38" s="901">
        <f>VLOOKUP(年度マスタ!$K$4&amp;"_"&amp;AK$33,データシート1!$A:$BT,MATCH("aa_"&amp;$S38,データシート1!$A$1:$BT$1,0),0)</f>
        <v>2.6637385240428739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2.8588434384319665</v>
      </c>
      <c r="P39" s="454">
        <f t="shared" si="9"/>
        <v>0.10261176481091519</v>
      </c>
      <c r="Q39" s="328"/>
      <c r="R39" s="13"/>
      <c r="S39" s="356" t="s">
        <v>189</v>
      </c>
      <c r="T39" s="335"/>
      <c r="U39" s="343" t="s">
        <v>199</v>
      </c>
      <c r="V39" s="344"/>
      <c r="W39" s="344"/>
      <c r="X39" s="896">
        <f>VLOOKUP(年度マスタ!$K$4&amp;"_"&amp;X$33,データシート1!$A:$BT,MATCH("aa_"&amp;$S39,データシート1!$A$1:$BT$1,0),0)</f>
        <v>4.8418429504941054</v>
      </c>
      <c r="Y39" s="897">
        <f>VLOOKUP(年度マスタ!$K$4&amp;"_"&amp;Y$33,データシート1!$A:$BT,MATCH("aa_"&amp;$S39,データシート1!$A$1:$BT$1,0),0)</f>
        <v>4.3341247220770516</v>
      </c>
      <c r="Z39" s="897">
        <f>VLOOKUP(年度マスタ!$K$4&amp;"_"&amp;Z$33,データシート1!$A:$BT,MATCH("aa_"&amp;$S39,データシート1!$A$1:$BT$1,0),0)</f>
        <v>5.4752180391589631</v>
      </c>
      <c r="AA39" s="897">
        <f>VLOOKUP(年度マスタ!$K$4&amp;"_"&amp;AA$33,データシート1!$A:$BT,MATCH("aa_"&amp;$S39,データシート1!$A$1:$BT$1,0),0)</f>
        <v>6.8002034080229734</v>
      </c>
      <c r="AB39" s="897">
        <f>VLOOKUP(年度マスタ!$K$4&amp;"_"&amp;AB$33,データシート1!$A:$BT,MATCH("aa_"&amp;$S39,データシート1!$A$1:$BT$1,0),0)</f>
        <v>6.3243517500923101</v>
      </c>
      <c r="AC39" s="897">
        <f>VLOOKUP(年度マスタ!$K$4&amp;"_"&amp;AC$33,データシート1!$A:$BT,MATCH("aa_"&amp;$S39,データシート1!$A$1:$BT$1,0),0)</f>
        <v>6.6898496005371229</v>
      </c>
      <c r="AD39" s="897">
        <f>VLOOKUP(年度マスタ!$K$4&amp;"_"&amp;AD$33,データシート1!$A:$BT,MATCH("aa_"&amp;$S39,データシート1!$A$1:$BT$1,0),0)</f>
        <v>6.4729167877974829</v>
      </c>
      <c r="AE39" s="897">
        <f>VLOOKUP(年度マスタ!$K$4&amp;"_"&amp;AE$33,データシート1!$A:$BT,MATCH("aa_"&amp;$S39,データシート1!$A$1:$BT$1,0),0)</f>
        <v>5.5497754573927027</v>
      </c>
      <c r="AF39" s="897">
        <f>VLOOKUP(年度マスタ!$K$4&amp;"_"&amp;AF$33,データシート1!$A:$BT,MATCH("aa_"&amp;$S39,データシート1!$A$1:$BT$1,0),0)</f>
        <v>5.5647041895778617</v>
      </c>
      <c r="AG39" s="897">
        <f>VLOOKUP(年度マスタ!$K$4&amp;"_"&amp;AG$33,データシート1!$A:$BT,MATCH("aa_"&amp;$S39,データシート1!$A$1:$BT$1,0),0)</f>
        <v>5.5921497356735381</v>
      </c>
      <c r="AH39" s="897">
        <f>VLOOKUP(年度マスタ!$K$4&amp;"_"&amp;AH$33,データシート1!$A:$BT,MATCH("aa_"&amp;$S39,データシート1!$A$1:$BT$1,0),0)</f>
        <v>5.0166660965880814</v>
      </c>
      <c r="AI39" s="897">
        <f>VLOOKUP(年度マスタ!$K$4&amp;"_"&amp;AI$33,データシート1!$A:$BT,MATCH("aa_"&amp;$S39,データシート1!$A$1:$BT$1,0),0)</f>
        <v>4.6412229271171563</v>
      </c>
      <c r="AJ39" s="897">
        <f>VLOOKUP(年度マスタ!$K$4&amp;"_"&amp;AJ$33,データシート1!$A:$BT,MATCH("aa_"&amp;$S39,データシート1!$A$1:$BT$1,0),0)</f>
        <v>4.7137025561011985</v>
      </c>
      <c r="AK39" s="898">
        <f>VLOOKUP(年度マスタ!$K$4&amp;"_"&amp;AK$33,データシート1!$A:$BT,MATCH("aa_"&amp;$S39,データシート1!$A$1:$BT$1,0),0)</f>
        <v>4.8058669032610419</v>
      </c>
      <c r="AL39" s="330"/>
      <c r="AW39" s="17" t="str">
        <f>年度マスタ!K4</f>
        <v>01393</v>
      </c>
      <c r="AX39" s="17" t="s">
        <v>200</v>
      </c>
      <c r="AY39" s="17">
        <f>VLOOKUP($AW39&amp;"_"&amp;$AY$34,データシート1!$A:$BT,MATCH($AY$31&amp;"_"&amp;AY$36,データシート1!$A$1:$BT$1,0),0)</f>
        <v>0</v>
      </c>
      <c r="AZ39" s="17">
        <f>VLOOKUP($AW39&amp;"_"&amp;$AY$34,データシート1!$A:$BT,MATCH($AY$31&amp;"_"&amp;AZ$36,データシート1!$A$1:$BT$1,0),0)</f>
        <v>0.30030206180062669</v>
      </c>
      <c r="BA39" s="17">
        <f>VLOOKUP($AW39&amp;"_"&amp;$AY$34,データシート1!$A:$BT,MATCH($AY$31&amp;"_"&amp;BA$36,データシート1!$A$1:$BT$1,0),0)</f>
        <v>2.6637385240428739</v>
      </c>
      <c r="BB39" s="17">
        <f>VLOOKUP($AW39&amp;"_"&amp;$AY$34,データシート1!$A:$BT,MATCH($AY$31&amp;"_"&amp;BB$36,データシート1!$A$1:$BT$1,0),0)</f>
        <v>4.8058669032610419</v>
      </c>
      <c r="BC39" s="17">
        <f>VLOOKUP($AW39&amp;"_"&amp;$AY$34,データシート1!$A:$BT,MATCH($AY$31&amp;"_"&amp;BC$36,データシート1!$A$1:$BT$1,0),0)</f>
        <v>6.2543849208153537</v>
      </c>
      <c r="BD39" s="17">
        <f>VLOOKUP($AW39&amp;"_"&amp;$AY$34,データシート1!$A:$BT,MATCH($AY$31&amp;"_"&amp;BD$36,データシート1!$A$1:$BT$1,0),0)</f>
        <v>2.108566884251784</v>
      </c>
      <c r="BE39" s="17">
        <f>VLOOKUP($AW39&amp;"_"&amp;$AY$34,データシート1!$A:$BT,MATCH($AY$31&amp;"_"&amp;BE$36,データシート1!$A$1:$BT$1,0),0)</f>
        <v>2.0046553266794893</v>
      </c>
      <c r="BF39" s="17">
        <f>VLOOKUP($AW39&amp;"_"&amp;$AY$34,データシート1!$A:$BT,MATCH($AY$31&amp;"_"&amp;BF$36,データシート1!$A$1:$BT$1,0),0)</f>
        <v>0.15376802862850411</v>
      </c>
      <c r="BG39" s="17">
        <f>VLOOKUP($AW39&amp;"_"&amp;$AY$34,データシート1!$A:$BT,MATCH($AY$31&amp;"_"&amp;BG$36,データシート1!$A$1:$BT$1,0),0)</f>
        <v>0</v>
      </c>
      <c r="BH39" s="17">
        <f>VLOOKUP($AW39&amp;"_"&amp;$AY$34,データシート1!$A:$BT,MATCH($AY$31&amp;"_"&amp;BH$36,データシート1!$A$1:$BT$1,0),0)</f>
        <v>0.27303672417502461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2.4027700454658056</v>
      </c>
      <c r="P40" s="454">
        <f t="shared" si="9"/>
        <v>8.6242034623371905E-2</v>
      </c>
      <c r="Q40" s="328"/>
      <c r="R40" s="13"/>
      <c r="S40" s="356" t="s">
        <v>165</v>
      </c>
      <c r="T40" s="335"/>
      <c r="U40" s="343" t="s">
        <v>165</v>
      </c>
      <c r="V40" s="344"/>
      <c r="W40" s="344"/>
      <c r="X40" s="896">
        <f>VLOOKUP(年度マスタ!$K$4&amp;"_"&amp;X$33,データシート1!$A:$BT,MATCH("aa_"&amp;$S40,データシート1!$A$1:$BT$1,0),0)</f>
        <v>6.6985406674628418</v>
      </c>
      <c r="Y40" s="897">
        <f>VLOOKUP(年度マスタ!$K$4&amp;"_"&amp;Y$33,データシート1!$A:$BT,MATCH("aa_"&amp;$S40,データシート1!$A$1:$BT$1,0),0)</f>
        <v>6.6198609470226843</v>
      </c>
      <c r="Z40" s="897">
        <f>VLOOKUP(年度マスタ!$K$4&amp;"_"&amp;Z$33,データシート1!$A:$BT,MATCH("aa_"&amp;$S40,データシート1!$A$1:$BT$1,0),0)</f>
        <v>7.9329063338026868</v>
      </c>
      <c r="AA40" s="897">
        <f>VLOOKUP(年度マスタ!$K$4&amp;"_"&amp;AA$33,データシート1!$A:$BT,MATCH("aa_"&amp;$S40,データシート1!$A$1:$BT$1,0),0)</f>
        <v>8.7475935283392356</v>
      </c>
      <c r="AB40" s="897">
        <f>VLOOKUP(年度マスタ!$K$4&amp;"_"&amp;AB$33,データシート1!$A:$BT,MATCH("aa_"&amp;$S40,データシート1!$A$1:$BT$1,0),0)</f>
        <v>8.4346571799684487</v>
      </c>
      <c r="AC40" s="897">
        <f>VLOOKUP(年度マスタ!$K$4&amp;"_"&amp;AC$33,データシート1!$A:$BT,MATCH("aa_"&amp;$S40,データシート1!$A$1:$BT$1,0),0)</f>
        <v>8.9539388916357048</v>
      </c>
      <c r="AD40" s="897">
        <f>VLOOKUP(年度マスタ!$K$4&amp;"_"&amp;AD$33,データシート1!$A:$BT,MATCH("aa_"&amp;$S40,データシート1!$A$1:$BT$1,0),0)</f>
        <v>8.1313858815952695</v>
      </c>
      <c r="AE40" s="897">
        <f>VLOOKUP(年度マスタ!$K$4&amp;"_"&amp;AE$33,データシート1!$A:$BT,MATCH("aa_"&amp;$S40,データシート1!$A$1:$BT$1,0),0)</f>
        <v>8.2052693623596831</v>
      </c>
      <c r="AF40" s="897">
        <f>VLOOKUP(年度マスタ!$K$4&amp;"_"&amp;AF$33,データシート1!$A:$BT,MATCH("aa_"&amp;$S40,データシート1!$A$1:$BT$1,0),0)</f>
        <v>7.9096443309993933</v>
      </c>
      <c r="AG40" s="897">
        <f>VLOOKUP(年度マスタ!$K$4&amp;"_"&amp;AG$33,データシート1!$A:$BT,MATCH("aa_"&amp;$S40,データシート1!$A$1:$BT$1,0),0)</f>
        <v>7.1912474805379096</v>
      </c>
      <c r="AH40" s="897">
        <f>VLOOKUP(年度マスタ!$K$4&amp;"_"&amp;AH$33,データシート1!$A:$BT,MATCH("aa_"&amp;$S40,データシート1!$A$1:$BT$1,0),0)</f>
        <v>7.212158184961023</v>
      </c>
      <c r="AI40" s="897">
        <f>VLOOKUP(年度マスタ!$K$4&amp;"_"&amp;AI$33,データシート1!$A:$BT,MATCH("aa_"&amp;$S40,データシート1!$A$1:$BT$1,0),0)</f>
        <v>6.5525596021553847</v>
      </c>
      <c r="AJ40" s="897">
        <f>VLOOKUP(年度マスタ!$K$4&amp;"_"&amp;AJ$33,データシート1!$A:$BT,MATCH("aa_"&amp;$S40,データシート1!$A$1:$BT$1,0),0)</f>
        <v>6.4341269657119282</v>
      </c>
      <c r="AK40" s="898">
        <f>VLOOKUP(年度マスタ!$K$4&amp;"_"&amp;AK$33,データシート1!$A:$BT,MATCH("aa_"&amp;$S40,データシート1!$A$1:$BT$1,0),0)</f>
        <v>6.2543849208153537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0.24258494695053201</v>
      </c>
      <c r="P41" s="454">
        <f t="shared" si="9"/>
        <v>8.7070418717330195E-3</v>
      </c>
      <c r="Q41" s="328"/>
      <c r="R41" s="13"/>
      <c r="S41" s="356" t="s">
        <v>201</v>
      </c>
      <c r="T41" s="335"/>
      <c r="U41" s="246" t="s">
        <v>128</v>
      </c>
      <c r="V41" s="344"/>
      <c r="W41" s="344"/>
      <c r="X41" s="896">
        <f>X42+X45+X46</f>
        <v>5.8471506805242219</v>
      </c>
      <c r="Y41" s="897">
        <f t="shared" ref="Y41:AH41" si="12">Y42+Y45+Y46</f>
        <v>5.8376679413380055</v>
      </c>
      <c r="Z41" s="897">
        <f t="shared" si="12"/>
        <v>5.669054702617923</v>
      </c>
      <c r="AA41" s="897">
        <f t="shared" si="12"/>
        <v>5.6970935267411953</v>
      </c>
      <c r="AB41" s="897">
        <f t="shared" si="12"/>
        <v>5.5041984308483043</v>
      </c>
      <c r="AC41" s="897">
        <f t="shared" si="12"/>
        <v>5.3108204890028894</v>
      </c>
      <c r="AD41" s="897">
        <f t="shared" si="12"/>
        <v>5.2110286691791075</v>
      </c>
      <c r="AE41" s="897">
        <f t="shared" si="12"/>
        <v>5.2891712906242647</v>
      </c>
      <c r="AF41" s="897">
        <f t="shared" si="12"/>
        <v>5.2209272143053944</v>
      </c>
      <c r="AG41" s="897">
        <f t="shared" si="12"/>
        <v>5.0349456669434227</v>
      </c>
      <c r="AH41" s="897">
        <f t="shared" si="12"/>
        <v>4.7120847763743789</v>
      </c>
      <c r="AI41" s="897">
        <f>AI42+AI45+AI46</f>
        <v>4.2903518974266275</v>
      </c>
      <c r="AJ41" s="897">
        <f>AJ42+AJ45+AJ46</f>
        <v>4.2739378515980366</v>
      </c>
      <c r="AK41" s="898">
        <f>AK42+AK45+AK46</f>
        <v>4.2669902395597772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5.6607157284998326</v>
      </c>
      <c r="Y42" s="900">
        <f t="shared" ref="Y42:AK42" si="13">SUM(Y43:Y44)</f>
        <v>5.6432266053594855</v>
      </c>
      <c r="Z42" s="900">
        <f t="shared" si="13"/>
        <v>5.4477864898110298</v>
      </c>
      <c r="AA42" s="900">
        <f t="shared" si="13"/>
        <v>5.4575287774390402</v>
      </c>
      <c r="AB42" s="900">
        <f t="shared" si="13"/>
        <v>5.2616134838977722</v>
      </c>
      <c r="AC42" s="900">
        <f t="shared" si="13"/>
        <v>5.0809691606752736</v>
      </c>
      <c r="AD42" s="900">
        <f t="shared" si="13"/>
        <v>4.9913954331442678</v>
      </c>
      <c r="AE42" s="900">
        <f t="shared" si="13"/>
        <v>5.0788997437109265</v>
      </c>
      <c r="AF42" s="900">
        <f t="shared" si="13"/>
        <v>5.0225760482552246</v>
      </c>
      <c r="AG42" s="900">
        <f t="shared" si="13"/>
        <v>4.855134242643798</v>
      </c>
      <c r="AH42" s="900">
        <f t="shared" si="13"/>
        <v>4.5402835251639546</v>
      </c>
      <c r="AI42" s="900">
        <f t="shared" si="13"/>
        <v>4.1290943189305818</v>
      </c>
      <c r="AJ42" s="900">
        <f t="shared" si="13"/>
        <v>4.1168765326989334</v>
      </c>
      <c r="AK42" s="901">
        <f t="shared" si="13"/>
        <v>4.1132222109312728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0.24242601780237771</v>
      </c>
      <c r="P43" s="612">
        <f t="shared" si="9"/>
        <v>8.7013374668842691E-3</v>
      </c>
      <c r="Q43" s="328"/>
      <c r="R43" s="13"/>
      <c r="S43" s="356" t="s">
        <v>190</v>
      </c>
      <c r="T43" s="359"/>
      <c r="U43" s="346"/>
      <c r="V43" s="360"/>
      <c r="W43" s="347" t="s">
        <v>190</v>
      </c>
      <c r="X43" s="899">
        <f>VLOOKUP(年度マスタ!$K$4&amp;"_"&amp;X$33,データシート1!$A:$BT,MATCH("aa_"&amp;$S43,データシート1!$A$1:$BT$1,0),0)</f>
        <v>3.0522758673508719</v>
      </c>
      <c r="Y43" s="900">
        <f>VLOOKUP(年度マスタ!$K$4&amp;"_"&amp;Y$33,データシート1!$A:$BT,MATCH("aa_"&amp;$S43,データシート1!$A$1:$BT$1,0),0)</f>
        <v>3.034220166917164</v>
      </c>
      <c r="Z43" s="900">
        <f>VLOOKUP(年度マスタ!$K$4&amp;"_"&amp;Z$33,データシート1!$A:$BT,MATCH("aa_"&amp;$S43,データシート1!$A$1:$BT$1,0),0)</f>
        <v>2.9735576207144354</v>
      </c>
      <c r="AA43" s="900">
        <f>VLOOKUP(年度マスタ!$K$4&amp;"_"&amp;AA$33,データシート1!$A:$BT,MATCH("aa_"&amp;$S43,データシート1!$A$1:$BT$1,0),0)</f>
        <v>3.0189888926643458</v>
      </c>
      <c r="AB43" s="900">
        <f>VLOOKUP(年度マスタ!$K$4&amp;"_"&amp;AB$33,データシート1!$A:$BT,MATCH("aa_"&amp;$S43,データシート1!$A$1:$BT$1,0),0)</f>
        <v>2.8588434384319665</v>
      </c>
      <c r="AC43" s="900">
        <f>VLOOKUP(年度マスタ!$K$4&amp;"_"&amp;AC$33,データシート1!$A:$BT,MATCH("aa_"&amp;$S43,データシート1!$A$1:$BT$1,0),0)</f>
        <v>2.7109018450133782</v>
      </c>
      <c r="AD43" s="900">
        <f>VLOOKUP(年度マスタ!$K$4&amp;"_"&amp;AD$33,データシート1!$A:$BT,MATCH("aa_"&amp;$S43,データシート1!$A$1:$BT$1,0),0)</f>
        <v>2.6747338840272028</v>
      </c>
      <c r="AE43" s="900">
        <f>VLOOKUP(年度マスタ!$K$4&amp;"_"&amp;AE$33,データシート1!$A:$BT,MATCH("aa_"&amp;$S43,データシート1!$A$1:$BT$1,0),0)</f>
        <v>2.6592562205486883</v>
      </c>
      <c r="AF43" s="900">
        <f>VLOOKUP(年度マスタ!$K$4&amp;"_"&amp;AF$33,データシート1!$A:$BT,MATCH("aa_"&amp;$S43,データシート1!$A$1:$BT$1,0),0)</f>
        <v>2.5941203844607661</v>
      </c>
      <c r="AG43" s="900">
        <f>VLOOKUP(年度マスタ!$K$4&amp;"_"&amp;AG$33,データシート1!$A:$BT,MATCH("aa_"&amp;$S43,データシート1!$A$1:$BT$1,0),0)</f>
        <v>2.5273301656318874</v>
      </c>
      <c r="AH43" s="900">
        <f>VLOOKUP(年度マスタ!$K$4&amp;"_"&amp;AH$33,データシート1!$A:$BT,MATCH("aa_"&amp;$S43,データシート1!$A$1:$BT$1,0),0)</f>
        <v>2.4598005717000935</v>
      </c>
      <c r="AI43" s="900">
        <f>VLOOKUP(年度マスタ!$K$4&amp;"_"&amp;AI$33,データシート1!$A:$BT,MATCH("aa_"&amp;$S43,データシート1!$A$1:$BT$1,0),0)</f>
        <v>2.1173482740983167</v>
      </c>
      <c r="AJ43" s="900">
        <f>VLOOKUP(年度マスタ!$K$4&amp;"_"&amp;AJ$33,データシート1!$A:$BT,MATCH("aa_"&amp;$S43,データシート1!$A$1:$BT$1,0),0)</f>
        <v>2.0305486868679856</v>
      </c>
      <c r="AK43" s="901">
        <f>VLOOKUP(年度マスタ!$K$4&amp;"_"&amp;AK$33,データシート1!$A:$BT,MATCH("aa_"&amp;$S43,データシート1!$A$1:$BT$1,0),0)</f>
        <v>2.108566884251784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2.6084398611489612</v>
      </c>
      <c r="Y44" s="900">
        <f>VLOOKUP(年度マスタ!$K$4&amp;"_"&amp;Y$33,データシート1!$A:$BT,MATCH("aa_"&amp;$S44,データシート1!$A$1:$BT$1,0),0)</f>
        <v>2.6090064384423219</v>
      </c>
      <c r="Z44" s="900">
        <f>VLOOKUP(年度マスタ!$K$4&amp;"_"&amp;Z$33,データシート1!$A:$BT,MATCH("aa_"&amp;$S44,データシート1!$A$1:$BT$1,0),0)</f>
        <v>2.4742288690965943</v>
      </c>
      <c r="AA44" s="900">
        <f>VLOOKUP(年度マスタ!$K$4&amp;"_"&amp;AA$33,データシート1!$A:$BT,MATCH("aa_"&amp;$S44,データシート1!$A$1:$BT$1,0),0)</f>
        <v>2.4385398847746944</v>
      </c>
      <c r="AB44" s="900">
        <f>VLOOKUP(年度マスタ!$K$4&amp;"_"&amp;AB$33,データシート1!$A:$BT,MATCH("aa_"&amp;$S44,データシート1!$A$1:$BT$1,0),0)</f>
        <v>2.4027700454658056</v>
      </c>
      <c r="AC44" s="900">
        <f>VLOOKUP(年度マスタ!$K$4&amp;"_"&amp;AC$33,データシート1!$A:$BT,MATCH("aa_"&amp;$S44,データシート1!$A$1:$BT$1,0),0)</f>
        <v>2.3700673156618954</v>
      </c>
      <c r="AD44" s="900">
        <f>VLOOKUP(年度マスタ!$K$4&amp;"_"&amp;AD$33,データシート1!$A:$BT,MATCH("aa_"&amp;$S44,データシート1!$A$1:$BT$1,0),0)</f>
        <v>2.3166615491170646</v>
      </c>
      <c r="AE44" s="900">
        <f>VLOOKUP(年度マスタ!$K$4&amp;"_"&amp;AE$33,データシート1!$A:$BT,MATCH("aa_"&amp;$S44,データシート1!$A$1:$BT$1,0),0)</f>
        <v>2.4196435231622382</v>
      </c>
      <c r="AF44" s="900">
        <f>VLOOKUP(年度マスタ!$K$4&amp;"_"&amp;AF$33,データシート1!$A:$BT,MATCH("aa_"&amp;$S44,データシート1!$A$1:$BT$1,0),0)</f>
        <v>2.428455663794459</v>
      </c>
      <c r="AG44" s="900">
        <f>VLOOKUP(年度マスタ!$K$4&amp;"_"&amp;AG$33,データシート1!$A:$BT,MATCH("aa_"&amp;$S44,データシート1!$A$1:$BT$1,0),0)</f>
        <v>2.3278040770119111</v>
      </c>
      <c r="AH44" s="900">
        <f>VLOOKUP(年度マスタ!$K$4&amp;"_"&amp;AH$33,データシート1!$A:$BT,MATCH("aa_"&amp;$S44,データシート1!$A$1:$BT$1,0),0)</f>
        <v>2.0804829534638611</v>
      </c>
      <c r="AI44" s="900">
        <f>VLOOKUP(年度マスタ!$K$4&amp;"_"&amp;AI$33,データシート1!$A:$BT,MATCH("aa_"&amp;$S44,データシート1!$A$1:$BT$1,0),0)</f>
        <v>2.0117460448322655</v>
      </c>
      <c r="AJ44" s="900">
        <f>VLOOKUP(年度マスタ!$K$4&amp;"_"&amp;AJ$33,データシート1!$A:$BT,MATCH("aa_"&amp;$S44,データシート1!$A$1:$BT$1,0),0)</f>
        <v>2.0863278458309478</v>
      </c>
      <c r="AK44" s="901">
        <f>VLOOKUP(年度マスタ!$K$4&amp;"_"&amp;AK$33,データシート1!$A:$BT,MATCH("aa_"&amp;$S44,データシート1!$A$1:$BT$1,0),0)</f>
        <v>2.0046553266794893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0.18643495202438901</v>
      </c>
      <c r="Y45" s="900">
        <f>VLOOKUP(年度マスタ!$K$4&amp;"_"&amp;Y$33,データシート1!$A:$BT,MATCH("aa_"&amp;$S45,データシート1!$A$1:$BT$1,0),0)</f>
        <v>0.19444133597852001</v>
      </c>
      <c r="Z45" s="900">
        <f>VLOOKUP(年度マスタ!$K$4&amp;"_"&amp;Z$33,データシート1!$A:$BT,MATCH("aa_"&amp;$S45,データシート1!$A$1:$BT$1,0),0)</f>
        <v>0.22126821280689299</v>
      </c>
      <c r="AA45" s="900">
        <f>VLOOKUP(年度マスタ!$K$4&amp;"_"&amp;AA$33,データシート1!$A:$BT,MATCH("aa_"&amp;$S45,データシート1!$A$1:$BT$1,0),0)</f>
        <v>0.23956474930215499</v>
      </c>
      <c r="AB45" s="900">
        <f>VLOOKUP(年度マスタ!$K$4&amp;"_"&amp;AB$33,データシート1!$A:$BT,MATCH("aa_"&amp;$S45,データシート1!$A$1:$BT$1,0),0)</f>
        <v>0.24258494695053201</v>
      </c>
      <c r="AC45" s="900">
        <f>VLOOKUP(年度マスタ!$K$4&amp;"_"&amp;AC$33,データシート1!$A:$BT,MATCH("aa_"&amp;$S45,データシート1!$A$1:$BT$1,0),0)</f>
        <v>0.22985132832761601</v>
      </c>
      <c r="AD45" s="900">
        <f>VLOOKUP(年度マスタ!$K$4&amp;"_"&amp;AD$33,データシート1!$A:$BT,MATCH("aa_"&amp;$S45,データシート1!$A$1:$BT$1,0),0)</f>
        <v>0.21963323603484</v>
      </c>
      <c r="AE45" s="900">
        <f>VLOOKUP(年度マスタ!$K$4&amp;"_"&amp;AE$33,データシート1!$A:$BT,MATCH("aa_"&amp;$S45,データシート1!$A$1:$BT$1,0),0)</f>
        <v>0.21027154691333819</v>
      </c>
      <c r="AF45" s="900">
        <f>VLOOKUP(年度マスタ!$K$4&amp;"_"&amp;AF$33,データシート1!$A:$BT,MATCH("aa_"&amp;$S45,データシート1!$A$1:$BT$1,0),0)</f>
        <v>0.19835116605017</v>
      </c>
      <c r="AG45" s="900">
        <f>VLOOKUP(年度マスタ!$K$4&amp;"_"&amp;AG$33,データシート1!$A:$BT,MATCH("aa_"&amp;$S45,データシート1!$A$1:$BT$1,0),0)</f>
        <v>0.17981142429962499</v>
      </c>
      <c r="AH45" s="900">
        <f>VLOOKUP(年度マスタ!$K$4&amp;"_"&amp;AH$33,データシート1!$A:$BT,MATCH("aa_"&amp;$S45,データシート1!$A$1:$BT$1,0),0)</f>
        <v>0.171801251210424</v>
      </c>
      <c r="AI45" s="900">
        <f>VLOOKUP(年度マスタ!$K$4&amp;"_"&amp;AI$33,データシート1!$A:$BT,MATCH("aa_"&amp;$S45,データシート1!$A$1:$BT$1,0),0)</f>
        <v>0.16125757849604599</v>
      </c>
      <c r="AJ45" s="900">
        <f>VLOOKUP(年度マスタ!$K$4&amp;"_"&amp;AJ$33,データシート1!$A:$BT,MATCH("aa_"&amp;$S45,データシート1!$A$1:$BT$1,0),0)</f>
        <v>0.15706131889910299</v>
      </c>
      <c r="AK45" s="901">
        <f>VLOOKUP(年度マスタ!$K$4&amp;"_"&amp;AK$33,データシート1!$A:$BT,MATCH("aa_"&amp;$S45,データシート1!$A$1:$BT$1,0),0)</f>
        <v>0.15376802862850411</v>
      </c>
      <c r="AL45" s="330"/>
      <c r="AW45" s="17" t="str">
        <f>AW48</f>
        <v>黒松内町</v>
      </c>
      <c r="AX45" s="1010">
        <f t="shared" ref="AX45:BB45" si="15">AX48/$BC48</f>
        <v>0.15966330497685138</v>
      </c>
      <c r="AY45" s="1010">
        <f t="shared" si="15"/>
        <v>0.25887654734496879</v>
      </c>
      <c r="AZ45" s="1010">
        <f t="shared" si="15"/>
        <v>0.33690354033076908</v>
      </c>
      <c r="BA45" s="1010">
        <f t="shared" si="15"/>
        <v>0.22984899977616302</v>
      </c>
      <c r="BB45" s="1010">
        <f t="shared" si="15"/>
        <v>1.4707607571247722E-2</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0.37632215325480362</v>
      </c>
      <c r="Y47" s="903">
        <f>VLOOKUP(年度マスタ!$K$4&amp;"_"&amp;Y$33,データシート1!$A:$BT,MATCH("aa_"&amp;$S47,データシート1!$A$1:$BT$1,0),0)</f>
        <v>0.28971892010414851</v>
      </c>
      <c r="Z47" s="903">
        <f>VLOOKUP(年度マスタ!$K$4&amp;"_"&amp;Z$33,データシート1!$A:$BT,MATCH("aa_"&amp;$S47,データシート1!$A$1:$BT$1,0),0)</f>
        <v>0.2756995144279622</v>
      </c>
      <c r="AA47" s="903">
        <f>VLOOKUP(年度マスタ!$K$4&amp;"_"&amp;AA$33,データシート1!$A:$BT,MATCH("aa_"&amp;$S47,データシート1!$A$1:$BT$1,0),0)</f>
        <v>0.1876909940553107</v>
      </c>
      <c r="AB47" s="903">
        <f>VLOOKUP(年度マスタ!$K$4&amp;"_"&amp;AB$33,データシート1!$A:$BT,MATCH("aa_"&amp;$S47,データシート1!$A$1:$BT$1,0),0)</f>
        <v>0.24242601780237771</v>
      </c>
      <c r="AC47" s="903">
        <f>VLOOKUP(年度マスタ!$K$4&amp;"_"&amp;AC$33,データシート1!$A:$BT,MATCH("aa_"&amp;$S47,データシート1!$A$1:$BT$1,0),0)</f>
        <v>0.2609364019922325</v>
      </c>
      <c r="AD47" s="903">
        <f>VLOOKUP(年度マスタ!$K$4&amp;"_"&amp;AD$33,データシート1!$A:$BT,MATCH("aa_"&amp;$S47,データシート1!$A$1:$BT$1,0),0)</f>
        <v>0.23270283534330441</v>
      </c>
      <c r="AE47" s="903">
        <f>VLOOKUP(年度マスタ!$K$4&amp;"_"&amp;AE$33,データシート1!$A:$BT,MATCH("aa_"&amp;$S47,データシート1!$A$1:$BT$1,0),0)</f>
        <v>0.25710953677670689</v>
      </c>
      <c r="AF47" s="903">
        <f>VLOOKUP(年度マスタ!$K$4&amp;"_"&amp;AF$33,データシート1!$A:$BT,MATCH("aa_"&amp;$S47,データシート1!$A$1:$BT$1,0),0)</f>
        <v>0.23704735706218544</v>
      </c>
      <c r="AG47" s="903">
        <f>VLOOKUP(年度マスタ!$K$4&amp;"_"&amp;AG$33,データシート1!$A:$BT,MATCH("aa_"&amp;$S47,データシート1!$A$1:$BT$1,0),0)</f>
        <v>0.27230168454226877</v>
      </c>
      <c r="AH47" s="903">
        <f>VLOOKUP(年度マスタ!$K$4&amp;"_"&amp;AH$33,データシート1!$A:$BT,MATCH("aa_"&amp;$S47,データシート1!$A$1:$BT$1,0),0)</f>
        <v>0.33231694782223198</v>
      </c>
      <c r="AI47" s="903">
        <f>VLOOKUP(年度マスタ!$K$4&amp;"_"&amp;AI$33,データシート1!$A:$BT,MATCH("aa_"&amp;$S47,データシート1!$A$1:$BT$1,0),0)</f>
        <v>0.3199095466869773</v>
      </c>
      <c r="AJ47" s="903">
        <f>VLOOKUP(年度マスタ!$K$4&amp;"_"&amp;AJ$33,データシート1!$A:$BT,MATCH("aa_"&amp;$S47,データシート1!$A$1:$BT$1,0),0)</f>
        <v>0.24067316456995011</v>
      </c>
      <c r="AK47" s="904">
        <f>VLOOKUP(年度マスタ!$K$4&amp;"_"&amp;AK$33,データシート1!$A:$BT,MATCH("aa_"&amp;$S47,データシート1!$A$1:$BT$1,0),0)</f>
        <v>0.27303672417502461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黒松内町</v>
      </c>
      <c r="AX48" s="1011">
        <f>SUM(AY39:BA39)</f>
        <v>2.9640405858435006</v>
      </c>
      <c r="AY48" s="1011">
        <f>BB39</f>
        <v>4.8058669032610419</v>
      </c>
      <c r="AZ48" s="1011">
        <f>BC39</f>
        <v>6.2543849208153537</v>
      </c>
      <c r="BA48" s="1011">
        <f>SUM(BD39:BG39)</f>
        <v>4.2669902395597772</v>
      </c>
      <c r="BB48" s="1011">
        <f>BH39</f>
        <v>0.27303672417502461</v>
      </c>
      <c r="BC48" s="1011">
        <f>SUM(AX48:BB48)</f>
        <v>18.564319373654698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18.564319373654698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2.9640405858435006</v>
      </c>
      <c r="P52" s="453">
        <f t="shared" ref="P52:P64" si="18">O52/$O$51</f>
        <v>0.15966330497685138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0.30030206180062669</v>
      </c>
      <c r="P54" s="454">
        <f t="shared" si="18"/>
        <v>1.6176303356792938E-2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2.6637385240428739</v>
      </c>
      <c r="P55" s="454">
        <f t="shared" si="18"/>
        <v>0.14348700162005845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4.8058669032610419</v>
      </c>
      <c r="P56" s="453">
        <f t="shared" si="18"/>
        <v>0.25887654734496879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6.2543849208153537</v>
      </c>
      <c r="P57" s="453">
        <f t="shared" si="18"/>
        <v>0.33690354033076908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4.2669902395597772</v>
      </c>
      <c r="P58" s="453">
        <f t="shared" si="18"/>
        <v>0.22984899977616302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4.1132222109312728</v>
      </c>
      <c r="P59" s="454">
        <f t="shared" si="18"/>
        <v>0.22156601209783627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2.108566884251784</v>
      </c>
      <c r="P60" s="454">
        <f t="shared" si="18"/>
        <v>0.11358169625351996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2.0046553266794893</v>
      </c>
      <c r="P61" s="454">
        <f t="shared" si="18"/>
        <v>0.10798431584431632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0.15376802862850411</v>
      </c>
      <c r="P62" s="454">
        <f t="shared" si="18"/>
        <v>8.2829876783267337E-3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0.27303672417502461</v>
      </c>
      <c r="P64" s="612">
        <f t="shared" si="18"/>
        <v>1.4707607571247722E-2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黒松内町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19.4663</v>
      </c>
      <c r="AI7" s="78">
        <f>VLOOKUP(年度マスタ!$K$4&amp;"_"&amp;$AG7,データシート1!$A:$BT,MATCH("ab_"&amp;AI$2,データシート1!$A$1:$BT$1,0),0)</f>
        <v>174</v>
      </c>
      <c r="AJ7" s="78">
        <f>VLOOKUP(年度マスタ!$K$4&amp;"_"&amp;$AG7,データシート1!$A:$BT,MATCH("ab_"&amp;AJ$2,データシート1!$A$1:$BT$1,0),0)</f>
        <v>42</v>
      </c>
      <c r="AK7" s="78">
        <f>VLOOKUP(年度マスタ!$K$4&amp;"_"&amp;$AG7,データシート1!$A:$BT,MATCH("ab_"&amp;AK$2,データシート1!$A$1:$BT$1,0),0)</f>
        <v>1063</v>
      </c>
      <c r="AL7" s="78">
        <f>VLOOKUP(年度マスタ!$K$4&amp;"_"&amp;$AG7,データシート1!$A:$BT,MATCH("ab_"&amp;AL$2,データシート1!$A$1:$BT$1,0),0)</f>
        <v>1573</v>
      </c>
      <c r="AM7" s="78">
        <f>VLOOKUP(年度マスタ!$K$4&amp;"_"&amp;$AG7,データシート1!$A:$BT,MATCH("ab_"&amp;AM$2,データシート1!$A$1:$BT$1,0),0)</f>
        <v>1543</v>
      </c>
      <c r="AN7" s="78">
        <f>VLOOKUP(年度マスタ!$K$4&amp;"_"&amp;$AG7,データシート1!$A:$BT,MATCH("ab_"&amp;AN$2,データシート1!$A$1:$BT$1,0),0)</f>
        <v>525</v>
      </c>
      <c r="AO7" s="78">
        <f>VLOOKUP(年度マスタ!$K$4&amp;"_"&amp;$AG7,データシート1!$A:$BT,MATCH("ab_"&amp;AO$2,データシート1!$A$1:$BT$1,0),0)</f>
        <v>3198</v>
      </c>
      <c r="AP7" s="78">
        <f>VLOOKUP(年度マスタ!$K$4&amp;"_"&amp;$AG7,データシート1!$A:$BT,MATCH("ab_"&amp;AP$2,データシート1!$A$1:$BT$1,0),0)</f>
        <v>0</v>
      </c>
      <c r="AQ7" s="954">
        <f>VLOOKUP(年度マスタ!$K$4&amp;"_"&amp;$AG7,データシート1!$A:$BT,MATCH("ab_"&amp;AQ$2,データシート1!$A$1:$BT$1,0),0)</f>
        <v>0.37632215325480362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20.222999999999999</v>
      </c>
      <c r="AI8" s="78">
        <f>VLOOKUP(年度マスタ!$K$4&amp;"_"&amp;$AG8,データシート1!$A:$BT,MATCH("ab_"&amp;AI$2,データシート1!$A$1:$BT$1,0),0)</f>
        <v>174</v>
      </c>
      <c r="AJ8" s="78">
        <f>VLOOKUP(年度マスタ!$K$4&amp;"_"&amp;$AG8,データシート1!$A:$BT,MATCH("ab_"&amp;AJ$2,データシート1!$A$1:$BT$1,0),0)</f>
        <v>42</v>
      </c>
      <c r="AK8" s="78">
        <f>VLOOKUP(年度マスタ!$K$4&amp;"_"&amp;$AG8,データシート1!$A:$BT,MATCH("ab_"&amp;AK$2,データシート1!$A$1:$BT$1,0),0)</f>
        <v>1063</v>
      </c>
      <c r="AL8" s="78">
        <f>VLOOKUP(年度マスタ!$K$4&amp;"_"&amp;$AG8,データシート1!$A:$BT,MATCH("ab_"&amp;AL$2,データシート1!$A$1:$BT$1,0),0)</f>
        <v>1581</v>
      </c>
      <c r="AM8" s="78">
        <f>VLOOKUP(年度マスタ!$K$4&amp;"_"&amp;$AG8,データシート1!$A:$BT,MATCH("ab_"&amp;AM$2,データシート1!$A$1:$BT$1,0),0)</f>
        <v>1541</v>
      </c>
      <c r="AN8" s="78">
        <f>VLOOKUP(年度マスタ!$K$4&amp;"_"&amp;$AG8,データシート1!$A:$BT,MATCH("ab_"&amp;AN$2,データシート1!$A$1:$BT$1,0),0)</f>
        <v>512</v>
      </c>
      <c r="AO8" s="78">
        <f>VLOOKUP(年度マスタ!$K$4&amp;"_"&amp;$AG8,データシート1!$A:$BT,MATCH("ab_"&amp;AO$2,データシート1!$A$1:$BT$1,0),0)</f>
        <v>3196</v>
      </c>
      <c r="AP8" s="78">
        <f>VLOOKUP(年度マスタ!$K$4&amp;"_"&amp;$AG8,データシート1!$A:$BT,MATCH("ab_"&amp;AP$2,データシート1!$A$1:$BT$1,0),0)</f>
        <v>0</v>
      </c>
      <c r="AQ8" s="954">
        <f>VLOOKUP(年度マスタ!$K$4&amp;"_"&amp;$AG8,データシート1!$A:$BT,MATCH("ab_"&amp;AQ$2,データシート1!$A$1:$BT$1,0),0)</f>
        <v>0.28971892010414851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25.0489</v>
      </c>
      <c r="AI9" s="78">
        <f>VLOOKUP(年度マスタ!$K$4&amp;"_"&amp;$AG9,データシート1!$A:$BT,MATCH("ab_"&amp;AI$2,データシート1!$A$1:$BT$1,0),0)</f>
        <v>174</v>
      </c>
      <c r="AJ9" s="78">
        <f>VLOOKUP(年度マスタ!$K$4&amp;"_"&amp;$AG9,データシート1!$A:$BT,MATCH("ab_"&amp;AJ$2,データシート1!$A$1:$BT$1,0),0)</f>
        <v>42</v>
      </c>
      <c r="AK9" s="78">
        <f>VLOOKUP(年度マスタ!$K$4&amp;"_"&amp;$AG9,データシート1!$A:$BT,MATCH("ab_"&amp;AK$2,データシート1!$A$1:$BT$1,0),0)</f>
        <v>1063</v>
      </c>
      <c r="AL9" s="78">
        <f>VLOOKUP(年度マスタ!$K$4&amp;"_"&amp;$AG9,データシート1!$A:$BT,MATCH("ab_"&amp;AL$2,データシート1!$A$1:$BT$1,0),0)</f>
        <v>1574</v>
      </c>
      <c r="AM9" s="78">
        <f>VLOOKUP(年度マスタ!$K$4&amp;"_"&amp;$AG9,データシート1!$A:$BT,MATCH("ab_"&amp;AM$2,データシート1!$A$1:$BT$1,0),0)</f>
        <v>1543</v>
      </c>
      <c r="AN9" s="78">
        <f>VLOOKUP(年度マスタ!$K$4&amp;"_"&amp;$AG9,データシート1!$A:$BT,MATCH("ab_"&amp;AN$2,データシート1!$A$1:$BT$1,0),0)</f>
        <v>500</v>
      </c>
      <c r="AO9" s="78">
        <f>VLOOKUP(年度マスタ!$K$4&amp;"_"&amp;$AG9,データシート1!$A:$BT,MATCH("ab_"&amp;AO$2,データシート1!$A$1:$BT$1,0),0)</f>
        <v>3153</v>
      </c>
      <c r="AP9" s="78">
        <f>VLOOKUP(年度マスタ!$K$4&amp;"_"&amp;$AG9,データシート1!$A:$BT,MATCH("ab_"&amp;AP$2,データシート1!$A$1:$BT$1,0),0)</f>
        <v>0</v>
      </c>
      <c r="AQ9" s="954">
        <f>VLOOKUP(年度マスタ!$K$4&amp;"_"&amp;$AG9,データシート1!$A:$BT,MATCH("ab_"&amp;AQ$2,データシート1!$A$1:$BT$1,0),0)</f>
        <v>0.2756995144279622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22.882899999999999</v>
      </c>
      <c r="AI10" s="78">
        <f>VLOOKUP(年度マスタ!$K$4&amp;"_"&amp;$AG10,データシート1!$A:$BT,MATCH("ab_"&amp;AI$2,データシート1!$A$1:$BT$1,0),0)</f>
        <v>174</v>
      </c>
      <c r="AJ10" s="78">
        <f>VLOOKUP(年度マスタ!$K$4&amp;"_"&amp;$AG10,データシート1!$A:$BT,MATCH("ab_"&amp;AJ$2,データシート1!$A$1:$BT$1,0),0)</f>
        <v>42</v>
      </c>
      <c r="AK10" s="78">
        <f>VLOOKUP(年度マスタ!$K$4&amp;"_"&amp;$AG10,データシート1!$A:$BT,MATCH("ab_"&amp;AK$2,データシート1!$A$1:$BT$1,0),0)</f>
        <v>1063</v>
      </c>
      <c r="AL10" s="78">
        <f>VLOOKUP(年度マスタ!$K$4&amp;"_"&amp;$AG10,データシート1!$A:$BT,MATCH("ab_"&amp;AL$2,データシート1!$A$1:$BT$1,0),0)</f>
        <v>1580</v>
      </c>
      <c r="AM10" s="78">
        <f>VLOOKUP(年度マスタ!$K$4&amp;"_"&amp;$AG10,データシート1!$A:$BT,MATCH("ab_"&amp;AM$2,データシート1!$A$1:$BT$1,0),0)</f>
        <v>1579</v>
      </c>
      <c r="AN10" s="78">
        <f>VLOOKUP(年度マスタ!$K$4&amp;"_"&amp;$AG10,データシート1!$A:$BT,MATCH("ab_"&amp;AN$2,データシート1!$A$1:$BT$1,0),0)</f>
        <v>490</v>
      </c>
      <c r="AO10" s="78">
        <f>VLOOKUP(年度マスタ!$K$4&amp;"_"&amp;$AG10,データシート1!$A:$BT,MATCH("ab_"&amp;AO$2,データシート1!$A$1:$BT$1,0),0)</f>
        <v>3142</v>
      </c>
      <c r="AP10" s="78">
        <f>VLOOKUP(年度マスタ!$K$4&amp;"_"&amp;$AG10,データシート1!$A:$BT,MATCH("ab_"&amp;AP$2,データシート1!$A$1:$BT$1,0),0)</f>
        <v>0</v>
      </c>
      <c r="AQ10" s="954">
        <f>VLOOKUP(年度マスタ!$K$4&amp;"_"&amp;$AG10,データシート1!$A:$BT,MATCH("ab_"&amp;AQ$2,データシート1!$A$1:$BT$1,0),0)</f>
        <v>0.1876909940553107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17.487300000000001</v>
      </c>
      <c r="AI11" s="78">
        <f>VLOOKUP(年度マスタ!$K$4&amp;"_"&amp;$AG11,データシート1!$A:$BT,MATCH("ab_"&amp;AI$2,データシート1!$A$1:$BT$1,0),0)</f>
        <v>174</v>
      </c>
      <c r="AJ11" s="78">
        <f>VLOOKUP(年度マスタ!$K$4&amp;"_"&amp;$AG11,データシート1!$A:$BT,MATCH("ab_"&amp;AJ$2,データシート1!$A$1:$BT$1,0),0)</f>
        <v>42</v>
      </c>
      <c r="AK11" s="78">
        <f>VLOOKUP(年度マスタ!$K$4&amp;"_"&amp;$AG11,データシート1!$A:$BT,MATCH("ab_"&amp;AK$2,データシート1!$A$1:$BT$1,0),0)</f>
        <v>1063</v>
      </c>
      <c r="AL11" s="78">
        <f>VLOOKUP(年度マスタ!$K$4&amp;"_"&amp;$AG11,データシート1!$A:$BT,MATCH("ab_"&amp;AL$2,データシート1!$A$1:$BT$1,0),0)</f>
        <v>1572</v>
      </c>
      <c r="AM11" s="78">
        <f>VLOOKUP(年度マスタ!$K$4&amp;"_"&amp;$AG11,データシート1!$A:$BT,MATCH("ab_"&amp;AM$2,データシート1!$A$1:$BT$1,0),0)</f>
        <v>1562</v>
      </c>
      <c r="AN11" s="78">
        <f>VLOOKUP(年度マスタ!$K$4&amp;"_"&amp;$AG11,データシート1!$A:$BT,MATCH("ab_"&amp;AN$2,データシート1!$A$1:$BT$1,0),0)</f>
        <v>481</v>
      </c>
      <c r="AO11" s="78">
        <f>VLOOKUP(年度マスタ!$K$4&amp;"_"&amp;$AG11,データシート1!$A:$BT,MATCH("ab_"&amp;AO$2,データシート1!$A$1:$BT$1,0),0)</f>
        <v>3136</v>
      </c>
      <c r="AP11" s="78">
        <f>VLOOKUP(年度マスタ!$K$4&amp;"_"&amp;$AG11,データシート1!$A:$BT,MATCH("ab_"&amp;AP$2,データシート1!$A$1:$BT$1,0),0)</f>
        <v>0</v>
      </c>
      <c r="AQ11" s="954">
        <f>VLOOKUP(年度マスタ!$K$4&amp;"_"&amp;$AG11,データシート1!$A:$BT,MATCH("ab_"&amp;AQ$2,データシート1!$A$1:$BT$1,0),0)</f>
        <v>0.24242601780237771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15.926399999999999</v>
      </c>
      <c r="AI12" s="78">
        <f>VLOOKUP(年度マスタ!$K$4&amp;"_"&amp;$AG12,データシート1!$A:$BT,MATCH("ab_"&amp;AI$2,データシート1!$A$1:$BT$1,0),0)</f>
        <v>121</v>
      </c>
      <c r="AJ12" s="78">
        <f>VLOOKUP(年度マスタ!$K$4&amp;"_"&amp;$AG12,データシート1!$A:$BT,MATCH("ab_"&amp;AJ$2,データシート1!$A$1:$BT$1,0),0)</f>
        <v>46</v>
      </c>
      <c r="AK12" s="78">
        <f>VLOOKUP(年度マスタ!$K$4&amp;"_"&amp;$AG12,データシート1!$A:$BT,MATCH("ab_"&amp;AK$2,データシート1!$A$1:$BT$1,0),0)</f>
        <v>1069</v>
      </c>
      <c r="AL12" s="78">
        <f>VLOOKUP(年度マスタ!$K$4&amp;"_"&amp;$AG12,データシート1!$A:$BT,MATCH("ab_"&amp;AL$2,データシート1!$A$1:$BT$1,0),0)</f>
        <v>1576</v>
      </c>
      <c r="AM12" s="78">
        <f>VLOOKUP(年度マスタ!$K$4&amp;"_"&amp;$AG12,データシート1!$A:$BT,MATCH("ab_"&amp;AM$2,データシート1!$A$1:$BT$1,0),0)</f>
        <v>1560</v>
      </c>
      <c r="AN12" s="78">
        <f>VLOOKUP(年度マスタ!$K$4&amp;"_"&amp;$AG12,データシート1!$A:$BT,MATCH("ab_"&amp;AN$2,データシート1!$A$1:$BT$1,0),0)</f>
        <v>472</v>
      </c>
      <c r="AO12" s="78">
        <f>VLOOKUP(年度マスタ!$K$4&amp;"_"&amp;$AG12,データシート1!$A:$BT,MATCH("ab_"&amp;AO$2,データシート1!$A$1:$BT$1,0),0)</f>
        <v>3097</v>
      </c>
      <c r="AP12" s="78">
        <f>VLOOKUP(年度マスタ!$K$4&amp;"_"&amp;$AG12,データシート1!$A:$BT,MATCH("ab_"&amp;AP$2,データシート1!$A$1:$BT$1,0),0)</f>
        <v>0</v>
      </c>
      <c r="AQ12" s="954">
        <f>VLOOKUP(年度マスタ!$K$4&amp;"_"&amp;$AG12,データシート1!$A:$BT,MATCH("ab_"&amp;AQ$2,データシート1!$A$1:$BT$1,0),0)</f>
        <v>0.2609364019922325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13.7659</v>
      </c>
      <c r="AI13" s="78">
        <f>VLOOKUP(年度マスタ!$K$4&amp;"_"&amp;$AG13,データシート1!$A:$BT,MATCH("ab_"&amp;AI$2,データシート1!$A$1:$BT$1,0),0)</f>
        <v>121</v>
      </c>
      <c r="AJ13" s="78">
        <f>VLOOKUP(年度マスタ!$K$4&amp;"_"&amp;$AG13,データシート1!$A:$BT,MATCH("ab_"&amp;AJ$2,データシート1!$A$1:$BT$1,0),0)</f>
        <v>46</v>
      </c>
      <c r="AK13" s="78">
        <f>VLOOKUP(年度マスタ!$K$4&amp;"_"&amp;$AG13,データシート1!$A:$BT,MATCH("ab_"&amp;AK$2,データシート1!$A$1:$BT$1,0),0)</f>
        <v>1069</v>
      </c>
      <c r="AL13" s="78">
        <f>VLOOKUP(年度マスタ!$K$4&amp;"_"&amp;$AG13,データシート1!$A:$BT,MATCH("ab_"&amp;AL$2,データシート1!$A$1:$BT$1,0),0)</f>
        <v>1555</v>
      </c>
      <c r="AM13" s="78">
        <f>VLOOKUP(年度マスタ!$K$4&amp;"_"&amp;$AG13,データシート1!$A:$BT,MATCH("ab_"&amp;AM$2,データシート1!$A$1:$BT$1,0),0)</f>
        <v>1554</v>
      </c>
      <c r="AN13" s="78">
        <f>VLOOKUP(年度マスタ!$K$4&amp;"_"&amp;$AG13,データシート1!$A:$BT,MATCH("ab_"&amp;AN$2,データシート1!$A$1:$BT$1,0),0)</f>
        <v>461</v>
      </c>
      <c r="AO13" s="78">
        <f>VLOOKUP(年度マスタ!$K$4&amp;"_"&amp;$AG13,データシート1!$A:$BT,MATCH("ab_"&amp;AO$2,データシート1!$A$1:$BT$1,0),0)</f>
        <v>3023</v>
      </c>
      <c r="AP13" s="78">
        <f>VLOOKUP(年度マスタ!$K$4&amp;"_"&amp;$AG13,データシート1!$A:$BT,MATCH("ab_"&amp;AP$2,データシート1!$A$1:$BT$1,0),0)</f>
        <v>0</v>
      </c>
      <c r="AQ13" s="954">
        <f>VLOOKUP(年度マスタ!$K$4&amp;"_"&amp;$AG13,データシート1!$A:$BT,MATCH("ab_"&amp;AQ$2,データシート1!$A$1:$BT$1,0),0)</f>
        <v>0.23270283534330441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121</v>
      </c>
      <c r="AJ14" s="78">
        <f>VLOOKUP(年度マスタ!$K$4&amp;"_"&amp;$AG14,データシート1!$A:$BT,MATCH("ab_"&amp;AJ$2,データシート1!$A$1:$BT$1,0),0)</f>
        <v>46</v>
      </c>
      <c r="AK14" s="78">
        <f>VLOOKUP(年度マスタ!$K$4&amp;"_"&amp;$AG14,データシート1!$A:$BT,MATCH("ab_"&amp;AK$2,データシート1!$A$1:$BT$1,0),0)</f>
        <v>1069</v>
      </c>
      <c r="AL14" s="78">
        <f>VLOOKUP(年度マスタ!$K$4&amp;"_"&amp;$AG14,データシート1!$A:$BT,MATCH("ab_"&amp;AL$2,データシート1!$A$1:$BT$1,0),0)</f>
        <v>1543</v>
      </c>
      <c r="AM14" s="78">
        <f>VLOOKUP(年度マスタ!$K$4&amp;"_"&amp;$AG14,データシート1!$A:$BT,MATCH("ab_"&amp;AM$2,データシート1!$A$1:$BT$1,0),0)</f>
        <v>1564</v>
      </c>
      <c r="AN14" s="78">
        <f>VLOOKUP(年度マスタ!$K$4&amp;"_"&amp;$AG14,データシート1!$A:$BT,MATCH("ab_"&amp;AN$2,データシート1!$A$1:$BT$1,0),0)</f>
        <v>498</v>
      </c>
      <c r="AO14" s="78">
        <f>VLOOKUP(年度マスタ!$K$4&amp;"_"&amp;$AG14,データシート1!$A:$BT,MATCH("ab_"&amp;AO$2,データシート1!$A$1:$BT$1,0),0)</f>
        <v>2977</v>
      </c>
      <c r="AP14" s="78">
        <f>VLOOKUP(年度マスタ!$K$4&amp;"_"&amp;$AG14,データシート1!$A:$BT,MATCH("ab_"&amp;AP$2,データシート1!$A$1:$BT$1,0),0)</f>
        <v>0</v>
      </c>
      <c r="AQ14" s="954">
        <f>VLOOKUP(年度マスタ!$K$4&amp;"_"&amp;$AG14,データシート1!$A:$BT,MATCH("ab_"&amp;AQ$2,データシート1!$A$1:$BT$1,0),0)</f>
        <v>0.25710953677670689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121</v>
      </c>
      <c r="AJ15" s="78">
        <f>VLOOKUP(年度マスタ!$K$4&amp;"_"&amp;$AG15,データシート1!$A:$BT,MATCH("ab_"&amp;AJ$2,データシート1!$A$1:$BT$1,0),0)</f>
        <v>46</v>
      </c>
      <c r="AK15" s="78">
        <f>VLOOKUP(年度マスタ!$K$4&amp;"_"&amp;$AG15,データシート1!$A:$BT,MATCH("ab_"&amp;AK$2,データシート1!$A$1:$BT$1,0),0)</f>
        <v>1069</v>
      </c>
      <c r="AL15" s="78">
        <f>VLOOKUP(年度マスタ!$K$4&amp;"_"&amp;$AG15,データシート1!$A:$BT,MATCH("ab_"&amp;AL$2,データシート1!$A$1:$BT$1,0),0)</f>
        <v>1520</v>
      </c>
      <c r="AM15" s="78">
        <f>VLOOKUP(年度マスタ!$K$4&amp;"_"&amp;$AG15,データシート1!$A:$BT,MATCH("ab_"&amp;AM$2,データシート1!$A$1:$BT$1,0),0)</f>
        <v>1551</v>
      </c>
      <c r="AN15" s="78">
        <f>VLOOKUP(年度マスタ!$K$4&amp;"_"&amp;$AG15,データシート1!$A:$BT,MATCH("ab_"&amp;AN$2,データシート1!$A$1:$BT$1,0),0)</f>
        <v>503</v>
      </c>
      <c r="AO15" s="78">
        <f>VLOOKUP(年度マスタ!$K$4&amp;"_"&amp;$AG15,データシート1!$A:$BT,MATCH("ab_"&amp;AO$2,データシート1!$A$1:$BT$1,0),0)</f>
        <v>2904</v>
      </c>
      <c r="AP15" s="78">
        <f>VLOOKUP(年度マスタ!$K$4&amp;"_"&amp;$AG15,データシート1!$A:$BT,MATCH("ab_"&amp;AP$2,データシート1!$A$1:$BT$1,0),0)</f>
        <v>0</v>
      </c>
      <c r="AQ15" s="954">
        <f>VLOOKUP(年度マスタ!$K$4&amp;"_"&amp;$AG15,データシート1!$A:$BT,MATCH("ab_"&amp;AQ$2,データシート1!$A$1:$BT$1,0),0)</f>
        <v>0.23704735706218541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121</v>
      </c>
      <c r="AJ16" s="78">
        <f>VLOOKUP(年度マスタ!$K$4&amp;"_"&amp;$AG16,データシート1!$A:$BT,MATCH("ab_"&amp;AJ$2,データシート1!$A$1:$BT$1,0),0)</f>
        <v>46</v>
      </c>
      <c r="AK16" s="78">
        <f>VLOOKUP(年度マスタ!$K$4&amp;"_"&amp;$AG16,データシート1!$A:$BT,MATCH("ab_"&amp;AK$2,データシート1!$A$1:$BT$1,0),0)</f>
        <v>1069</v>
      </c>
      <c r="AL16" s="78">
        <f>VLOOKUP(年度マスタ!$K$4&amp;"_"&amp;$AG16,データシート1!$A:$BT,MATCH("ab_"&amp;AL$2,データシート1!$A$1:$BT$1,0),0)</f>
        <v>1501</v>
      </c>
      <c r="AM16" s="78">
        <f>VLOOKUP(年度マスタ!$K$4&amp;"_"&amp;$AG16,データシート1!$A:$BT,MATCH("ab_"&amp;AM$2,データシート1!$A$1:$BT$1,0),0)</f>
        <v>1540</v>
      </c>
      <c r="AN16" s="78">
        <f>VLOOKUP(年度マスタ!$K$4&amp;"_"&amp;$AG16,データシート1!$A:$BT,MATCH("ab_"&amp;AN$2,データシート1!$A$1:$BT$1,0),0)</f>
        <v>487</v>
      </c>
      <c r="AO16" s="78">
        <f>VLOOKUP(年度マスタ!$K$4&amp;"_"&amp;$AG16,データシート1!$A:$BT,MATCH("ab_"&amp;AO$2,データシート1!$A$1:$BT$1,0),0)</f>
        <v>2837</v>
      </c>
      <c r="AP16" s="78">
        <f>VLOOKUP(年度マスタ!$K$4&amp;"_"&amp;$AG16,データシート1!$A:$BT,MATCH("ab_"&amp;AP$2,データシート1!$A$1:$BT$1,0),0)</f>
        <v>0</v>
      </c>
      <c r="AQ16" s="954">
        <f>VLOOKUP(年度マスタ!$K$4&amp;"_"&amp;$AG16,データシート1!$A:$BT,MATCH("ab_"&amp;AQ$2,データシート1!$A$1:$BT$1,0),0)</f>
        <v>0.27230168454226877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121</v>
      </c>
      <c r="AJ17" s="151">
        <f>VLOOKUP(年度マスタ!$K$4&amp;"_"&amp;$AG17,データシート1!$A:$BT,MATCH("ab_"&amp;AJ$2,データシート1!$A$1:$BT$1,0),0)</f>
        <v>46</v>
      </c>
      <c r="AK17" s="151">
        <f>VLOOKUP(年度マスタ!$K$4&amp;"_"&amp;$AG17,データシート1!$A:$BT,MATCH("ab_"&amp;AK$2,データシート1!$A$1:$BT$1,0),0)</f>
        <v>1069</v>
      </c>
      <c r="AL17" s="151">
        <f>VLOOKUP(年度マスタ!$K$4&amp;"_"&amp;$AG17,データシート1!$A:$BT,MATCH("ab_"&amp;AL$2,データシート1!$A$1:$BT$1,0),0)</f>
        <v>1487</v>
      </c>
      <c r="AM17" s="151">
        <f>VLOOKUP(年度マスタ!$K$4&amp;"_"&amp;$AG17,データシート1!$A:$BT,MATCH("ab_"&amp;AM$2,データシート1!$A$1:$BT$1,0),0)</f>
        <v>1540</v>
      </c>
      <c r="AN17" s="151">
        <f>VLOOKUP(年度マスタ!$K$4&amp;"_"&amp;$AG17,データシート1!$A:$BT,MATCH("ab_"&amp;AN$2,データシート1!$A$1:$BT$1,0),0)</f>
        <v>432</v>
      </c>
      <c r="AO17" s="151">
        <f>VLOOKUP(年度マスタ!$K$4&amp;"_"&amp;$AG17,データシート1!$A:$BT,MATCH("ab_"&amp;AO$2,データシート1!$A$1:$BT$1,0),0)</f>
        <v>2784</v>
      </c>
      <c r="AP17" s="151">
        <f>VLOOKUP(年度マスタ!$K$4&amp;"_"&amp;$AG17,データシート1!$A:$BT,MATCH("ab_"&amp;AP$2,データシート1!$A$1:$BT$1,0),0)</f>
        <v>0</v>
      </c>
      <c r="AQ17" s="955">
        <f>VLOOKUP(年度マスタ!$K$4&amp;"_"&amp;$AG17,データシート1!$A:$BT,MATCH("ab_"&amp;AQ$2,データシート1!$A$1:$BT$1,0),0)</f>
        <v>0.33231694782223198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112</v>
      </c>
      <c r="AJ18" s="78">
        <f>VLOOKUP(年度マスタ!$K$4&amp;"_"&amp;$AG18,データシート1!$A:$BT,MATCH("ab_"&amp;AJ$2,データシート1!$A$1:$BT$1,0),0)</f>
        <v>67</v>
      </c>
      <c r="AK18" s="78">
        <f>VLOOKUP(年度マスタ!$K$4&amp;"_"&amp;$AG18,データシート1!$A:$BT,MATCH("ab_"&amp;AK$2,データシート1!$A$1:$BT$1,0),0)</f>
        <v>1040</v>
      </c>
      <c r="AL18" s="78">
        <f>VLOOKUP(年度マスタ!$K$4&amp;"_"&amp;$AG18,データシート1!$A:$BT,MATCH("ab_"&amp;AL$2,データシート1!$A$1:$BT$1,0),0)</f>
        <v>1474</v>
      </c>
      <c r="AM18" s="78">
        <f>VLOOKUP(年度マスタ!$K$4&amp;"_"&amp;$AG18,データシート1!$A:$BT,MATCH("ab_"&amp;AM$2,データシート1!$A$1:$BT$1,0),0)</f>
        <v>1513</v>
      </c>
      <c r="AN18" s="78">
        <f>VLOOKUP(年度マスタ!$K$4&amp;"_"&amp;$AG18,データシート1!$A:$BT,MATCH("ab_"&amp;AN$2,データシート1!$A$1:$BT$1,0),0)</f>
        <v>444</v>
      </c>
      <c r="AO18" s="78">
        <f>VLOOKUP(年度マスタ!$K$4&amp;"_"&amp;$AG18,データシート1!$A:$BT,MATCH("ab_"&amp;AO$2,データシート1!$A$1:$BT$1,0),0)</f>
        <v>2735</v>
      </c>
      <c r="AP18" s="78">
        <f>VLOOKUP(年度マスタ!$K$4&amp;"_"&amp;$AG18,データシート1!$A:$BT,MATCH("ab_"&amp;AP$2,データシート1!$A$1:$BT$1,0),0)</f>
        <v>0</v>
      </c>
      <c r="AQ18" s="954">
        <f>VLOOKUP(年度マスタ!$K$4&amp;"_"&amp;$AG18,データシート1!$A:$BT,MATCH("ab_"&amp;AQ$2,データシート1!$A$1:$BT$1,0),0)</f>
        <v>0.3199095466869773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112</v>
      </c>
      <c r="AJ19" s="78">
        <f>VLOOKUP(年度マスタ!$K$4&amp;"_"&amp;$AG19,データシート1!$A:$BT,MATCH("ab_"&amp;AJ$2,データシート1!$A$1:$BT$1,0),0)</f>
        <v>67</v>
      </c>
      <c r="AK19" s="78">
        <f>VLOOKUP(年度マスタ!$K$4&amp;"_"&amp;$AG19,データシート1!$A:$BT,MATCH("ab_"&amp;AK$2,データシート1!$A$1:$BT$1,0),0)</f>
        <v>1040</v>
      </c>
      <c r="AL19" s="78">
        <f>VLOOKUP(年度マスタ!$K$4&amp;"_"&amp;$AG19,データシート1!$A:$BT,MATCH("ab_"&amp;AL$2,データシート1!$A$1:$BT$1,0),0)</f>
        <v>1465</v>
      </c>
      <c r="AM19" s="78">
        <f>VLOOKUP(年度マスタ!$K$4&amp;"_"&amp;$AG19,データシート1!$A:$BT,MATCH("ab_"&amp;AM$2,データシート1!$A$1:$BT$1,0),0)</f>
        <v>1494</v>
      </c>
      <c r="AN19" s="78">
        <f>VLOOKUP(年度マスタ!$K$4&amp;"_"&amp;$AG19,データシート1!$A:$BT,MATCH("ab_"&amp;AN$2,データシート1!$A$1:$BT$1,0),0)</f>
        <v>449</v>
      </c>
      <c r="AO19" s="78">
        <f>VLOOKUP(年度マスタ!$K$4&amp;"_"&amp;$AG19,データシート1!$A:$BT,MATCH("ab_"&amp;AO$2,データシート1!$A$1:$BT$1,0),0)</f>
        <v>2690</v>
      </c>
      <c r="AP19" s="78">
        <f>VLOOKUP(年度マスタ!$K$4&amp;"_"&amp;$AG19,データシート1!$A:$BT,MATCH("ab_"&amp;AP$2,データシート1!$A$1:$BT$1,0),0)</f>
        <v>0</v>
      </c>
      <c r="AQ19" s="954">
        <f>VLOOKUP(年度マスタ!$K$4&amp;"_"&amp;$AG19,データシート1!$A:$BT,MATCH("ab_"&amp;AQ$2,データシート1!$A$1:$BT$1,0),0)</f>
        <v>0.24067316456995011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112</v>
      </c>
      <c r="AJ20" s="78">
        <f>VLOOKUP(年度マスタ!$K$4&amp;"_"&amp;$AG20,データシート1!$A:$BT,MATCH("ab_"&amp;AJ$2,データシート1!$A$1:$BT$1,0),0)</f>
        <v>67</v>
      </c>
      <c r="AK20" s="78">
        <f>VLOOKUP(年度マスタ!$K$4&amp;"_"&amp;$AG20,データシート1!$A:$BT,MATCH("ab_"&amp;AK$2,データシート1!$A$1:$BT$1,0),0)</f>
        <v>1040</v>
      </c>
      <c r="AL20" s="78">
        <f>VLOOKUP(年度マスタ!$K$4&amp;"_"&amp;$AG20,データシート1!$A:$BT,MATCH("ab_"&amp;AL$2,データシート1!$A$1:$BT$1,0),0)</f>
        <v>1446</v>
      </c>
      <c r="AM20" s="78">
        <f>VLOOKUP(年度マスタ!$K$4&amp;"_"&amp;$AG20,データシート1!$A:$BT,MATCH("ab_"&amp;AM$2,データシート1!$A$1:$BT$1,0),0)</f>
        <v>1474</v>
      </c>
      <c r="AN20" s="78">
        <f>VLOOKUP(年度マスタ!$K$4&amp;"_"&amp;$AG20,データシート1!$A:$BT,MATCH("ab_"&amp;AN$2,データシート1!$A$1:$BT$1,0),0)</f>
        <v>438</v>
      </c>
      <c r="AO20" s="78">
        <f>VLOOKUP(年度マスタ!$K$4&amp;"_"&amp;$AG20,データシート1!$A:$BT,MATCH("ab_"&amp;AO$2,データシート1!$A$1:$BT$1,0),0)</f>
        <v>2612</v>
      </c>
      <c r="AP20" s="78">
        <f>VLOOKUP(年度マスタ!$K$4&amp;"_"&amp;$AG20,データシート1!$A:$BT,MATCH("ab_"&amp;AP$2,データシート1!$A$1:$BT$1,0),0)</f>
        <v>0</v>
      </c>
      <c r="AQ20" s="954">
        <f>VLOOKUP(年度マスタ!$K$4&amp;"_"&amp;$AG20,データシート1!$A:$BT,MATCH("ab_"&amp;AQ$2,データシート1!$A$1:$BT$1,0),0)</f>
        <v>0.27303672417502461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黒松内町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3.6320000000000001</v>
      </c>
      <c r="BE13" s="70" t="str">
        <f>年度マスタ!K4</f>
        <v>01393</v>
      </c>
      <c r="BF13" s="70" t="str">
        <f>年度マスタ!K4</f>
        <v>01393</v>
      </c>
      <c r="BG13" s="70" t="str">
        <f>年度マスタ!K4</f>
        <v>01393</v>
      </c>
      <c r="BH13" s="278" t="s">
        <v>195</v>
      </c>
      <c r="BI13" s="278" t="s">
        <v>195</v>
      </c>
      <c r="BJ13" s="278" t="s">
        <v>195</v>
      </c>
      <c r="BK13" s="278" t="str">
        <f>年度マスタ!K4</f>
        <v>01393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3.6320000000000001</v>
      </c>
      <c r="AY14" s="70"/>
      <c r="BE14" s="70" t="str">
        <f>AP2</f>
        <v>黒松内町</v>
      </c>
      <c r="BF14" s="70" t="str">
        <f>AP2</f>
        <v>黒松内町</v>
      </c>
      <c r="BG14" s="70" t="str">
        <f>AP2</f>
        <v>黒松内町</v>
      </c>
      <c r="BH14" s="70" t="s">
        <v>205</v>
      </c>
      <c r="BI14" s="70" t="s">
        <v>205</v>
      </c>
      <c r="BJ14" s="70" t="s">
        <v>205</v>
      </c>
      <c r="BK14" s="70" t="str">
        <f>AP2</f>
        <v>黒松内町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3.2360000000000002</v>
      </c>
      <c r="J21" s="877">
        <f t="shared" si="5"/>
        <v>3.355</v>
      </c>
      <c r="K21" s="877">
        <f t="shared" si="5"/>
        <v>3.919</v>
      </c>
      <c r="L21" s="877">
        <f t="shared" si="5"/>
        <v>3.7509999999999999</v>
      </c>
      <c r="M21" s="877">
        <f t="shared" si="5"/>
        <v>3.883</v>
      </c>
      <c r="N21" s="877">
        <f t="shared" si="5"/>
        <v>3.6960000000000002</v>
      </c>
      <c r="O21" s="877">
        <f t="shared" si="5"/>
        <v>3.5840000000000001</v>
      </c>
      <c r="P21" s="878">
        <f>SUM(P22,P26,P27,P28)</f>
        <v>3.6320000000000001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3.2360000000000002</v>
      </c>
      <c r="J22" s="879">
        <f t="shared" si="6"/>
        <v>3.355</v>
      </c>
      <c r="K22" s="879">
        <f t="shared" si="6"/>
        <v>3.919</v>
      </c>
      <c r="L22" s="879">
        <f t="shared" si="6"/>
        <v>3.7509999999999999</v>
      </c>
      <c r="M22" s="879">
        <f t="shared" si="6"/>
        <v>3.883</v>
      </c>
      <c r="N22" s="879">
        <f t="shared" si="6"/>
        <v>3.6960000000000002</v>
      </c>
      <c r="O22" s="879">
        <f t="shared" si="6"/>
        <v>3.5840000000000001</v>
      </c>
      <c r="P22" s="880">
        <f t="shared" si="6"/>
        <v>3.6320000000000001</v>
      </c>
      <c r="Z22" s="273"/>
      <c r="AB22" s="272"/>
      <c r="AC22" s="521" t="s">
        <v>286</v>
      </c>
      <c r="AP22" s="16" t="s">
        <v>287</v>
      </c>
      <c r="AQ22" s="273"/>
      <c r="AV22" s="70" t="str">
        <f>AW22</f>
        <v>エネルギー起源CO2</v>
      </c>
      <c r="AW22" s="70" t="str">
        <f>D56</f>
        <v>エネルギー起源CO2</v>
      </c>
      <c r="AX22" s="165">
        <f>P56</f>
        <v>3.6320000000000001</v>
      </c>
      <c r="AY22" s="165">
        <f>AX22</f>
        <v>3.6320000000000001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3.6320000000000001</v>
      </c>
      <c r="BG22" s="952">
        <f t="shared" si="2"/>
        <v>3.6320000000000001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0.34344619102003615</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3.2360000000000002</v>
      </c>
      <c r="J23" s="881">
        <f>IFERROR(VLOOKUP(年度マスタ!$K$4&amp;"_"&amp;J$20,データシート1!$A:$BU,MATCH("ba_"&amp;$E23,データシート1!$A$1:$BU$1,0),0),0)</f>
        <v>3.355</v>
      </c>
      <c r="K23" s="881">
        <f>IFERROR(VLOOKUP(年度マスタ!$K$4&amp;"_"&amp;K$20,データシート1!$A:$BU,MATCH("ba_"&amp;$E23,データシート1!$A$1:$BU$1,0),0),0)</f>
        <v>3.919</v>
      </c>
      <c r="L23" s="881">
        <f>IFERROR(VLOOKUP(年度マスタ!$K$4&amp;"_"&amp;L$20,データシート1!$A:$BU,MATCH("ba_"&amp;$E23,データシート1!$A$1:$BU$1,0),0),0)</f>
        <v>3.7509999999999999</v>
      </c>
      <c r="M23" s="881">
        <f>IFERROR(VLOOKUP(年度マスタ!$K$4&amp;"_"&amp;M$20,データシート1!$A:$BU,MATCH("ba_"&amp;$E23,データシート1!$A$1:$BU$1,0),0),0)</f>
        <v>3.883</v>
      </c>
      <c r="N23" s="881">
        <f>IFERROR(VLOOKUP(年度マスタ!$K$4&amp;"_"&amp;N$20,データシート1!$A:$BU,MATCH("ba_"&amp;$E23,データシート1!$A$1:$BU$1,0),0),0)</f>
        <v>3.6960000000000002</v>
      </c>
      <c r="O23" s="881">
        <f>IFERROR(VLOOKUP(年度マスタ!$K$4&amp;"_"&amp;O$20,データシート1!$A:$BU,MATCH("ba_"&amp;$E23,データシート1!$A$1:$BU$1,0),0),0)</f>
        <v>3.5840000000000001</v>
      </c>
      <c r="P23" s="882">
        <f>IFERROR(VLOOKUP(年度マスタ!$K$4&amp;"_"&amp;P$20,データシート1!$A:$BU,MATCH("ba_"&amp;$E23,データシート1!$A$1:$BU$1,0),0),0)</f>
        <v>3.6320000000000001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15.047798481255036</v>
      </c>
      <c r="AG24" s="877">
        <f t="shared" ref="AG24:AP24" si="11">AG25+AG29</f>
        <v>16.144419872537938</v>
      </c>
      <c r="AH24" s="877">
        <f t="shared" si="11"/>
        <v>13.679494800867449</v>
      </c>
      <c r="AI24" s="877">
        <f t="shared" si="11"/>
        <v>13.208477775513256</v>
      </c>
      <c r="AJ24" s="877">
        <f t="shared" si="11"/>
        <v>12.533924183605116</v>
      </c>
      <c r="AK24" s="877">
        <f t="shared" si="11"/>
        <v>8.306381868606783</v>
      </c>
      <c r="AL24" s="877">
        <f t="shared" si="11"/>
        <v>8.097097868198194</v>
      </c>
      <c r="AM24" s="877">
        <f t="shared" si="11"/>
        <v>7.9203332139643994</v>
      </c>
      <c r="AN24" s="877">
        <f t="shared" si="11"/>
        <v>7.3284055964211259</v>
      </c>
      <c r="AO24" s="877">
        <f t="shared" si="11"/>
        <v>8.2225160210596933</v>
      </c>
      <c r="AP24" s="878">
        <f t="shared" si="11"/>
        <v>7.9984709589384151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9.5725804420960721</v>
      </c>
      <c r="AG25" s="879">
        <f>①CO2排出量の現状把握!AA35</f>
        <v>9.3442164645149646</v>
      </c>
      <c r="AH25" s="879">
        <f>①CO2排出量の現状把握!AB35</f>
        <v>7.3551430507751379</v>
      </c>
      <c r="AI25" s="879">
        <f>①CO2排出量の現状把握!AC35</f>
        <v>6.5186281749761319</v>
      </c>
      <c r="AJ25" s="879">
        <f>①CO2排出量の現状把握!AD35</f>
        <v>6.061007395807632</v>
      </c>
      <c r="AK25" s="879">
        <f>①CO2排出量の現状把握!AE35</f>
        <v>2.7566064112140798</v>
      </c>
      <c r="AL25" s="879">
        <f>①CO2排出量の現状把握!AF35</f>
        <v>2.5323936786203332</v>
      </c>
      <c r="AM25" s="879">
        <f>①CO2排出量の現状把握!AG35</f>
        <v>2.3281834782908608</v>
      </c>
      <c r="AN25" s="879">
        <f>①CO2排出量の現状把握!AH35</f>
        <v>2.3117394998330441</v>
      </c>
      <c r="AO25" s="879">
        <f>①CO2排出量の現状把握!AI35</f>
        <v>3.5812930939425378</v>
      </c>
      <c r="AP25" s="880">
        <f>①CO2排出量の現状把握!AJ35</f>
        <v>3.2847684028372166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6.8186489098336329</v>
      </c>
      <c r="AG26" s="881">
        <f>①CO2排出量の現状把握!AA36</f>
        <v>6.5011970005491371</v>
      </c>
      <c r="AH26" s="881">
        <f>①CO2排出量の現状把握!AB36</f>
        <v>4.8794358122686949</v>
      </c>
      <c r="AI26" s="881">
        <f>①CO2排出量の現状把握!AC36</f>
        <v>4.0012940471272778</v>
      </c>
      <c r="AJ26" s="881">
        <f>①CO2排出量の現状把握!AD36</f>
        <v>3.4494923263832402</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0.54763381810836897</v>
      </c>
      <c r="AG27" s="881">
        <f>①CO2排出量の現状把握!AA37</f>
        <v>0.61693067639835508</v>
      </c>
      <c r="AH27" s="881">
        <f>①CO2排出量の現状把握!AB37</f>
        <v>0.50989530837316777</v>
      </c>
      <c r="AI27" s="881">
        <f>①CO2排出量の現状把握!AC37</f>
        <v>0.40809327894909497</v>
      </c>
      <c r="AJ27" s="881">
        <f>①CO2排出量の現状把握!AD37</f>
        <v>0.3913190320780765</v>
      </c>
      <c r="AK27" s="881">
        <f>①CO2排出量の現状把握!AE37</f>
        <v>0.36912265666941663</v>
      </c>
      <c r="AL27" s="881">
        <f>①CO2排出量の現状把握!AF37</f>
        <v>0.37718808711310858</v>
      </c>
      <c r="AM27" s="881">
        <f>①CO2排出量の現状把握!AG37</f>
        <v>0.35105994615685071</v>
      </c>
      <c r="AN27" s="881">
        <f>①CO2排出量の現状把握!AH37</f>
        <v>0.32575777965866859</v>
      </c>
      <c r="AO27" s="881">
        <f>①CO2排出量の現状把握!AI37</f>
        <v>0.3259097350194583</v>
      </c>
      <c r="AP27" s="882">
        <f>①CO2排出量の現状把握!AJ37</f>
        <v>0.31394154180401268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2.2062977141540698</v>
      </c>
      <c r="AG28" s="881">
        <f>①CO2排出量の現状把握!AA38</f>
        <v>2.2260887875674729</v>
      </c>
      <c r="AH28" s="881">
        <f>①CO2排出量の現状把握!AB38</f>
        <v>1.965811930133275</v>
      </c>
      <c r="AI28" s="881">
        <f>①CO2排出量の現状把握!AC38</f>
        <v>2.1092408488997592</v>
      </c>
      <c r="AJ28" s="881">
        <f>①CO2排出量の現状把握!AD38</f>
        <v>2.220196037346315</v>
      </c>
      <c r="AK28" s="881">
        <f>①CO2排出量の現状把握!AE38</f>
        <v>2.3874837545446632</v>
      </c>
      <c r="AL28" s="881">
        <f>①CO2排出量の現状把握!AF38</f>
        <v>2.1552055915072246</v>
      </c>
      <c r="AM28" s="881">
        <f>①CO2排出量の現状把握!AG38</f>
        <v>1.9771235321340102</v>
      </c>
      <c r="AN28" s="881">
        <f>①CO2排出量の現状把握!AH38</f>
        <v>1.9859817201743755</v>
      </c>
      <c r="AO28" s="881">
        <f>①CO2排出量の現状把握!AI38</f>
        <v>3.2553833589230794</v>
      </c>
      <c r="AP28" s="882">
        <f>①CO2排出量の現状把握!AJ38</f>
        <v>2.970826861033204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5.4752180391589631</v>
      </c>
      <c r="AG29" s="883">
        <f>①CO2排出量の現状把握!AA39</f>
        <v>6.8002034080229734</v>
      </c>
      <c r="AH29" s="883">
        <f>①CO2排出量の現状把握!AB39</f>
        <v>6.3243517500923101</v>
      </c>
      <c r="AI29" s="883">
        <f>①CO2排出量の現状把握!AC39</f>
        <v>6.6898496005371229</v>
      </c>
      <c r="AJ29" s="883">
        <f>①CO2排出量の現状把握!AD39</f>
        <v>6.4729167877974829</v>
      </c>
      <c r="AK29" s="883">
        <f>①CO2排出量の現状把握!AE39</f>
        <v>5.5497754573927027</v>
      </c>
      <c r="AL29" s="883">
        <f>①CO2排出量の現状把握!AF39</f>
        <v>5.5647041895778617</v>
      </c>
      <c r="AM29" s="883">
        <f>①CO2排出量の現状把握!AG39</f>
        <v>5.5921497356735381</v>
      </c>
      <c r="AN29" s="883">
        <f>①CO2排出量の現状把握!AH39</f>
        <v>5.0166660965880814</v>
      </c>
      <c r="AO29" s="883">
        <f>①CO2排出量の現状把握!AI39</f>
        <v>4.6412229271171563</v>
      </c>
      <c r="AP29" s="884">
        <f>①CO2排出量の現状把握!AJ39</f>
        <v>4.7137025561011985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0.24499416624670481</v>
      </c>
      <c r="AJ32" s="461">
        <f t="shared" si="16"/>
        <v>0.26767355146351346</v>
      </c>
      <c r="AK32" s="461">
        <f t="shared" si="16"/>
        <v>0.47180590321900623</v>
      </c>
      <c r="AL32" s="461">
        <f t="shared" si="16"/>
        <v>0.46325239747098312</v>
      </c>
      <c r="AM32" s="461">
        <f t="shared" si="16"/>
        <v>0.49025715144835741</v>
      </c>
      <c r="AN32" s="461">
        <f t="shared" si="16"/>
        <v>0.50433889764575335</v>
      </c>
      <c r="AO32" s="461">
        <f t="shared" si="16"/>
        <v>0.43587631703247259</v>
      </c>
      <c r="AP32" s="461">
        <f t="shared" si="16"/>
        <v>0.4540867896683658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0.49642346719857955</v>
      </c>
      <c r="AJ33" s="458">
        <f t="shared" si="17"/>
        <v>0.55353834452019257</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0.80873836361096252</v>
      </c>
      <c r="AJ34" s="459">
        <f t="shared" si="18"/>
        <v>0.97260688894405667</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3.2360000000000002</v>
      </c>
      <c r="J55" s="885">
        <f t="shared" si="32"/>
        <v>3.355</v>
      </c>
      <c r="K55" s="885">
        <f t="shared" si="32"/>
        <v>3.919</v>
      </c>
      <c r="L55" s="885">
        <f t="shared" si="32"/>
        <v>3.7509999999999999</v>
      </c>
      <c r="M55" s="885">
        <f t="shared" si="32"/>
        <v>3.883</v>
      </c>
      <c r="N55" s="885">
        <f t="shared" si="32"/>
        <v>3.6960000000000002</v>
      </c>
      <c r="O55" s="885">
        <f t="shared" si="32"/>
        <v>3.5840000000000001</v>
      </c>
      <c r="P55" s="886">
        <f t="shared" si="32"/>
        <v>3.6320000000000001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3.2360000000000002</v>
      </c>
      <c r="J56" s="887">
        <f>IFERROR(VLOOKUP(年度マスタ!$K$4&amp;"_"&amp;J$54,データシート1!$A:$CE,MATCH("bc_"&amp;$C56,データシート1!$A$1:$CE$1,0),0),0)</f>
        <v>3.355</v>
      </c>
      <c r="K56" s="887">
        <f>IFERROR(VLOOKUP(年度マスタ!$K$4&amp;"_"&amp;K$54,データシート1!$A:$CE,MATCH("bc_"&amp;$C56,データシート1!$A$1:$CE$1,0),0),0)</f>
        <v>3.919</v>
      </c>
      <c r="L56" s="887">
        <f>IFERROR(VLOOKUP(年度マスタ!$K$4&amp;"_"&amp;L$54,データシート1!$A:$CE,MATCH("bc_"&amp;$C56,データシート1!$A$1:$CE$1,0),0),0)</f>
        <v>3.7509999999999999</v>
      </c>
      <c r="M56" s="887">
        <f>IFERROR(VLOOKUP(年度マスタ!$K$4&amp;"_"&amp;M$54,データシート1!$A:$CE,MATCH("bc_"&amp;$C56,データシート1!$A$1:$CE$1,0),0),0)</f>
        <v>3.883</v>
      </c>
      <c r="N56" s="887">
        <f>IFERROR(VLOOKUP(年度マスタ!$K$4&amp;"_"&amp;N$54,データシート1!$A:$CE,MATCH("bc_"&amp;$C56,データシート1!$A$1:$CE$1,0),0),0)</f>
        <v>3.6960000000000002</v>
      </c>
      <c r="O56" s="887">
        <f>IFERROR(VLOOKUP(年度マスタ!$K$4&amp;"_"&amp;O$54,データシート1!$A:$CE,MATCH("bc_"&amp;$C56,データシート1!$A$1:$CE$1,0),0),0)</f>
        <v>3.5840000000000001</v>
      </c>
      <c r="P56" s="888">
        <f>IFERROR(VLOOKUP(年度マスタ!$K$4&amp;"_"&amp;P$54,データシート1!$A:$CE,MATCH("bc_"&amp;$C56,データシート1!$A$1:$CE$1,0),0),0)</f>
        <v>3.6320000000000001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黒松内町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58.7</v>
      </c>
      <c r="K6" s="619">
        <f>VLOOKUP(年度マスタ!$K$4&amp;"_"&amp;K$5,データシート1!$A:$BT,MATCH("cb_"&amp;$G6,データシート1!$A$1:$BT$1,0),0)</f>
        <v>63.4</v>
      </c>
      <c r="L6" s="619">
        <f>VLOOKUP(年度マスタ!$K$4&amp;"_"&amp;L$5,データシート1!$A:$BT,MATCH("cb_"&amp;$G6,データシート1!$A$1:$BT$1,0),0)</f>
        <v>68.900000000000006</v>
      </c>
      <c r="M6" s="619">
        <f>VLOOKUP(年度マスタ!$K$4&amp;"_"&amp;M$5,データシート1!$A:$BT,MATCH("cb_"&amp;$G6,データシート1!$A$1:$BT$1,0),0)</f>
        <v>88</v>
      </c>
      <c r="N6" s="619">
        <f>VLOOKUP(年度マスタ!$K$4&amp;"_"&amp;N$5,データシート1!$A:$BT,MATCH("cb_"&amp;$G6,データシート1!$A$1:$BT$1,0),0)</f>
        <v>87.800000000000011</v>
      </c>
      <c r="O6" s="619">
        <f>VLOOKUP(年度マスタ!$K$4&amp;"_"&amp;O$5,データシート1!$A:$BT,MATCH("cb_"&amp;$G6,データシート1!$A$1:$BT$1,0),0)</f>
        <v>87.800000000000011</v>
      </c>
      <c r="P6" s="619">
        <f>VLOOKUP(年度マスタ!$K$4&amp;"_"&amp;P$5,データシート1!$A:$BT,MATCH("cb_"&amp;$G6,データシート1!$A$1:$BT$1,0),0)</f>
        <v>98.800000000000011</v>
      </c>
      <c r="Q6" s="619">
        <f>VLOOKUP(年度マスタ!$K$4&amp;"_"&amp;Q$5,データシート1!$A:$BT,MATCH("cb_"&amp;$G6,データシート1!$A$1:$BT$1,0),0)</f>
        <v>104.30000000000001</v>
      </c>
      <c r="R6" s="633">
        <f>VLOOKUP(年度マスタ!$K$4&amp;"_"&amp;R$5,データシート1!$A:$BT,MATCH("cb_"&amp;$G6,データシート1!$A$1:$BT$1,0),0)</f>
        <v>104.30000000000001</v>
      </c>
      <c r="S6" s="568"/>
      <c r="T6" s="190"/>
      <c r="U6" s="581"/>
      <c r="V6" s="195"/>
      <c r="W6" s="195"/>
      <c r="X6" s="195"/>
      <c r="Y6" s="196" t="s">
        <v>372</v>
      </c>
      <c r="Z6" s="663" t="s">
        <v>373</v>
      </c>
      <c r="AA6" s="663"/>
      <c r="AB6" s="663"/>
      <c r="AC6" s="664">
        <f>SUM(AC7:AC8)</f>
        <v>894000</v>
      </c>
      <c r="AD6" s="664">
        <f>SUM(AD7:AD8)</f>
        <v>961219.29599999997</v>
      </c>
      <c r="AE6" s="665">
        <f>$AD6*3600/100000000</f>
        <v>34.603894656000001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v>
      </c>
      <c r="K7" s="617">
        <f>VLOOKUP(年度マスタ!$K$4&amp;"_"&amp;K$5,データシート1!$A:$BT,MATCH("cb_"&amp;$G7,データシート1!$A$1:$BT$1,0),0)</f>
        <v>20</v>
      </c>
      <c r="L7" s="617">
        <f>VLOOKUP(年度マスタ!$K$4&amp;"_"&amp;L$5,データシート1!$A:$BT,MATCH("cb_"&amp;$G7,データシート1!$A$1:$BT$1,0),0)</f>
        <v>20</v>
      </c>
      <c r="M7" s="617">
        <f>VLOOKUP(年度マスタ!$K$4&amp;"_"&amp;M$5,データシート1!$A:$BT,MATCH("cb_"&amp;$G7,データシート1!$A$1:$BT$1,0),0)</f>
        <v>20</v>
      </c>
      <c r="N7" s="617">
        <f>VLOOKUP(年度マスタ!$K$4&amp;"_"&amp;N$5,データシート1!$A:$BT,MATCH("cb_"&amp;$G7,データシート1!$A$1:$BT$1,0),0)</f>
        <v>20</v>
      </c>
      <c r="O7" s="617">
        <f>VLOOKUP(年度マスタ!$K$4&amp;"_"&amp;O$5,データシート1!$A:$BT,MATCH("cb_"&amp;$G7,データシート1!$A$1:$BT$1,0),0)</f>
        <v>119</v>
      </c>
      <c r="P7" s="617">
        <f>VLOOKUP(年度マスタ!$K$4&amp;"_"&amp;P$5,データシート1!$A:$BT,MATCH("cb_"&amp;$G7,データシート1!$A$1:$BT$1,0),0)</f>
        <v>119</v>
      </c>
      <c r="Q7" s="617">
        <f>VLOOKUP(年度マスタ!$K$4&amp;"_"&amp;Q$5,データシート1!$A:$BT,MATCH("cb_"&amp;$G7,データシート1!$A$1:$BT$1,0),0)</f>
        <v>168.5</v>
      </c>
      <c r="R7" s="634">
        <f>VLOOKUP(年度マスタ!$K$4&amp;"_"&amp;R$5,データシート1!$A:$BT,MATCH("cb_"&amp;$G7,データシート1!$A$1:$BT$1,0),0)</f>
        <v>168.5</v>
      </c>
      <c r="S7" s="568"/>
      <c r="T7" s="190"/>
      <c r="U7" s="581"/>
      <c r="V7" s="195"/>
      <c r="W7" s="195"/>
      <c r="X7" s="195"/>
      <c r="Y7" s="196" t="s">
        <v>375</v>
      </c>
      <c r="Z7" s="212" t="s">
        <v>376</v>
      </c>
      <c r="AA7" s="212"/>
      <c r="AB7" s="212"/>
      <c r="AC7" s="1022">
        <f>VLOOKUP(年度マスタ!$K$4&amp;"_"&amp;年度マスタ!$K$9,データシート3!A:AB,MATCH("ea_"&amp;$Y7&amp;"_設備",データシート3!$A$1:$AB$1,0),0)</f>
        <v>30209</v>
      </c>
      <c r="AD7" s="1022">
        <f>VLOOKUP(年度マスタ!$K$4&amp;"_"&amp;年度マスタ!$K$9,データシート3!A:AB,MATCH("ea_"&amp;$Y7&amp;"_年間発電",データシート3!$A$1:$AB$1,0),0)/10^3</f>
        <v>32515.019000000004</v>
      </c>
      <c r="AE7" s="554">
        <f t="shared" ref="AE7:AE16" si="0">$AD7*3600/100000000</f>
        <v>1.1705406840000001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4604.8999999999996</v>
      </c>
      <c r="K8" s="617">
        <f>VLOOKUP(年度マスタ!$K$4&amp;"_"&amp;K$5,データシート1!$A:$BT,MATCH("cb_"&amp;$G8,データシート1!$A$1:$BT$1,0),0)</f>
        <v>4604.8999999999996</v>
      </c>
      <c r="L8" s="617">
        <f>VLOOKUP(年度マスタ!$K$4&amp;"_"&amp;L$5,データシート1!$A:$BT,MATCH("cb_"&amp;$G8,データシート1!$A$1:$BT$1,0),0)</f>
        <v>4604.8999999999996</v>
      </c>
      <c r="M8" s="617">
        <f>VLOOKUP(年度マスタ!$K$4&amp;"_"&amp;M$5,データシート1!$A:$BT,MATCH("cb_"&amp;$G8,データシート1!$A$1:$BT$1,0),0)</f>
        <v>4605</v>
      </c>
      <c r="N8" s="617">
        <f>VLOOKUP(年度マスタ!$K$4&amp;"_"&amp;N$5,データシート1!$A:$BT,MATCH("cb_"&amp;$G8,データシート1!$A$1:$BT$1,0),0)</f>
        <v>4604.8999999999996</v>
      </c>
      <c r="O8" s="617">
        <f>VLOOKUP(年度マスタ!$K$4&amp;"_"&amp;O$5,データシート1!$A:$BT,MATCH("cb_"&amp;$G8,データシート1!$A$1:$BT$1,0),0)</f>
        <v>4604.8999999999996</v>
      </c>
      <c r="P8" s="617">
        <f>VLOOKUP(年度マスタ!$K$4&amp;"_"&amp;P$5,データシート1!$A:$BT,MATCH("cb_"&amp;$G8,データシート1!$A$1:$BT$1,0),0)</f>
        <v>4604.8999999999996</v>
      </c>
      <c r="Q8" s="617">
        <f>VLOOKUP(年度マスタ!$K$4&amp;"_"&amp;Q$5,データシート1!$A:$BT,MATCH("cb_"&amp;$G8,データシート1!$A$1:$BT$1,0),0)</f>
        <v>4604.8999999999996</v>
      </c>
      <c r="R8" s="634">
        <f>VLOOKUP(年度マスタ!$K$4&amp;"_"&amp;R$5,データシート1!$A:$BT,MATCH("cb_"&amp;$G8,データシート1!$A$1:$BT$1,0),0)</f>
        <v>4604.8999999999996</v>
      </c>
      <c r="S8" s="568"/>
      <c r="T8" s="190"/>
      <c r="U8" s="581"/>
      <c r="V8" s="195"/>
      <c r="W8" s="195"/>
      <c r="X8" s="195"/>
      <c r="Y8" s="196" t="s">
        <v>378</v>
      </c>
      <c r="Z8" s="186" t="s">
        <v>379</v>
      </c>
      <c r="AA8" s="186"/>
      <c r="AB8" s="186"/>
      <c r="AC8" s="1022">
        <f>VLOOKUP(年度マスタ!$K$4&amp;"_"&amp;年度マスタ!$K$9,データシート3!A:AB,MATCH("ea_"&amp;$Y8&amp;"_設備",データシート3!$A$1:$AB$1,0),0)</f>
        <v>863791</v>
      </c>
      <c r="AD8" s="1022">
        <f>VLOOKUP(年度マスタ!$K$4&amp;"_"&amp;年度マスタ!$K$9,データシート3!A:AB,MATCH("ea_"&amp;$Y8&amp;"_年間発電",データシート3!$A$1:$AB$1,0),0)/10^3</f>
        <v>928704.277</v>
      </c>
      <c r="AE8" s="554">
        <f t="shared" si="0"/>
        <v>33.433353971999999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1161500</v>
      </c>
      <c r="AD9" s="666">
        <f>VLOOKUP(年度マスタ!$K$4&amp;"_"&amp;年度マスタ!$K$9,データシート3!A:AB,MATCH("ea_"&amp;$Y9&amp;"_年間発電",データシート3!$A$1:$AB$1,0),0)/10^3</f>
        <v>3155080.1090000002</v>
      </c>
      <c r="AE9" s="667">
        <f t="shared" si="0"/>
        <v>113.58288392400001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1768</v>
      </c>
      <c r="AD10" s="666">
        <f>SUM(AD11:AD12)</f>
        <v>10587.331</v>
      </c>
      <c r="AE10" s="667">
        <f t="shared" si="0"/>
        <v>0.38114391600000003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1768</v>
      </c>
      <c r="AD11" s="1022">
        <f>VLOOKUP(年度マスタ!$K$4&amp;"_"&amp;年度マスタ!$K$9,データシート3!A:AB,MATCH("ea_"&amp;$Y11&amp;"_年間発電",データシート3!$A$1:$AB$1,0),0)/10^3</f>
        <v>10587.331</v>
      </c>
      <c r="AE11" s="554">
        <f t="shared" si="0"/>
        <v>0.38114391600000003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4683.5999999999995</v>
      </c>
      <c r="K12" s="651">
        <f t="shared" ref="K12:Q12" si="1">SUM(K6:K11)</f>
        <v>4688.2999999999993</v>
      </c>
      <c r="L12" s="651">
        <f t="shared" si="1"/>
        <v>4693.7999999999993</v>
      </c>
      <c r="M12" s="651">
        <f t="shared" si="1"/>
        <v>4713</v>
      </c>
      <c r="N12" s="651">
        <f t="shared" si="1"/>
        <v>4712.7</v>
      </c>
      <c r="O12" s="651">
        <f t="shared" si="1"/>
        <v>4811.7</v>
      </c>
      <c r="P12" s="651">
        <f t="shared" si="1"/>
        <v>4822.7</v>
      </c>
      <c r="Q12" s="651">
        <f t="shared" si="1"/>
        <v>4877.7</v>
      </c>
      <c r="R12" s="652">
        <f t="shared" ref="R12" si="2">SUM(R6:R11)</f>
        <v>4877.7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3534</v>
      </c>
      <c r="AD13" s="666">
        <f>SUM(AD14:AD16)</f>
        <v>21668.770999999997</v>
      </c>
      <c r="AE13" s="667">
        <f t="shared" si="0"/>
        <v>0.7800757559999999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117</v>
      </c>
      <c r="AD15" s="1022">
        <f>VLOOKUP(年度マスタ!$K$4&amp;"_"&amp;年度マスタ!$K$9,データシート3!A:AB,MATCH("ea_"&amp;$Y15&amp;"_年間発電",データシート3!$A$1:$AB$1,0),0)/10^3</f>
        <v>716.70799999999997</v>
      </c>
      <c r="AE15" s="554">
        <f t="shared" si="0"/>
        <v>2.5801487999999997E-2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3417</v>
      </c>
      <c r="AD16" s="1022">
        <f>VLOOKUP(年度マスタ!$K$4&amp;"_"&amp;年度マスタ!$K$9,データシート3!A:AB,MATCH("ea_"&amp;$Y16&amp;"_年間発電",データシート3!$A$1:$AB$1,0),0)/10^3</f>
        <v>20952.062999999998</v>
      </c>
      <c r="AE16" s="554">
        <f t="shared" si="0"/>
        <v>0.75427426799999997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0.1123739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1.5472640200000001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70.447043999999991</v>
      </c>
      <c r="K19" s="615">
        <f>K6*別紙!$C5/100*別紙!$E5/10^3</f>
        <v>76.087607999999989</v>
      </c>
      <c r="L19" s="615">
        <f>L6*別紙!$C5/100*別紙!$E5/10^3</f>
        <v>82.688268000000008</v>
      </c>
      <c r="M19" s="615">
        <f>M6*別紙!$C5/100*別紙!$E5/10^3</f>
        <v>105.61055999999999</v>
      </c>
      <c r="N19" s="615">
        <f>N6*別紙!$C5/100*別紙!$E5/10^3</f>
        <v>105.370536</v>
      </c>
      <c r="O19" s="615">
        <f>O6*別紙!$C5/100*別紙!$E5/10^3</f>
        <v>105.370536</v>
      </c>
      <c r="P19" s="615">
        <f>P6*別紙!$C5/100*別紙!$E5/10^3</f>
        <v>118.57185600000001</v>
      </c>
      <c r="Q19" s="615">
        <f>Q6*別紙!$C5/100*別紙!$E5/10^3</f>
        <v>125.17251600000002</v>
      </c>
      <c r="R19" s="639">
        <f>R6*別紙!$C5/100*別紙!$E5/10^3</f>
        <v>125.17251600000002</v>
      </c>
      <c r="S19" s="572"/>
      <c r="T19" s="191"/>
      <c r="U19" s="588"/>
      <c r="W19" s="201"/>
      <c r="X19" s="201"/>
      <c r="Y19" s="173"/>
      <c r="Z19" s="628" t="s">
        <v>389</v>
      </c>
      <c r="AA19" s="671"/>
      <c r="AB19" s="672"/>
      <c r="AC19" s="673">
        <f>SUM($AC$6,$AC$9,$AC$10,$AC$13)</f>
        <v>2060802</v>
      </c>
      <c r="AD19" s="673">
        <f>SUM($AD$6,$AD$9,$AD$10,$AD$13)</f>
        <v>4148555.5070000002</v>
      </c>
      <c r="AE19" s="674">
        <f>SUM($AE$6,$AE$9,$AE$10,$AE$13,$AE$17,$AE$18)</f>
        <v>151.00763617200002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26.455200000000001</v>
      </c>
      <c r="K20" s="617">
        <f>K7*別紙!$C6/100*別紙!$E6/10^3</f>
        <v>26.455200000000001</v>
      </c>
      <c r="L20" s="617">
        <f>L7*別紙!$C6/100*別紙!$E6/10^3</f>
        <v>26.455200000000001</v>
      </c>
      <c r="M20" s="617">
        <f>M7*別紙!$C6/100*別紙!$E6/10^3</f>
        <v>26.455200000000001</v>
      </c>
      <c r="N20" s="617">
        <f>N7*別紙!$C6/100*別紙!$E6/10^3</f>
        <v>26.455200000000001</v>
      </c>
      <c r="O20" s="617">
        <f>O7*別紙!$C6/100*別紙!$E6/10^3</f>
        <v>157.40843999999998</v>
      </c>
      <c r="P20" s="617">
        <f>P7*別紙!$C6/100*別紙!$E6/10^3</f>
        <v>157.40843999999998</v>
      </c>
      <c r="Q20" s="617">
        <f>Q7*別紙!$C6/100*別紙!$E6/10^3</f>
        <v>222.88506000000001</v>
      </c>
      <c r="R20" s="634">
        <f>R7*別紙!$C6/100*別紙!$E6/10^3</f>
        <v>222.88506000000001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10004.053151999999</v>
      </c>
      <c r="K21" s="617">
        <f>K8*別紙!$C7/100*別紙!$E7/10^3</f>
        <v>10004.053151999999</v>
      </c>
      <c r="L21" s="617">
        <f>L8*別紙!$C7/100*別紙!$E7/10^3</f>
        <v>10004.053151999999</v>
      </c>
      <c r="M21" s="617">
        <f>M8*別紙!$C7/100*別紙!$E7/10^3</f>
        <v>10004.270400000001</v>
      </c>
      <c r="N21" s="617">
        <f>N8*別紙!$C7/100*別紙!$E7/10^3</f>
        <v>10004.053151999999</v>
      </c>
      <c r="O21" s="617">
        <f>O8*別紙!$C7/100*別紙!$E7/10^3</f>
        <v>10004.053151999999</v>
      </c>
      <c r="P21" s="617">
        <f>P8*別紙!$C7/100*別紙!$E7/10^3</f>
        <v>10004.053151999999</v>
      </c>
      <c r="Q21" s="617">
        <f>Q8*別紙!$C7/100*別紙!$E7/10^3</f>
        <v>10004.053151999999</v>
      </c>
      <c r="R21" s="634">
        <f>R8*別紙!$C7/100*別紙!$E7/10^3</f>
        <v>10004.053151999999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10100.955395999999</v>
      </c>
      <c r="K25" s="657">
        <f t="shared" si="3"/>
        <v>10106.595959999999</v>
      </c>
      <c r="L25" s="657">
        <f t="shared" si="3"/>
        <v>10113.196619999999</v>
      </c>
      <c r="M25" s="657">
        <f t="shared" si="3"/>
        <v>10136.336160000001</v>
      </c>
      <c r="N25" s="657">
        <f t="shared" si="3"/>
        <v>10135.878887999999</v>
      </c>
      <c r="O25" s="657">
        <f t="shared" si="3"/>
        <v>10266.832127999998</v>
      </c>
      <c r="P25" s="657">
        <f t="shared" si="3"/>
        <v>10280.033447999998</v>
      </c>
      <c r="Q25" s="657">
        <f t="shared" si="3"/>
        <v>10352.110727999998</v>
      </c>
      <c r="R25" s="658">
        <f t="shared" ref="R25" si="4">SUM(R19:R24)</f>
        <v>10352.110727999998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15710.521165575747</v>
      </c>
      <c r="K26" s="654">
        <f>(VLOOKUP(年度マスタ!$K$4&amp;"_"&amp;K$18,データシート1!$A:$BT,MATCH("da_合計",データシート1!$A$1:$BT$1,0),0))/10^3</f>
        <v>14474.968773520728</v>
      </c>
      <c r="L26" s="654">
        <f>(VLOOKUP(年度マスタ!$K$4&amp;"_"&amp;L$18,データシート1!$A:$BT,MATCH("da_合計",データシート1!$A$1:$BT$1,0),0))/10^3</f>
        <v>13627.90408358937</v>
      </c>
      <c r="M26" s="654">
        <f>(VLOOKUP(年度マスタ!$K$4&amp;"_"&amp;M$18,データシート1!$A:$BT,MATCH("da_合計",データシート1!$A$1:$BT$1,0),0))/10^3</f>
        <v>13224.333380327995</v>
      </c>
      <c r="N26" s="654">
        <f>(VLOOKUP(年度マスタ!$K$4&amp;"_"&amp;N$18,データシート1!$A:$BT,MATCH("da_合計",データシート1!$A$1:$BT$1,0),0))/10^3</f>
        <v>13349.707242521241</v>
      </c>
      <c r="O26" s="654">
        <f>(VLOOKUP(年度マスタ!$K$4&amp;"_"&amp;O$18,データシート1!$A:$BT,MATCH("da_合計",データシート1!$A$1:$BT$1,0),0))/10^3</f>
        <v>13067.466816449923</v>
      </c>
      <c r="P26" s="654">
        <f>(VLOOKUP(年度マスタ!$K$4&amp;"_"&amp;P$18,データシート1!$A:$BT,MATCH("da_合計",データシート1!$A$1:$BT$1,0),0))/10^3</f>
        <v>13406.168417112898</v>
      </c>
      <c r="Q26" s="654">
        <f>(VLOOKUP(年度マスタ!$K$4&amp;"_"&amp;Q$18,データシート1!$A:$BT,MATCH("da_合計",データシート1!$A$1:$BT$1,0),0))/10^3</f>
        <v>13421.866727537754</v>
      </c>
      <c r="R26" s="655">
        <f>Q26</f>
        <v>13421.866727537754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0.64294209527133961</v>
      </c>
      <c r="K27" s="839">
        <f t="shared" ref="K27:P27" si="5">K25/K26</f>
        <v>0.69821193524701364</v>
      </c>
      <c r="L27" s="839">
        <f t="shared" si="5"/>
        <v>0.74209479006960732</v>
      </c>
      <c r="M27" s="839">
        <f t="shared" si="5"/>
        <v>0.76649127547543694</v>
      </c>
      <c r="N27" s="839">
        <f t="shared" si="5"/>
        <v>0.75925851435268821</v>
      </c>
      <c r="O27" s="839">
        <f t="shared" si="5"/>
        <v>0.7856788367792632</v>
      </c>
      <c r="P27" s="839">
        <f t="shared" si="5"/>
        <v>0.76681368815847439</v>
      </c>
      <c r="Q27" s="839">
        <f>Q25/Q26</f>
        <v>0.77128695569301753</v>
      </c>
      <c r="R27" s="840">
        <f>R25/R26</f>
        <v>0.77128695569301753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0.77128695569301753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309.0893086047692</v>
      </c>
      <c r="AA52" s="173"/>
      <c r="AB52" s="678" t="s">
        <v>413</v>
      </c>
      <c r="AC52" s="679">
        <f>$AD6</f>
        <v>961219.29599999997</v>
      </c>
      <c r="AD52" s="680">
        <f>R19+R20</f>
        <v>348.05757600000004</v>
      </c>
      <c r="AE52" s="681">
        <f t="shared" ref="AE52:AE54" si="6">IFERROR(AD52/AC52,"-")</f>
        <v>3.6210007169893522E-4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4135133.6402724623</v>
      </c>
      <c r="Z53" s="1130"/>
      <c r="AA53" s="173"/>
      <c r="AB53" s="678" t="s">
        <v>377</v>
      </c>
      <c r="AC53" s="679">
        <f>$AD9</f>
        <v>3155080.1090000002</v>
      </c>
      <c r="AD53" s="680">
        <f>R21</f>
        <v>10004.053151999999</v>
      </c>
      <c r="AE53" s="681">
        <f t="shared" si="6"/>
        <v>3.1707762739408775E-3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10587.331</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15</v>
      </c>
      <c r="AR54" s="443">
        <f>VLOOKUP(年度マスタ!$K$4&amp;"_"&amp;AR$53,データシート1!$A$1:$BT$2000,MATCH("ca_太陽光発電（10kW未満）",データシート1!$A$1:$BT$1,0),0)</f>
        <v>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21668.770999999997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黒松内町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黒松内町</v>
      </c>
      <c r="AZ12" s="1023" t="str">
        <f>年度マスタ!$K4</f>
        <v>01393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黒松内町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黒松内町</v>
      </c>
      <c r="AZ4" s="1038" t="str">
        <f>年度マスタ!$K4</f>
        <v>01393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黒松内町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3.2360000000000002</v>
      </c>
      <c r="V7" s="910">
        <f t="shared" si="0"/>
        <v>3.355</v>
      </c>
      <c r="W7" s="910">
        <f t="shared" si="0"/>
        <v>3.919</v>
      </c>
      <c r="X7" s="910">
        <f t="shared" si="0"/>
        <v>3.7509999999999999</v>
      </c>
      <c r="Y7" s="910">
        <f t="shared" si="0"/>
        <v>3.883</v>
      </c>
      <c r="Z7" s="910">
        <f>SUM(Z8:Z13)</f>
        <v>3.6960000000000002</v>
      </c>
      <c r="AA7" s="910">
        <f>SUM(AA8:AA13)</f>
        <v>3.5840000000000001</v>
      </c>
      <c r="AB7" s="911">
        <f t="shared" si="0"/>
        <v>3.6320000000000001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3.2360000000000002</v>
      </c>
      <c r="V10" s="916">
        <f>VLOOKUP($D$3&amp;"_"&amp;V$3,データシート1!$A:$BU,MATCH($R$2&amp;"_"&amp;$C10,データシート1!$A$1:$BU$1,0),0)</f>
        <v>3.355</v>
      </c>
      <c r="W10" s="916">
        <f>VLOOKUP($D$3&amp;"_"&amp;W$3,データシート1!$A:$BU,MATCH($R$2&amp;"_"&amp;$C10,データシート1!$A$1:$BU$1,0),0)</f>
        <v>3.919</v>
      </c>
      <c r="X10" s="916">
        <f>VLOOKUP($D$3&amp;"_"&amp;X$3,データシート1!$A:$BU,MATCH($R$2&amp;"_"&amp;$C10,データシート1!$A$1:$BU$1,0),0)</f>
        <v>3.7509999999999999</v>
      </c>
      <c r="Y10" s="916">
        <f>VLOOKUP($D$3&amp;"_"&amp;Y$3,データシート1!$A:$BU,MATCH($R$2&amp;"_"&amp;$C10,データシート1!$A$1:$BU$1,0),0)</f>
        <v>3.883</v>
      </c>
      <c r="Z10" s="916">
        <f>VLOOKUP($D$3&amp;"_"&amp;Z$3,データシート1!$A:$BU,MATCH($R$2&amp;"_"&amp;$C10,データシート1!$A$1:$BU$1,0),0)</f>
        <v>3.6960000000000002</v>
      </c>
      <c r="AA10" s="916">
        <f>VLOOKUP($D$3&amp;"_"&amp;AA$3,データシート1!$A:$BU,MATCH($R$2&amp;"_"&amp;$C10,データシート1!$A$1:$BU$1,0),0)</f>
        <v>3.5840000000000001</v>
      </c>
      <c r="AB10" s="917">
        <f>VLOOKUP($D$3&amp;"_"&amp;AB$3,データシート1!$A:$BU,MATCH($R$2&amp;"_"&amp;$C10,データシート1!$A$1:$BU$1,0),0)</f>
        <v>3.6320000000000001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3.2360000000000002</v>
      </c>
      <c r="V26" s="925">
        <f>VLOOKUP($D$3&amp;"_"&amp;V$3,データシート2!$A:$SI,MATCH($R$2&amp;"_"&amp;$B26,データシート2!$A$1:$SI$1,0),0)</f>
        <v>3.355</v>
      </c>
      <c r="W26" s="925">
        <f>VLOOKUP($D$3&amp;"_"&amp;W$3,データシート2!$A:$SI,MATCH($R$2&amp;"_"&amp;$B26,データシート2!$A$1:$SI$1,0),0)</f>
        <v>3.919</v>
      </c>
      <c r="X26" s="925">
        <f>VLOOKUP($D$3&amp;"_"&amp;X$3,データシート2!$A:$SI,MATCH($R$2&amp;"_"&amp;$B26,データシート2!$A$1:$SI$1,0),0)</f>
        <v>3.7509999999999999</v>
      </c>
      <c r="Y26" s="925">
        <f>VLOOKUP($D$3&amp;"_"&amp;Y$3,データシート2!$A:$SI,MATCH($R$2&amp;"_"&amp;$B26,データシート2!$A$1:$SI$1,0),0)</f>
        <v>3.883</v>
      </c>
      <c r="Z26" s="925">
        <f>VLOOKUP($D$3&amp;"_"&amp;Z$3,データシート2!$A:$SI,MATCH($R$2&amp;"_"&amp;$B26,データシート2!$A$1:$SI$1,0),0)</f>
        <v>3.6960000000000002</v>
      </c>
      <c r="AA26" s="925">
        <f>VLOOKUP($D$3&amp;"_"&amp;AA$3,データシート2!$A:$SI,MATCH($R$2&amp;"_"&amp;$B26,データシート2!$A$1:$SI$1,0),0)</f>
        <v>3.5840000000000001</v>
      </c>
      <c r="AB26" s="926">
        <f>VLOOKUP($D$3&amp;"_"&amp;AB$3,データシート2!$A:$SI,MATCH($R$2&amp;"_"&amp;$B26,データシート2!$A$1:$SI$1,0),0)</f>
        <v>3.6320000000000001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3.2360000000000002</v>
      </c>
      <c r="V28" s="938">
        <f>VLOOKUP($D$3&amp;"_"&amp;V$3,データシート2!$A:$SI,MATCH($R$2&amp;"_"&amp;$C28,データシート2!$A$1:$SI$1,0),0)</f>
        <v>3.355</v>
      </c>
      <c r="W28" s="938">
        <f>VLOOKUP($D$3&amp;"_"&amp;W$3,データシート2!$A:$SI,MATCH($R$2&amp;"_"&amp;$C28,データシート2!$A$1:$SI$1,0),0)</f>
        <v>3.919</v>
      </c>
      <c r="X28" s="938">
        <f>VLOOKUP($D$3&amp;"_"&amp;X$3,データシート2!$A:$SI,MATCH($R$2&amp;"_"&amp;$C28,データシート2!$A$1:$SI$1,0),0)</f>
        <v>3.7509999999999999</v>
      </c>
      <c r="Y28" s="938">
        <f>VLOOKUP($D$3&amp;"_"&amp;Y$3,データシート2!$A:$SI,MATCH($R$2&amp;"_"&amp;$C28,データシート2!$A$1:$SI$1,0),0)</f>
        <v>3.883</v>
      </c>
      <c r="Z28" s="938">
        <f>VLOOKUP($D$3&amp;"_"&amp;Z$3,データシート2!$A:$SI,MATCH($R$2&amp;"_"&amp;$C28,データシート2!$A$1:$SI$1,0),0)</f>
        <v>3.6960000000000002</v>
      </c>
      <c r="AA28" s="938">
        <f>VLOOKUP($D$3&amp;"_"&amp;AA$3,データシート2!$A:$SI,MATCH($R$2&amp;"_"&amp;$C28,データシート2!$A$1:$SI$1,0),0)</f>
        <v>3.5840000000000001</v>
      </c>
      <c r="AB28" s="939">
        <f>VLOOKUP($D$3&amp;"_"&amp;AB$3,データシート2!$A:$SI,MATCH($R$2&amp;"_"&amp;$C28,データシート2!$A$1:$SI$1,0),0)</f>
        <v>3.6320000000000001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2025-03-04T09:05:13Z</dcterms:created>
  <dcterms:modified xsi:type="dcterms:W3CDTF">2025-03-04T09:05:13Z</dcterms:modified>
  <cp:category/>
  <cp:contentStatus/>
</cp:coreProperties>
</file>