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FB715677-23AF-4E52-8945-AC9BEAFAF7DE}"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E50" i="147" s="1"/>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L50" i="147" s="1"/>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T35"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G23" i="161" l="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50" i="147"/>
  <c r="CL65" i="147"/>
  <c r="CL22" i="147"/>
  <c r="CU56" i="147"/>
  <c r="CS59" i="147"/>
  <c r="AX48" i="150"/>
  <c r="BA48" i="150"/>
  <c r="BA47" i="150"/>
  <c r="AX46" i="150"/>
  <c r="BK66" i="147"/>
  <c r="BD66" i="147" s="1"/>
  <c r="BK59" i="147"/>
  <c r="CL32" i="147"/>
  <c r="BK30" i="147"/>
  <c r="BD30" i="147" s="1"/>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CO52" i="147"/>
  <c r="DL64" i="147"/>
  <c r="DL28" i="147"/>
  <c r="DL53" i="147"/>
  <c r="DL62" i="147"/>
  <c r="DL34" i="147"/>
  <c r="DL36" i="147"/>
  <c r="CO61" i="147"/>
  <c r="CO65" i="147"/>
  <c r="DL41" i="147"/>
  <c r="CO60" i="147"/>
  <c r="DL67" i="147"/>
  <c r="DL43" i="147"/>
  <c r="DL47" i="147"/>
  <c r="DL32" i="147"/>
  <c r="DL50" i="147"/>
  <c r="DL40" i="147"/>
  <c r="DL57" i="147"/>
  <c r="DL39" i="147"/>
  <c r="DL26" i="147"/>
  <c r="DL24" i="147"/>
  <c r="DL33" i="147"/>
  <c r="CO55"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O57" i="147" l="1"/>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0"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J194" i="160"/>
  <c r="BJ241" i="160"/>
  <c r="BK241" i="160" s="1"/>
  <c r="BJ146" i="160"/>
  <c r="BK146" i="160" s="1"/>
  <c r="BJ119" i="160"/>
  <c r="BK119" i="160" s="1"/>
  <c r="BJ82" i="160"/>
  <c r="BK82" i="160" s="1"/>
  <c r="BJ117" i="160"/>
  <c r="BK117" i="160" s="1"/>
  <c r="BJ165" i="160"/>
  <c r="BK165" i="160" s="1"/>
  <c r="BJ199" i="160"/>
  <c r="BK199" i="160" s="1"/>
  <c r="BJ79" i="160"/>
  <c r="BK79" i="160" s="1"/>
  <c r="BJ114" i="160"/>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J207" i="160"/>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224" i="160"/>
  <c r="BK76" i="160"/>
  <c r="BK201" i="160"/>
  <c r="BK229" i="160"/>
  <c r="BK204" i="160"/>
  <c r="BK77" i="160"/>
  <c r="BK160" i="160"/>
  <c r="BK194" i="160"/>
  <c r="BK246" i="160"/>
  <c r="BK127" i="160"/>
  <c r="BK243" i="160"/>
  <c r="BK237" i="160"/>
  <c r="BK129" i="160"/>
  <c r="BK126" i="160"/>
  <c r="BK207" i="160"/>
  <c r="BK114"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<sst xmlns="http://schemas.openxmlformats.org/spreadsheetml/2006/main" count="16745" uniqueCount="2464">
  <si>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</si>
  <si>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</si>
  <si>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</si>
  <si>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</si>
  <si>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</si>
  <si>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</si>
  <si>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</si>
  <si>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</si>
  <si>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</si>
  <si>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</si>
  <si>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</si>
  <si>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</si>
  <si>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</si>
  <si>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</si>
  <si>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</si>
  <si>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</si>
  <si>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</si>
  <si>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</si>
  <si>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</si>
  <si>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</si>
  <si>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</si>
  <si>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</si>
  <si>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</si>
  <si>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</si>
  <si>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</si>
  <si>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</si>
  <si>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</si>
  <si>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</si>
  <si>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</si>
  <si>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</si>
  <si>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</si>
  <si>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</si>
  <si>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</si>
  <si>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</si>
  <si>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</si>
  <si>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</si>
  <si>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</si>
  <si>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</si>
  <si>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</si>
  <si>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</si>
  <si>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</si>
  <si>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</si>
  <si>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</si>
  <si>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</si>
  <si>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</si>
  <si>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</si>
  <si>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</si>
  <si>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</si>
  <si>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</si>
  <si>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</si>
  <si>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</si>
  <si>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</si>
  <si>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</si>
  <si>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</si>
  <si>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</si>
  <si>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</si>
  <si>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</si>
  <si>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</si>
  <si>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</si>
  <si>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</si>
  <si>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</si>
  <si>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</si>
  <si>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</si>
  <si>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</si>
  <si>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</si>
  <si>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</si>
  <si>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</si>
  <si>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</si>
  <si>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</si>
  <si>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</si>
  <si>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</si>
  <si>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</si>
  <si>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</si>
  <si>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</si>
  <si>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</si>
  <si>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</si>
  <si>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</si>
  <si>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</si>
  <si>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</si>
  <si>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</si>
  <si>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</si>
  <si>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</si>
  <si>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</si>
  <si>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</si>
  <si>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</si>
  <si>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</si>
  <si>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</si>
  <si>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</si>
  <si>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</si>
  <si>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</si>
  <si>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</si>
  <si>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</si>
  <si>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</si>
  <si>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</si>
  <si>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</si>
  <si>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</si>
  <si>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</si>
  <si>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</si>
  <si>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</si>
  <si>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</si>
  <si>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</si>
  <si>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</si>
  <si>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</si>
  <si>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</si>
  <si>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</si>
  <si>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</si>
  <si>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</si>
  <si>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</si>
  <si>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</si>
  <si>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</si>
  <si>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</si>
  <si>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</si>
  <si>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</si>
  <si>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</si>
  <si>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</si>
  <si>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</si>
  <si>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</si>
  <si>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</si>
  <si>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</si>
  <si>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</si>
  <si>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</si>
  <si>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</si>
  <si>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</si>
  <si>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</si>
  <si>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</si>
  <si>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</si>
  <si>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</si>
  <si>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</si>
  <si>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</si>
  <si>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</si>
  <si>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</si>
  <si>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</si>
  <si>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</si>
  <si>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</si>
  <si>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</si>
  <si>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</si>
  <si>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</si>
  <si>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</si>
  <si>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</si>
  <si>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</si>
  <si>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</si>
  <si>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</si>
  <si>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</si>
  <si>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</si>
  <si>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</si>
  <si>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</si>
  <si>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</si>
  <si>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</si>
  <si>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</si>
  <si>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</si>
  <si>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</si>
  <si>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</si>
  <si>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</si>
  <si>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</si>
  <si>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</si>
  <si>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</si>
  <si>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</si>
  <si>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</si>
  <si>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</si>
  <si>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</si>
  <si>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</si>
  <si>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</si>
  <si>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</si>
  <si>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</si>
  <si>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</si>
  <si>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</si>
  <si>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</si>
  <si>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</si>
  <si>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</si>
  <si>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</si>
  <si>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</si>
  <si>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</si>
  <si>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</si>
  <si>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</si>
  <si>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</si>
  <si>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</si>
  <si>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</si>
  <si>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</si>
  <si>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</si>
  <si>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</si>
  <si>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</si>
  <si>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</si>
  <si>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</si>
  <si>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</si>
  <si>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</si>
  <si>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</si>
  <si>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</si>
  <si>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</si>
  <si>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</si>
  <si>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</si>
  <si>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</si>
  <si>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</si>
  <si>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</si>
  <si>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</si>
  <si>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</si>
  <si>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</si>
  <si>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</si>
  <si>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</si>
  <si>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</si>
  <si>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</si>
  <si>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</si>
  <si>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</si>
  <si>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</si>
  <si>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</si>
  <si>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</si>
  <si>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</si>
  <si>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</si>
  <si>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</si>
  <si>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</si>
  <si>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</si>
  <si>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</si>
  <si>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</si>
  <si>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</si>
  <si>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</si>
  <si>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</si>
  <si>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</si>
  <si>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</si>
  <si>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</si>
  <si>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</si>
  <si>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</si>
  <si>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</si>
  <si>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</si>
  <si>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</si>
  <si>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</si>
  <si>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</si>
  <si>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</si>
  <si>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</si>
  <si>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</si>
  <si>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</si>
  <si>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</si>
  <si>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</si>
  <si>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</si>
  <si>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</si>
  <si>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</si>
  <si>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</si>
  <si>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</si>
  <si>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</si>
  <si>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</si>
  <si>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</si>
  <si>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</si>
  <si>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</si>
  <si>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</si>
  <si>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</si>
  <si>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</si>
  <si>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</si>
  <si>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</si>
  <si>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</si>
  <si>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</si>
  <si>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</si>
  <si>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</si>
  <si>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</si>
  <si>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</si>
  <si>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</si>
  <si>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</si>
  <si>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</si>
  <si>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</si>
  <si>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</si>
  <si>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</si>
  <si>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</si>
  <si>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</si>
  <si>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</si>
  <si>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</si>
  <si>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</si>
  <si>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</si>
  <si>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</si>
  <si>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</si>
  <si>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</si>
  <si>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</si>
  <si>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</si>
  <si>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</si>
  <si>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</si>
  <si>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</si>
  <si>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</si>
  <si>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</si>
  <si>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</si>
  <si>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</si>
  <si>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</si>
  <si>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</si>
  <si>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</si>
  <si>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</si>
  <si>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</si>
  <si>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</si>
  <si>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</si>
  <si>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</si>
  <si>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</si>
  <si>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</si>
  <si>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</si>
  <si>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</si>
  <si>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</si>
  <si>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</si>
  <si>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</si>
  <si>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</si>
  <si>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</si>
  <si>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</si>
  <si>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</si>
  <si>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</si>
  <si>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</si>
  <si>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</si>
  <si>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</si>
  <si>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</si>
  <si>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</si>
  <si>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</si>
  <si>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</si>
  <si>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</si>
  <si>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</si>
  <si>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</si>
  <si>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</si>
  <si>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</si>
  <si>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</si>
  <si>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</si>
  <si>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</si>
  <si>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</si>
  <si>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</si>
  <si>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</si>
  <si>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</si>
  <si>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</si>
  <si>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</si>
  <si>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</si>
  <si>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</si>
  <si>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</si>
  <si>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</si>
  <si>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</si>
  <si>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</si>
  <si>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</si>
  <si>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</si>
  <si>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</si>
  <si>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</si>
  <si>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</si>
  <si>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</si>
  <si>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</si>
  <si>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</si>
  <si>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</si>
  <si>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</si>
  <si>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</si>
  <si>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</si>
  <si>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</si>
  <si>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</si>
  <si>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</si>
  <si>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</si>
  <si>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</si>
  <si>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</si>
  <si>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</si>
  <si>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</si>
  <si>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</si>
  <si>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</si>
  <si>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</si>
  <si>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</si>
  <si>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</si>
  <si>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</si>
  <si>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</si>
  <si>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</si>
  <si>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</si>
  <si>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</si>
  <si>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</si>
  <si>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</si>
  <si>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</si>
  <si>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</si>
  <si>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</si>
  <si>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</si>
  <si>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</si>
  <si>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</si>
  <si>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</si>
  <si>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</si>
  <si>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</si>
  <si>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</si>
  <si>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</si>
  <si>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</si>
  <si>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</si>
  <si>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</si>
  <si>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</si>
  <si>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</si>
  <si>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</si>
  <si>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</si>
  <si>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</si>
  <si>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</si>
  <si>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</si>
  <si>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</si>
  <si>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</si>
  <si>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</si>
  <si>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</si>
  <si>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</si>
  <si>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</si>
  <si>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</si>
  <si>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</si>
  <si>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</si>
  <si>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</si>
  <si>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</si>
  <si>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</si>
  <si>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</si>
  <si>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</si>
  <si>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</si>
  <si>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</si>
  <si>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</si>
  <si>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</si>
  <si>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</si>
  <si>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</si>
  <si>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</si>
  <si>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</si>
  <si>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</si>
  <si>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</si>
  <si>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</si>
  <si>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</si>
  <si>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</si>
  <si>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</si>
  <si>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</si>
  <si>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</si>
  <si>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</si>
  <si>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</si>
  <si>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</si>
  <si>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</si>
  <si>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</si>
  <si>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</si>
  <si>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</si>
  <si>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</si>
  <si>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</si>
  <si>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</si>
  <si>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</si>
  <si>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</si>
  <si>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</si>
  <si>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</si>
  <si>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</si>
  <si>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</si>
  <si>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</si>
  <si>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</si>
  <si>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</si>
  <si>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</si>
  <si>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</si>
  <si>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</si>
  <si>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</si>
  <si>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</si>
  <si>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</si>
  <si>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</si>
  <si>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</si>
  <si>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</si>
  <si>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</si>
  <si>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</si>
  <si>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</si>
  <si>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</si>
  <si>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</si>
  <si>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</si>
  <si>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</si>
  <si>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</si>
  <si>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</si>
  <si>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</si>
  <si>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</si>
  <si>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</si>
  <si>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</si>
  <si>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</si>
  <si>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</si>
  <si>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</si>
  <si>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</si>
  <si>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</si>
  <si>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</si>
  <si>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</si>
  <si>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</si>
  <si>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</si>
  <si>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</si>
  <si>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</si>
  <si>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</si>
  <si>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</si>
  <si>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</si>
  <si>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</si>
  <si>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</si>
  <si>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</si>
  <si>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</si>
  <si>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</si>
  <si>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</si>
  <si>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</si>
  <si>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</si>
  <si>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</si>
  <si>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</si>
  <si>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</si>
  <si>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</si>
  <si>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</si>
  <si>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</si>
  <si>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</si>
  <si>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</si>
  <si>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</si>
  <si>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</si>
  <si>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</si>
  <si>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</si>
  <si>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</si>
  <si>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</si>
  <si>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</si>
  <si>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</si>
  <si>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</si>
  <si>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</si>
  <si>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</si>
  <si>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</si>
  <si>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</si>
  <si>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</si>
  <si>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</si>
  <si>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</si>
  <si>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</si>
  <si>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</si>
  <si>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</si>
  <si>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</si>
  <si>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</si>
  <si>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</si>
  <si>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</si>
  <si>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</si>
  <si>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</si>
  <si>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</si>
  <si>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</si>
  <si>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</si>
  <si>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</si>
  <si>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</si>
  <si>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</si>
  <si>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</si>
  <si>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</si>
  <si>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</si>
  <si>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</si>
  <si>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</si>
  <si>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</si>
  <si>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</si>
  <si>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</si>
  <si>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</si>
  <si>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</si>
  <si>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</si>
  <si>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</si>
  <si>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</si>
  <si>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</si>
  <si>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</si>
  <si>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</si>
  <si>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</si>
  <si>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</si>
  <si>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</si>
  <si>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</si>
  <si>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</si>
  <si>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</si>
  <si>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</si>
  <si>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</si>
  <si>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</si>
  <si>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</si>
  <si>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</si>
  <si>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</si>
  <si>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</si>
  <si>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</si>
  <si>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</si>
  <si>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</si>
  <si>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</si>
  <si>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</si>
  <si>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</si>
  <si>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</si>
  <si>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</si>
  <si>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</si>
  <si>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</si>
  <si>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</si>
  <si>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</si>
  <si>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</si>
  <si>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</si>
  <si>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</si>
  <si>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</si>
  <si>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</si>
  <si>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</si>
  <si>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</si>
  <si>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</si>
  <si>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</si>
  <si>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</si>
  <si>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</si>
  <si>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</si>
  <si>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</si>
  <si>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</si>
  <si>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</si>
  <si>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</si>
  <si>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</si>
  <si>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</si>
  <si>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</si>
  <si>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</si>
  <si>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</si>
  <si>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</si>
  <si>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</si>
  <si>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</si>
  <si>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</si>
  <si>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</si>
  <si>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</si>
  <si>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</si>
  <si>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</si>
  <si>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</si>
  <si>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</si>
  <si>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</si>
  <si>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</si>
  <si>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</si>
  <si>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</si>
  <si>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</si>
  <si>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</si>
  <si>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</si>
  <si>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</si>
  <si>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</si>
  <si>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</si>
  <si>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</si>
  <si>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</si>
  <si>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</si>
  <si>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</si>
  <si>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</si>
  <si>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</si>
  <si>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</si>
  <si>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</si>
  <si>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</si>
  <si>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</si>
  <si>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</si>
  <si>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</si>
  <si>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</si>
  <si>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</si>
  <si>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</si>
  <si>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</si>
  <si>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</si>
  <si>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</si>
  <si>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</si>
  <si>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</si>
  <si>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</si>
  <si>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</si>
  <si>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</si>
  <si>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</si>
  <si>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</si>
  <si>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</si>
  <si>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</si>
  <si>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</si>
  <si>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</si>
  <si>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</si>
  <si>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</si>
  <si>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</si>
  <si>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</si>
  <si>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</si>
  <si>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</si>
  <si>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</si>
  <si>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</si>
  <si>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</si>
  <si>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</si>
  <si>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</si>
  <si>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</si>
  <si>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</si>
  <si>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</si>
  <si>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</si>
  <si>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</si>
  <si>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</si>
  <si>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</si>
  <si>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</si>
  <si>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</si>
  <si>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</si>
  <si>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</si>
  <si>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</si>
  <si>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</si>
  <si>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</si>
  <si>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</si>
  <si>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</si>
  <si>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</si>
  <si>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</si>
  <si>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</si>
  <si>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</si>
  <si>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</si>
  <si>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</si>
  <si>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</si>
  <si>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</si>
  <si>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</si>
  <si>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</si>
  <si>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</si>
  <si>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</si>
  <si>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</si>
  <si>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</si>
  <si>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</si>
  <si>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</si>
  <si>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</si>
  <si>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</si>
  <si>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</si>
  <si>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</si>
  <si>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</si>
  <si>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</si>
  <si>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</si>
  <si>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</si>
  <si>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</si>
  <si>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</si>
  <si>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</si>
  <si>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</si>
  <si>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</si>
  <si>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</si>
  <si>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</si>
  <si>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</si>
  <si>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</si>
  <si>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</si>
  <si>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</si>
  <si>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</si>
  <si>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</si>
  <si>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</si>
  <si>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</si>
  <si>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</si>
  <si>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</si>
  <si>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</si>
  <si>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</si>
  <si>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</si>
  <si>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</si>
  <si>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</si>
  <si>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</si>
  <si>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</si>
  <si>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</si>
  <si>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</si>
  <si>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</si>
  <si>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</si>
  <si>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</si>
  <si>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</si>
  <si>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</si>
  <si>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</si>
  <si>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</si>
  <si>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</si>
  <si>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</si>
  <si>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</si>
  <si>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</si>
  <si>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</si>
  <si>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</si>
  <si>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</si>
  <si>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</si>
  <si>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</si>
  <si>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</si>
  <si>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</si>
  <si>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</si>
  <si>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</si>
  <si>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</si>
  <si>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</si>
  <si>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</si>
  <si>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</si>
  <si>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</si>
  <si>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</si>
  <si>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</si>
  <si>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</si>
  <si>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</si>
  <si>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</si>
  <si>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</si>
  <si>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</si>
  <si>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</si>
  <si>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</si>
  <si>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</si>
  <si>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</si>
  <si>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</si>
  <si>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</si>
  <si>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</si>
  <si>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</si>
  <si>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</si>
  <si>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</si>
  <si>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</si>
  <si>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</si>
  <si>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</si>
  <si>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</si>
  <si>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</si>
  <si>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</si>
  <si>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</si>
  <si>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</si>
  <si>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</si>
  <si>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</si>
  <si>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</si>
  <si>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</si>
  <si>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</si>
  <si>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</si>
  <si>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</si>
  <si>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</si>
  <si>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</si>
  <si>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</si>
  <si>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</si>
  <si>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</si>
  <si>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</si>
  <si>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</si>
  <si>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</si>
  <si>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</si>
  <si>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</si>
  <si>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</si>
  <si>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</si>
  <si>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</si>
  <si>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</si>
  <si>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</si>
  <si>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</si>
  <si>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</si>
  <si>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</si>
  <si>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</si>
  <si>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</si>
  <si>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</si>
  <si>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</si>
  <si>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</si>
  <si>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</si>
  <si>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</si>
  <si>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</si>
  <si>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</si>
  <si>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</si>
  <si>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</si>
  <si>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</si>
  <si>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</si>
  <si>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</si>
  <si>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</si>
  <si>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</si>
  <si>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</si>
  <si>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</si>
  <si>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</si>
  <si>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</si>
  <si>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</si>
  <si>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</si>
  <si>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</si>
  <si>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</si>
  <si>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</si>
  <si>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</si>
  <si>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</si>
  <si>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</si>
  <si>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</si>
  <si>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</si>
  <si>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</si>
  <si>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</si>
  <si>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</si>
  <si>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</si>
  <si>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</si>
  <si>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</si>
  <si>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</si>
  <si>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</si>
  <si>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</si>
  <si>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</si>
  <si>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</si>
  <si>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</si>
  <si>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</si>
  <si>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</si>
  <si>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</si>
  <si>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</si>
  <si>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</si>
  <si>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</si>
  <si>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</si>
  <si>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</si>
  <si>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</si>
  <si>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</si>
  <si>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</si>
  <si>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</si>
  <si>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</si>
  <si>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</si>
  <si>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</si>
  <si>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</si>
  <si>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</si>
  <si>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</si>
  <si>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</si>
  <si>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</si>
  <si>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</si>
  <si>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</si>
  <si>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</si>
  <si>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</si>
  <si>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</si>
  <si>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</si>
  <si>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</si>
  <si>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</si>
  <si>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</si>
  <si>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</si>
  <si>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</si>
  <si>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</si>
  <si>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</si>
  <si>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</si>
  <si>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</si>
  <si>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</si>
  <si>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</si>
  <si>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</si>
  <si>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</si>
  <si>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</si>
  <si>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</si>
  <si>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</si>
  <si>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</si>
  <si>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</si>
  <si>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</si>
  <si>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</si>
  <si>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</si>
  <si>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</si>
  <si>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</si>
  <si>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</si>
  <si>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</si>
  <si>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</si>
  <si>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</si>
  <si>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</si>
  <si>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</si>
  <si>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</si>
  <si>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</si>
  <si>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</si>
  <si>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</si>
  <si>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</si>
  <si>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</si>
  <si>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</si>
  <si>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</si>
  <si>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</si>
  <si>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</si>
  <si>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</si>
  <si>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</si>
  <si>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</si>
  <si>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</si>
  <si>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</si>
  <si>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</si>
  <si>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</si>
  <si>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</si>
  <si>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</si>
  <si>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</si>
  <si>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</si>
  <si>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</si>
  <si>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</si>
  <si>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</si>
  <si>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</si>
  <si>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</si>
  <si>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</si>
  <si>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</si>
  <si>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</si>
  <si>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</si>
  <si>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</si>
  <si>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</si>
  <si>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</si>
  <si>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</si>
  <si>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</si>
  <si>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</si>
  <si>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</si>
  <si>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</si>
  <si>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</si>
  <si>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</si>
  <si>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</si>
  <si>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</si>
  <si>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</si>
  <si>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</si>
  <si>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</si>
  <si>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</si>
  <si>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</si>
  <si>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</si>
  <si>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</si>
  <si>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</si>
  <si>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</si>
  <si>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</si>
  <si>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</si>
  <si>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</si>
  <si>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</si>
  <si>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</si>
  <si>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</si>
  <si>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</si>
  <si>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</si>
  <si>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</si>
  <si>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</si>
  <si>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</si>
  <si>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</si>
  <si>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</si>
  <si>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</si>
  <si>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</si>
  <si>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</si>
  <si>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</si>
  <si>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</si>
  <si>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</si>
  <si>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</si>
  <si>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</si>
  <si>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</si>
  <si>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</si>
  <si>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</si>
  <si>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</si>
  <si>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</si>
  <si>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</si>
  <si>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</si>
  <si>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</si>
  <si>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</si>
  <si>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</si>
  <si>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</si>
  <si>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</si>
  <si>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</si>
  <si>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</si>
  <si>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</si>
  <si>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</si>
  <si>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</si>
  <si>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</si>
  <si>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</si>
  <si>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</si>
  <si>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</si>
  <si>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</si>
  <si>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</si>
  <si>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</si>
  <si>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</si>
  <si>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</si>
  <si>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</si>
  <si>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</si>
  <si>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</si>
  <si>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</si>
  <si>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</si>
  <si>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</si>
  <si>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</si>
  <si>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</si>
  <si>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</si>
  <si>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</si>
  <si>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</si>
  <si>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</si>
  <si>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</si>
  <si>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</si>
  <si>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</si>
  <si>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</si>
  <si>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</si>
  <si>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</si>
  <si>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</si>
  <si>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</si>
  <si>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</si>
  <si>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</si>
  <si>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</si>
  <si>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</si>
  <si>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</si>
  <si>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</si>
  <si>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</si>
  <si>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</si>
  <si>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</si>
  <si>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</si>
  <si>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</si>
  <si>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</si>
  <si>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</si>
  <si>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</si>
  <si>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</si>
  <si>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</si>
  <si>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</si>
  <si>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</si>
  <si>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</si>
  <si>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</si>
  <si>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</si>
  <si>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</si>
  <si>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</si>
  <si>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</si>
  <si>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</si>
  <si>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</si>
  <si>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</si>
  <si>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</si>
  <si>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</si>
  <si>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</si>
  <si>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</si>
  <si>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</si>
  <si>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</si>
  <si>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</si>
  <si>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</si>
  <si>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</si>
  <si>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</si>
  <si>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</si>
  <si>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</si>
  <si>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</si>
  <si>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</si>
  <si>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</si>
  <si>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</si>
  <si>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</si>
  <si>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</si>
  <si>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</si>
  <si>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</si>
  <si>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</si>
  <si>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</si>
  <si>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</si>
  <si>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</si>
  <si>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</si>
  <si>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</si>
  <si>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</si>
  <si>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</si>
  <si>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</si>
  <si>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</si>
  <si>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</si>
  <si>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</si>
  <si>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</si>
  <si>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</si>
  <si>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</si>
  <si>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</si>
  <si>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</si>
  <si>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</si>
  <si>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</si>
  <si>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</si>
  <si>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</si>
  <si>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</si>
  <si>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</si>
  <si>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</si>
  <si>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</si>
  <si>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</si>
  <si>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</si>
  <si>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</si>
  <si>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</si>
  <si>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</si>
  <si>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</si>
  <si>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</si>
  <si>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</si>
  <si>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</si>
  <si>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</si>
  <si>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</si>
  <si>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</si>
  <si>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</si>
  <si>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</si>
  <si>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</si>
  <si>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</si>
  <si>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</si>
  <si>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</si>
  <si>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</si>
  <si>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</si>
  <si>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</si>
  <si>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</si>
  <si>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</si>
  <si>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</si>
  <si>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</si>
  <si>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</si>
  <si>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</si>
  <si>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</si>
  <si>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</si>
  <si>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</si>
  <si>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</si>
  <si>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</si>
  <si>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</si>
  <si>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</si>
  <si>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</si>
  <si>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</si>
  <si>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</si>
  <si>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</si>
  <si>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</si>
  <si>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</si>
  <si>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</si>
  <si>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</si>
  <si>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</si>
  <si>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</si>
  <si>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</si>
  <si>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</si>
  <si>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</si>
  <si>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</si>
  <si>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</si>
  <si>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</si>
  <si>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</si>
  <si>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</si>
  <si>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</si>
  <si>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</si>
  <si>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</si>
  <si>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</si>
  <si>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</si>
  <si>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</si>
  <si>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</si>
  <si>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</si>
  <si>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</si>
  <si>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</si>
  <si>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</si>
  <si>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</si>
  <si>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</si>
  <si>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</si>
  <si>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</si>
  <si>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</si>
  <si>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</si>
  <si>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</si>
  <si>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</si>
  <si>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</si>
  <si>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</si>
  <si>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</si>
  <si>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</si>
  <si>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</si>
  <si>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</si>
  <si>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</si>
  <si>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</si>
  <si>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</si>
  <si>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</si>
  <si>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</si>
  <si>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</si>
  <si>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</si>
  <si>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</si>
  <si>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</si>
  <si>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</si>
  <si>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</si>
  <si>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</si>
  <si>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</si>
  <si>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</si>
  <si>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</si>
  <si>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</si>
  <si>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</si>
  <si>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</si>
  <si>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</si>
  <si>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</si>
  <si>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</si>
  <si>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</si>
  <si>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</si>
  <si>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</si>
  <si>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</si>
  <si>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</si>
  <si>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</si>
  <si>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</si>
  <si>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</si>
  <si>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</si>
  <si>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</si>
  <si>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</si>
  <si>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</si>
  <si>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</si>
  <si>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</si>
  <si>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</si>
  <si>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</si>
  <si>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</si>
  <si>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</si>
  <si>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</si>
  <si>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</si>
  <si>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</si>
  <si>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</si>
  <si>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</si>
  <si>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</si>
  <si>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</si>
  <si>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</si>
  <si>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</si>
  <si>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</si>
  <si>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</si>
  <si>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</si>
  <si>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</si>
  <si>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</si>
  <si>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</si>
  <si>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</si>
  <si>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</si>
  <si>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</si>
  <si>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</si>
  <si>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</si>
  <si>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</si>
  <si>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</si>
  <si>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</si>
  <si>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</si>
  <si>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</si>
  <si>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</si>
  <si>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</si>
  <si>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</si>
  <si>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</si>
  <si>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</si>
  <si>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</si>
  <si>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</si>
  <si>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</si>
  <si>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</si>
  <si>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</si>
  <si>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</si>
  <si>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</si>
  <si>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</si>
  <si>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</si>
  <si>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</si>
  <si>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</si>
  <si>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</si>
  <si>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</si>
  <si>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</si>
  <si>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</si>
  <si>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</si>
  <si>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</si>
  <si>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</si>
  <si>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</si>
  <si>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</si>
  <si>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</si>
  <si>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</si>
  <si>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</si>
  <si>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</si>
  <si>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</si>
  <si>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</si>
  <si>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</si>
  <si>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</si>
  <si>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</si>
  <si>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</si>
  <si>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</si>
  <si>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</si>
  <si>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</si>
  <si>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</si>
  <si>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</si>
  <si>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</si>
  <si>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</si>
  <si>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</si>
  <si>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</si>
  <si>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</si>
  <si>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</si>
  <si>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</si>
  <si>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</si>
  <si>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</si>
  <si>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</si>
  <si>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</si>
  <si>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</si>
  <si>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</si>
  <si>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</si>
  <si>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</si>
  <si>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</si>
  <si>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</si>
  <si>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</si>
  <si>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</si>
  <si>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</si>
  <si>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</si>
  <si>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</si>
  <si>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</si>
  <si>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</si>
  <si>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</si>
  <si>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</si>
  <si>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</si>
  <si>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</si>
  <si>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</si>
  <si>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</si>
  <si>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</si>
  <si>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</si>
  <si>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</si>
  <si>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</si>
  <si>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</si>
  <si>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</si>
  <si>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</si>
  <si>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</si>
  <si>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</si>
  <si>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</si>
  <si>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</si>
  <si>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</si>
  <si>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</si>
  <si>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</si>
  <si>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</si>
  <si>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</si>
  <si>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</si>
  <si>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</si>
  <si>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</si>
  <si>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</si>
  <si>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</si>
  <si>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</si>
  <si>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</si>
  <si>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</si>
  <si>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</si>
  <si>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</si>
  <si>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</si>
  <si>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</si>
  <si>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</si>
  <si>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</si>
  <si>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</si>
  <si>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</si>
  <si>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</si>
  <si>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</si>
  <si>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</si>
  <si>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</si>
  <si>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</si>
  <si>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</si>
  <si>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</si>
  <si>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</si>
  <si>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</si>
  <si>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</si>
  <si>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</si>
  <si>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</si>
  <si>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</si>
  <si>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</si>
  <si>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</si>
  <si>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</si>
  <si>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</si>
  <si>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</si>
  <si>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</si>
  <si>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</si>
  <si>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</si>
  <si>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</si>
  <si>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</si>
  <si>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</si>
  <si>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</si>
  <si>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</si>
  <si>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</si>
  <si>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</si>
  <si>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</si>
  <si>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</si>
  <si>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</si>
  <si>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</si>
  <si>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</si>
  <si>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</si>
  <si>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</si>
  <si>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</si>
  <si>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</si>
  <si>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</si>
  <si>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</si>
  <si>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</si>
  <si>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</si>
  <si>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</si>
  <si>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</si>
  <si>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</si>
  <si>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</si>
  <si>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</si>
  <si>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</si>
  <si>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</si>
  <si>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</si>
  <si>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</si>
  <si>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</si>
  <si>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</si>
  <si>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</si>
  <si>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</si>
  <si>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</si>
  <si>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</si>
  <si>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</si>
  <si>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</si>
  <si>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</si>
  <si>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</si>
  <si>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</si>
  <si>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</si>
  <si>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</si>
  <si>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</si>
  <si>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</si>
  <si>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</si>
  <si>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</si>
  <si>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</si>
  <si>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</si>
  <si>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</si>
  <si>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</si>
  <si>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</si>
  <si>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</si>
  <si>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</si>
  <si>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</si>
  <si>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</si>
  <si>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</si>
  <si>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</si>
  <si>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</si>
  <si>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</si>
  <si>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</si>
  <si>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</si>
  <si>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</si>
  <si>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</si>
  <si>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</si>
  <si>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</si>
  <si>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</si>
  <si>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</si>
  <si>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</si>
  <si>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</si>
  <si>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</si>
  <si>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</si>
  <si>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</si>
  <si>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</si>
  <si>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</si>
  <si>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</si>
  <si>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</si>
  <si>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</si>
  <si>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</si>
  <si>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</si>
  <si>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</si>
  <si>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</si>
  <si>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</si>
  <si>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</si>
  <si>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</si>
  <si>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</si>
  <si>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</si>
  <si>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</si>
  <si>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</si>
  <si>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</si>
  <si>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</si>
  <si>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</si>
  <si>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</si>
  <si>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</si>
  <si>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</si>
  <si>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</si>
  <si>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</si>
  <si>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</si>
  <si>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</si>
  <si>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</si>
  <si>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</si>
  <si>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</si>
  <si>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</si>
  <si>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</si>
  <si>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</si>
  <si>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</si>
  <si>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</si>
  <si>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</si>
  <si>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</si>
  <si>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</si>
  <si>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</si>
  <si>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</si>
  <si>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</si>
  <si>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</si>
  <si>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</si>
  <si>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</si>
  <si>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</si>
  <si>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</si>
  <si>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</si>
  <si>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</si>
  <si>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</si>
  <si>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</si>
  <si>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</si>
  <si>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</si>
  <si>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</si>
  <si>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</si>
  <si>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</si>
  <si>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</si>
  <si>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</si>
  <si>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</si>
  <si>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</si>
  <si>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</si>
  <si>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</si>
  <si>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</si>
  <si>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</si>
  <si>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</si>
  <si>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</si>
  <si>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</si>
  <si>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</si>
  <si>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</si>
  <si>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</si>
  <si>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</si>
  <si>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</si>
  <si>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</si>
  <si>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</si>
  <si>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</si>
  <si>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</si>
  <si>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</si>
  <si>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</si>
  <si>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</si>
  <si>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</si>
  <si>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</si>
  <si>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</si>
  <si>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</si>
  <si>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</si>
  <si>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</si>
  <si>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</si>
  <si>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</si>
  <si>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</si>
  <si>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</si>
  <si>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</si>
  <si>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</si>
  <si>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</si>
  <si>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</si>
  <si>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</si>
  <si>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</si>
  <si>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</si>
  <si>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</si>
  <si>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</si>
  <si>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</si>
  <si>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</si>
  <si>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</si>
  <si>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</si>
  <si>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</si>
  <si>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</si>
  <si>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</si>
  <si>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</si>
  <si>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</si>
  <si>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</si>
  <si>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</si>
  <si>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</si>
  <si>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</si>
  <si>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</si>
  <si>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</si>
  <si>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</si>
  <si>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</si>
  <si>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</si>
  <si>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</si>
  <si>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</si>
  <si>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</si>
  <si>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</si>
  <si>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</si>
  <si>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</si>
  <si>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</si>
  <si>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</si>
  <si>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</si>
  <si>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</si>
  <si>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</si>
  <si>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</si>
  <si>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</si>
  <si>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</si>
  <si>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</si>
  <si>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</si>
  <si>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</si>
  <si>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</si>
  <si>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</si>
  <si>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</si>
  <si>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</si>
  <si>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</si>
  <si>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</si>
  <si>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</si>
  <si>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</si>
  <si>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</si>
  <si>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</si>
  <si>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</si>
  <si>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</si>
  <si>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</si>
  <si>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</si>
  <si>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</si>
  <si>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</si>
  <si>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</si>
  <si>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</si>
  <si>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</si>
  <si>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</si>
  <si>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</si>
  <si>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</si>
  <si>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</si>
  <si>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</si>
  <si>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</si>
  <si>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</si>
  <si>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</si>
  <si>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</si>
  <si>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</si>
  <si>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</si>
  <si>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01_平成2年度</t>
  </si>
  <si>
    <t>01</t>
  </si>
  <si>
    <t>北海道</t>
  </si>
  <si>
    <t>01_平成17年度</t>
  </si>
  <si>
    <t>01_平成18年度</t>
  </si>
  <si>
    <t>01_平成19年度</t>
  </si>
  <si>
    <t>01_平成20年度</t>
  </si>
  <si>
    <t>01_平成21年度</t>
  </si>
  <si>
    <t>01_平成22年度</t>
  </si>
  <si>
    <t>01_平成23年度</t>
  </si>
  <si>
    <t>01_平成24年度</t>
  </si>
  <si>
    <t>01_平成25年度</t>
  </si>
  <si>
    <t>01_平成26年度</t>
  </si>
  <si>
    <t>01_平成27年度</t>
  </si>
  <si>
    <t>01_平成28年度</t>
  </si>
  <si>
    <t>01_平成29年度</t>
  </si>
  <si>
    <t>01_平成30年度</t>
  </si>
  <si>
    <t>01_令和元年度</t>
  </si>
  <si>
    <t>01_令和2年度</t>
  </si>
  <si>
    <t>01_令和3年度</t>
  </si>
  <si>
    <t>01_令和4年度</t>
  </si>
  <si>
    <t>01_令和5年度</t>
  </si>
  <si>
    <t>01_令和6年度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</si>
  <si>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</si>
  <si>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</si>
  <si>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</si>
  <si>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</si>
  <si>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</si>
  <si>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</si>
  <si>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</si>
  <si>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</si>
  <si>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</si>
  <si>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</si>
  <si>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</si>
  <si>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</si>
  <si>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</si>
  <si>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</si>
  <si>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</si>
  <si>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</si>
  <si>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</si>
  <si>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</si>
  <si>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</si>
  <si>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</si>
  <si>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</si>
  <si>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</si>
  <si>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</si>
  <si>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</si>
  <si>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</si>
  <si>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</si>
  <si>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</si>
  <si>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</si>
  <si>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</si>
  <si>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</si>
  <si>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</si>
  <si>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</si>
  <si>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</si>
  <si>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</si>
  <si>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</si>
  <si>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</si>
  <si>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</si>
  <si>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</si>
  <si>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</si>
  <si>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</si>
  <si>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</si>
  <si>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</si>
  <si>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</si>
  <si>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</si>
  <si>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</si>
  <si>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</si>
  <si>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</si>
  <si>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</si>
  <si>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</si>
  <si>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</si>
  <si>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</si>
  <si>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</si>
  <si>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</si>
  <si>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</si>
  <si>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</si>
  <si>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</si>
  <si>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</si>
  <si>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</si>
  <si>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</si>
  <si>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</si>
  <si>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</si>
  <si>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</si>
  <si>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</si>
  <si>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</si>
  <si>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</si>
  <si>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</si>
  <si>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</si>
  <si>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</si>
  <si>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</si>
  <si>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</si>
  <si>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</si>
  <si>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</si>
  <si>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</si>
  <si>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01202</t>
  </si>
  <si>
    <t>函館市</t>
  </si>
  <si>
    <t>01202_令和4年度</t>
  </si>
  <si>
    <t>01202_令和6年度</t>
  </si>
  <si>
    <t>01363_令和6年度</t>
  </si>
  <si>
    <t>01363</t>
  </si>
  <si>
    <t>厚沢部町</t>
  </si>
  <si>
    <t>01581_令和6年度</t>
  </si>
  <si>
    <t>01581</t>
  </si>
  <si>
    <t>厚真町</t>
  </si>
  <si>
    <t>01585_令和6年度</t>
  </si>
  <si>
    <t>01585</t>
  </si>
  <si>
    <t>安平町</t>
  </si>
  <si>
    <t>01370_令和6年度</t>
  </si>
  <si>
    <t>01370</t>
  </si>
  <si>
    <t>今金町</t>
  </si>
  <si>
    <t>01607_令和6年度</t>
  </si>
  <si>
    <t>01607</t>
  </si>
  <si>
    <t>浦河町</t>
  </si>
  <si>
    <t>01361_令和6年度</t>
  </si>
  <si>
    <t>01361</t>
  </si>
  <si>
    <t>江差町</t>
  </si>
  <si>
    <t>01609_令和6年度</t>
  </si>
  <si>
    <t>01609</t>
  </si>
  <si>
    <t>えりも町</t>
  </si>
  <si>
    <t>01367_令和6年度</t>
  </si>
  <si>
    <t>01367</t>
  </si>
  <si>
    <t>奥尻町</t>
  </si>
  <si>
    <t>01347_令和6年度</t>
  </si>
  <si>
    <t>01347</t>
  </si>
  <si>
    <t>長万部町</t>
  </si>
  <si>
    <t>01364_令和6年度</t>
  </si>
  <si>
    <t>01364</t>
  </si>
  <si>
    <t>乙部町</t>
  </si>
  <si>
    <t>01362_令和6年度</t>
  </si>
  <si>
    <t>01362</t>
  </si>
  <si>
    <t>上ノ国町</t>
  </si>
  <si>
    <t>01334_令和6年度</t>
  </si>
  <si>
    <t>01334</t>
  </si>
  <si>
    <t>木古内町</t>
  </si>
  <si>
    <t>01608_令和6年度</t>
  </si>
  <si>
    <t>01608</t>
  </si>
  <si>
    <t>様似町</t>
  </si>
  <si>
    <t>01343_令和6年度</t>
  </si>
  <si>
    <t>01343</t>
  </si>
  <si>
    <t>鹿部町</t>
  </si>
  <si>
    <t>01578_令和6年度</t>
  </si>
  <si>
    <t>01578</t>
  </si>
  <si>
    <t>白老町</t>
  </si>
  <si>
    <t>01333_令和6年度</t>
  </si>
  <si>
    <t>01333</t>
  </si>
  <si>
    <t>知内町</t>
  </si>
  <si>
    <t>01610_令和6年度</t>
  </si>
  <si>
    <t>01610</t>
  </si>
  <si>
    <t>新ひだか町</t>
  </si>
  <si>
    <t>01371_令和6年度</t>
  </si>
  <si>
    <t>01371</t>
  </si>
  <si>
    <t>せたな町</t>
  </si>
  <si>
    <t>01575_令和6年度</t>
  </si>
  <si>
    <t>01575</t>
  </si>
  <si>
    <t>壮瞥町</t>
  </si>
  <si>
    <t>01233_令和6年度</t>
  </si>
  <si>
    <t>01233</t>
  </si>
  <si>
    <t>伊達市</t>
  </si>
  <si>
    <t>01584_令和6年度</t>
  </si>
  <si>
    <t>01584</t>
  </si>
  <si>
    <t>洞爺湖町</t>
  </si>
  <si>
    <t>01213_令和6年度</t>
  </si>
  <si>
    <t>01213</t>
  </si>
  <si>
    <t>苫小牧市</t>
  </si>
  <si>
    <t>01571_令和6年度</t>
  </si>
  <si>
    <t>01571</t>
  </si>
  <si>
    <t>豊浦町</t>
  </si>
  <si>
    <t>01337_令和6年度</t>
  </si>
  <si>
    <t>01337</t>
  </si>
  <si>
    <t>七飯町</t>
  </si>
  <si>
    <t>01604_令和6年度</t>
  </si>
  <si>
    <t>01604</t>
  </si>
  <si>
    <t>新冠町</t>
  </si>
  <si>
    <t>01230_令和6年度</t>
  </si>
  <si>
    <t>01230</t>
  </si>
  <si>
    <t>登別市</t>
  </si>
  <si>
    <t>01601_令和6年度</t>
  </si>
  <si>
    <t>01601</t>
  </si>
  <si>
    <t>日高町</t>
  </si>
  <si>
    <t>01602_令和6年度</t>
  </si>
  <si>
    <t>01602</t>
  </si>
  <si>
    <t>平取町</t>
  </si>
  <si>
    <t>01332_令和6年度</t>
  </si>
  <si>
    <t>01332</t>
  </si>
  <si>
    <t>福島町</t>
  </si>
  <si>
    <t>01236_令和6年度</t>
  </si>
  <si>
    <t>01236</t>
  </si>
  <si>
    <t>北斗市</t>
  </si>
  <si>
    <t>01331_令和6年度</t>
  </si>
  <si>
    <t>01331</t>
  </si>
  <si>
    <t>松前町</t>
  </si>
  <si>
    <t>01586_令和6年度</t>
  </si>
  <si>
    <t>01586</t>
  </si>
  <si>
    <t>むかわ町</t>
  </si>
  <si>
    <t>01205_令和6年度</t>
  </si>
  <si>
    <t>01205</t>
  </si>
  <si>
    <t>室蘭市</t>
  </si>
  <si>
    <t>01345_令和6年度</t>
  </si>
  <si>
    <t>01345</t>
  </si>
  <si>
    <t>森町</t>
  </si>
  <si>
    <t>01346_令和6年度</t>
  </si>
  <si>
    <t>01346</t>
  </si>
  <si>
    <t>八雲町</t>
  </si>
  <si>
    <t>01363_令和4年度</t>
  </si>
  <si>
    <t>01581_令和4年度</t>
  </si>
  <si>
    <t>01585_令和4年度</t>
  </si>
  <si>
    <t>01370_令和4年度</t>
  </si>
  <si>
    <t>01607_令和4年度</t>
  </si>
  <si>
    <t>01361_令和4年度</t>
  </si>
  <si>
    <t>01609_令和4年度</t>
  </si>
  <si>
    <t>01367_令和4年度</t>
  </si>
  <si>
    <t>01347_令和4年度</t>
  </si>
  <si>
    <t>01364_令和4年度</t>
  </si>
  <si>
    <t>01362_令和4年度</t>
  </si>
  <si>
    <t>01334_令和4年度</t>
  </si>
  <si>
    <t>01608_令和4年度</t>
  </si>
  <si>
    <t>01343_令和4年度</t>
  </si>
  <si>
    <t>01578_令和4年度</t>
  </si>
  <si>
    <t>01333_令和4年度</t>
  </si>
  <si>
    <t>01610_令和4年度</t>
  </si>
  <si>
    <t>01371_令和4年度</t>
  </si>
  <si>
    <t>01575_令和4年度</t>
  </si>
  <si>
    <t>01233_令和4年度</t>
  </si>
  <si>
    <t>01584_令和4年度</t>
  </si>
  <si>
    <t>01213_令和4年度</t>
  </si>
  <si>
    <t>01571_令和4年度</t>
  </si>
  <si>
    <t>01337_令和4年度</t>
  </si>
  <si>
    <t>01604_令和4年度</t>
  </si>
  <si>
    <t>01230_令和4年度</t>
  </si>
  <si>
    <t>01601_令和4年度</t>
  </si>
  <si>
    <t>01602_令和4年度</t>
  </si>
  <si>
    <t>01332_令和4年度</t>
  </si>
  <si>
    <t>01236_令和4年度</t>
  </si>
  <si>
    <t>01331_令和4年度</t>
  </si>
  <si>
    <t>01586_令和4年度</t>
  </si>
  <si>
    <t>01205_令和4年度</t>
  </si>
  <si>
    <t>01345_令和4年度</t>
  </si>
  <si>
    <t>01346_令和4年度</t>
  </si>
  <si>
    <t>19207_平成2年度</t>
  </si>
  <si>
    <t>19207</t>
  </si>
  <si>
    <t>韮崎市</t>
  </si>
  <si>
    <t>19207_平成17年度</t>
  </si>
  <si>
    <t>19207_平成18年度</t>
  </si>
  <si>
    <t>19207_平成19年度</t>
  </si>
  <si>
    <t>19207_平成20年度</t>
  </si>
  <si>
    <t>19207_平成21年度</t>
  </si>
  <si>
    <t>19207_平成22年度</t>
  </si>
  <si>
    <t>19207_平成23年度</t>
  </si>
  <si>
    <t>19207_平成24年度</t>
  </si>
  <si>
    <t>19207_平成25年度</t>
  </si>
  <si>
    <t>19207_平成26年度</t>
  </si>
  <si>
    <t>19207_平成27年度</t>
  </si>
  <si>
    <t>19207_平成28年度</t>
  </si>
  <si>
    <t>19207_平成29年度</t>
  </si>
  <si>
    <t>19207_平成30年度</t>
  </si>
  <si>
    <t>19207_令和元年度</t>
  </si>
  <si>
    <t>19207_令和2年度</t>
  </si>
  <si>
    <t>19207_令和3年度</t>
  </si>
  <si>
    <t>19207_令和4年度</t>
  </si>
  <si>
    <t>19207_令和5年度</t>
  </si>
  <si>
    <t>19207_令和6年度</t>
  </si>
  <si>
    <t>06207_平成2年度</t>
  </si>
  <si>
    <t>06207</t>
  </si>
  <si>
    <t>上山市</t>
  </si>
  <si>
    <t>06207_平成17年度</t>
  </si>
  <si>
    <t>06207_平成18年度</t>
  </si>
  <si>
    <t>06207_平成19年度</t>
  </si>
  <si>
    <t>06207_平成20年度</t>
  </si>
  <si>
    <t>06207_平成21年度</t>
  </si>
  <si>
    <t>06207_平成22年度</t>
  </si>
  <si>
    <t>06207_平成23年度</t>
  </si>
  <si>
    <t>06207_平成24年度</t>
  </si>
  <si>
    <t>06207_平成25年度</t>
  </si>
  <si>
    <t>06207_平成26年度</t>
  </si>
  <si>
    <t>06207_平成27年度</t>
  </si>
  <si>
    <t>06207_平成28年度</t>
  </si>
  <si>
    <t>06207_平成29年度</t>
  </si>
  <si>
    <t>06207_平成30年度</t>
  </si>
  <si>
    <t>06207_令和元年度</t>
  </si>
  <si>
    <t>06207_令和2年度</t>
  </si>
  <si>
    <t>06207_令和3年度</t>
  </si>
  <si>
    <t>06207_令和4年度</t>
  </si>
  <si>
    <t>06207_令和5年度</t>
  </si>
  <si>
    <t>06207_令和6年度</t>
  </si>
  <si>
    <t>44341_平成2年度</t>
  </si>
  <si>
    <t>44341</t>
  </si>
  <si>
    <t>日出町</t>
  </si>
  <si>
    <t>44341_平成17年度</t>
  </si>
  <si>
    <t>44341_平成18年度</t>
  </si>
  <si>
    <t>44341_平成19年度</t>
  </si>
  <si>
    <t>44341_平成20年度</t>
  </si>
  <si>
    <t>44341_平成21年度</t>
  </si>
  <si>
    <t>44341_平成22年度</t>
  </si>
  <si>
    <t>44341_平成23年度</t>
  </si>
  <si>
    <t>44341_平成24年度</t>
  </si>
  <si>
    <t>44341_平成25年度</t>
  </si>
  <si>
    <t>44341_平成26年度</t>
  </si>
  <si>
    <t>44341_平成27年度</t>
  </si>
  <si>
    <t>44341_平成28年度</t>
  </si>
  <si>
    <t>44341_平成29年度</t>
  </si>
  <si>
    <t>44341_平成30年度</t>
  </si>
  <si>
    <t>44341_令和元年度</t>
  </si>
  <si>
    <t>44341_令和2年度</t>
  </si>
  <si>
    <t>44341_令和3年度</t>
  </si>
  <si>
    <t>44341_令和4年度</t>
  </si>
  <si>
    <t>44341_令和5年度</t>
  </si>
  <si>
    <t>44341_令和6年度</t>
  </si>
  <si>
    <t>18204_平成2年度</t>
  </si>
  <si>
    <t>18204</t>
  </si>
  <si>
    <t>小浜市</t>
  </si>
  <si>
    <t>18204_平成17年度</t>
  </si>
  <si>
    <t>18204_平成18年度</t>
  </si>
  <si>
    <t>18204_平成19年度</t>
  </si>
  <si>
    <t>18204_平成20年度</t>
  </si>
  <si>
    <t>18204_平成21年度</t>
  </si>
  <si>
    <t>18204_平成22年度</t>
  </si>
  <si>
    <t>18204_平成23年度</t>
  </si>
  <si>
    <t>18204_平成24年度</t>
  </si>
  <si>
    <t>18204_平成25年度</t>
  </si>
  <si>
    <t>18204_平成26年度</t>
  </si>
  <si>
    <t>18204_平成27年度</t>
  </si>
  <si>
    <t>18204_平成28年度</t>
  </si>
  <si>
    <t>18204_平成29年度</t>
  </si>
  <si>
    <t>18204_平成30年度</t>
  </si>
  <si>
    <t>18204_令和元年度</t>
  </si>
  <si>
    <t>18204_令和2年度</t>
  </si>
  <si>
    <t>18204_令和3年度</t>
  </si>
  <si>
    <t>18204_令和4年度</t>
  </si>
  <si>
    <t>18204_令和5年度</t>
  </si>
  <si>
    <t>18204_令和6年度</t>
  </si>
  <si>
    <t>04421_平成2年度</t>
  </si>
  <si>
    <t>04421</t>
  </si>
  <si>
    <t>大和町</t>
  </si>
  <si>
    <t>04421_平成17年度</t>
  </si>
  <si>
    <t>04421_平成18年度</t>
  </si>
  <si>
    <t>04421_平成19年度</t>
  </si>
  <si>
    <t>04421_平成20年度</t>
  </si>
  <si>
    <t>04421_平成21年度</t>
  </si>
  <si>
    <t>04421_平成22年度</t>
  </si>
  <si>
    <t>04421_平成23年度</t>
  </si>
  <si>
    <t>04421_平成24年度</t>
  </si>
  <si>
    <t>04421_平成25年度</t>
  </si>
  <si>
    <t>04421_平成26年度</t>
  </si>
  <si>
    <t>04421_平成27年度</t>
  </si>
  <si>
    <t>04421_平成28年度</t>
  </si>
  <si>
    <t>04421_平成29年度</t>
  </si>
  <si>
    <t>04421_平成30年度</t>
  </si>
  <si>
    <t>04421_令和元年度</t>
  </si>
  <si>
    <t>04421_令和2年度</t>
  </si>
  <si>
    <t>04421_令和3年度</t>
  </si>
  <si>
    <t>04421_令和4年度</t>
  </si>
  <si>
    <t>04421_令和5年度</t>
  </si>
  <si>
    <t>04421_令和6年度</t>
  </si>
  <si>
    <t>37207_平成2年度</t>
  </si>
  <si>
    <t>37207</t>
  </si>
  <si>
    <t>東かがわ市</t>
  </si>
  <si>
    <t>37207_平成17年度</t>
  </si>
  <si>
    <t>37207_平成18年度</t>
  </si>
  <si>
    <t>37207_平成19年度</t>
  </si>
  <si>
    <t>37207_平成20年度</t>
  </si>
  <si>
    <t>37207_平成21年度</t>
  </si>
  <si>
    <t>37207_平成22年度</t>
  </si>
  <si>
    <t>37207_平成23年度</t>
  </si>
  <si>
    <t>37207_平成24年度</t>
  </si>
  <si>
    <t>37207_平成25年度</t>
  </si>
  <si>
    <t>37207_平成26年度</t>
  </si>
  <si>
    <t>37207_平成27年度</t>
  </si>
  <si>
    <t>37207_平成28年度</t>
  </si>
  <si>
    <t>37207_平成29年度</t>
  </si>
  <si>
    <t>37207_平成30年度</t>
  </si>
  <si>
    <t>37207_令和元年度</t>
  </si>
  <si>
    <t>37207_令和2年度</t>
  </si>
  <si>
    <t>37207_令和3年度</t>
  </si>
  <si>
    <t>37207_令和4年度</t>
  </si>
  <si>
    <t>37207_令和5年度</t>
  </si>
  <si>
    <t>37207_令和6年度</t>
  </si>
  <si>
    <t>11343_平成2年度</t>
  </si>
  <si>
    <t>11343</t>
  </si>
  <si>
    <t>小川町</t>
  </si>
  <si>
    <t>11343_平成17年度</t>
  </si>
  <si>
    <t>11343_平成18年度</t>
  </si>
  <si>
    <t>11343_平成19年度</t>
  </si>
  <si>
    <t>11343_平成20年度</t>
  </si>
  <si>
    <t>11343_平成21年度</t>
  </si>
  <si>
    <t>11343_平成22年度</t>
  </si>
  <si>
    <t>11343_平成23年度</t>
  </si>
  <si>
    <t>11343_平成24年度</t>
  </si>
  <si>
    <t>11343_平成25年度</t>
  </si>
  <si>
    <t>11343_平成26年度</t>
  </si>
  <si>
    <t>11343_平成27年度</t>
  </si>
  <si>
    <t>11343_平成28年度</t>
  </si>
  <si>
    <t>11343_平成29年度</t>
  </si>
  <si>
    <t>11343_平成30年度</t>
  </si>
  <si>
    <t>11343_令和元年度</t>
  </si>
  <si>
    <t>11343_令和2年度</t>
  </si>
  <si>
    <t>11343_令和3年度</t>
  </si>
  <si>
    <t>11343_令和4年度</t>
  </si>
  <si>
    <t>11343_令和5年度</t>
  </si>
  <si>
    <t>11343_令和6年度</t>
  </si>
  <si>
    <t>42209_平成2年度</t>
  </si>
  <si>
    <t>42209</t>
  </si>
  <si>
    <t>対馬市</t>
  </si>
  <si>
    <t>42209_平成17年度</t>
  </si>
  <si>
    <t>42209_平成18年度</t>
  </si>
  <si>
    <t>42209_平成19年度</t>
  </si>
  <si>
    <t>42209_平成20年度</t>
  </si>
  <si>
    <t>42209_平成21年度</t>
  </si>
  <si>
    <t>42209_平成22年度</t>
  </si>
  <si>
    <t>42209_平成23年度</t>
  </si>
  <si>
    <t>42209_平成24年度</t>
  </si>
  <si>
    <t>42209_平成25年度</t>
  </si>
  <si>
    <t>42209_平成26年度</t>
  </si>
  <si>
    <t>42209_平成27年度</t>
  </si>
  <si>
    <t>42209_平成28年度</t>
  </si>
  <si>
    <t>42209_平成29年度</t>
  </si>
  <si>
    <t>42209_平成30年度</t>
  </si>
  <si>
    <t>42209_令和元年度</t>
  </si>
  <si>
    <t>42209_令和2年度</t>
  </si>
  <si>
    <t>42209_令和3年度</t>
  </si>
  <si>
    <t>42209_令和4年度</t>
  </si>
  <si>
    <t>42209_令和5年度</t>
  </si>
  <si>
    <t>42209_令和6年度</t>
  </si>
  <si>
    <t>40225_平成2年度</t>
  </si>
  <si>
    <t>40225</t>
  </si>
  <si>
    <t>うきは市</t>
  </si>
  <si>
    <t>40225_平成17年度</t>
  </si>
  <si>
    <t>40225_平成18年度</t>
  </si>
  <si>
    <t>40225_平成19年度</t>
  </si>
  <si>
    <t>40225_平成20年度</t>
  </si>
  <si>
    <t>40225_平成21年度</t>
  </si>
  <si>
    <t>40225_平成22年度</t>
  </si>
  <si>
    <t>40225_平成23年度</t>
  </si>
  <si>
    <t>40225_平成24年度</t>
  </si>
  <si>
    <t>40225_平成25年度</t>
  </si>
  <si>
    <t>40225_平成26年度</t>
  </si>
  <si>
    <t>40225_平成27年度</t>
  </si>
  <si>
    <t>40225_平成28年度</t>
  </si>
  <si>
    <t>40225_平成29年度</t>
  </si>
  <si>
    <t>40225_平成30年度</t>
  </si>
  <si>
    <t>40225_令和元年度</t>
  </si>
  <si>
    <t>40225_令和2年度</t>
  </si>
  <si>
    <t>40225_令和3年度</t>
  </si>
  <si>
    <t>40225_令和4年度</t>
  </si>
  <si>
    <t>40225_令和5年度</t>
  </si>
  <si>
    <t>40225_令和6年度</t>
  </si>
  <si>
    <t>14342_平成2年度</t>
  </si>
  <si>
    <t>14342</t>
  </si>
  <si>
    <t>二宮町</t>
  </si>
  <si>
    <t>14342_平成17年度</t>
  </si>
  <si>
    <t>14342_平成18年度</t>
  </si>
  <si>
    <t>14342_平成19年度</t>
  </si>
  <si>
    <t>14342_平成20年度</t>
  </si>
  <si>
    <t>14342_平成21年度</t>
  </si>
  <si>
    <t>14342_平成22年度</t>
  </si>
  <si>
    <t>14342_平成23年度</t>
  </si>
  <si>
    <t>14342_平成24年度</t>
  </si>
  <si>
    <t>14342_平成25年度</t>
  </si>
  <si>
    <t>14342_平成26年度</t>
  </si>
  <si>
    <t>14342_平成27年度</t>
  </si>
  <si>
    <t>14342_平成28年度</t>
  </si>
  <si>
    <t>14342_平成29年度</t>
  </si>
  <si>
    <t>14342_平成30年度</t>
  </si>
  <si>
    <t>14342_令和元年度</t>
  </si>
  <si>
    <t>14342_令和2年度</t>
  </si>
  <si>
    <t>14342_令和3年度</t>
  </si>
  <si>
    <t>14342_令和4年度</t>
  </si>
  <si>
    <t>14342_令和5年度</t>
  </si>
  <si>
    <t>14342_令和6年度</t>
  </si>
  <si>
    <t>05209_平成2年度</t>
  </si>
  <si>
    <t>05209</t>
  </si>
  <si>
    <t>鹿角市</t>
  </si>
  <si>
    <t>05209_平成17年度</t>
  </si>
  <si>
    <t>05209_平成18年度</t>
  </si>
  <si>
    <t>05209_平成19年度</t>
  </si>
  <si>
    <t>05209_平成20年度</t>
  </si>
  <si>
    <t>05209_平成21年度</t>
  </si>
  <si>
    <t>05209_平成22年度</t>
  </si>
  <si>
    <t>05209_平成23年度</t>
  </si>
  <si>
    <t>05209_平成24年度</t>
  </si>
  <si>
    <t>05209_平成25年度</t>
  </si>
  <si>
    <t>05209_平成26年度</t>
  </si>
  <si>
    <t>05209_平成27年度</t>
  </si>
  <si>
    <t>05209_平成28年度</t>
  </si>
  <si>
    <t>05209_平成29年度</t>
  </si>
  <si>
    <t>05209_平成30年度</t>
  </si>
  <si>
    <t>05209_令和元年度</t>
  </si>
  <si>
    <t>05209_令和2年度</t>
  </si>
  <si>
    <t>05209_令和3年度</t>
  </si>
  <si>
    <t>05209_令和4年度</t>
  </si>
  <si>
    <t>05209_令和5年度</t>
  </si>
  <si>
    <t>05209_令和6年度</t>
  </si>
  <si>
    <t>40382_平成2年度</t>
  </si>
  <si>
    <t>40382</t>
  </si>
  <si>
    <t>水巻町</t>
  </si>
  <si>
    <t>40382_平成17年度</t>
  </si>
  <si>
    <t>40382_平成18年度</t>
  </si>
  <si>
    <t>40382_平成19年度</t>
  </si>
  <si>
    <t>40382_平成20年度</t>
  </si>
  <si>
    <t>40382_平成21年度</t>
  </si>
  <si>
    <t>40382_平成22年度</t>
  </si>
  <si>
    <t>40382_平成23年度</t>
  </si>
  <si>
    <t>40382_平成24年度</t>
  </si>
  <si>
    <t>40382_平成25年度</t>
  </si>
  <si>
    <t>40382_平成26年度</t>
  </si>
  <si>
    <t>40382_平成27年度</t>
  </si>
  <si>
    <t>40382_平成28年度</t>
  </si>
  <si>
    <t>40382_平成29年度</t>
  </si>
  <si>
    <t>40382_平成30年度</t>
  </si>
  <si>
    <t>40382_令和元年度</t>
  </si>
  <si>
    <t>40382_令和2年度</t>
  </si>
  <si>
    <t>40382_令和3年度</t>
  </si>
  <si>
    <t>40382_令和4年度</t>
  </si>
  <si>
    <t>40382_令和5年度</t>
  </si>
  <si>
    <t>40382_令和6年度</t>
  </si>
  <si>
    <t>41207_平成2年度</t>
  </si>
  <si>
    <t>41207</t>
  </si>
  <si>
    <t>鹿島市</t>
  </si>
  <si>
    <t>41207_平成17年度</t>
  </si>
  <si>
    <t>41207_平成18年度</t>
  </si>
  <si>
    <t>41207_平成19年度</t>
  </si>
  <si>
    <t>41207_平成20年度</t>
  </si>
  <si>
    <t>41207_平成21年度</t>
  </si>
  <si>
    <t>41207_平成22年度</t>
  </si>
  <si>
    <t>41207_平成23年度</t>
  </si>
  <si>
    <t>41207_平成24年度</t>
  </si>
  <si>
    <t>41207_平成25年度</t>
  </si>
  <si>
    <t>41207_平成26年度</t>
  </si>
  <si>
    <t>41207_平成27年度</t>
  </si>
  <si>
    <t>41207_平成28年度</t>
  </si>
  <si>
    <t>41207_平成29年度</t>
  </si>
  <si>
    <t>41207_平成30年度</t>
  </si>
  <si>
    <t>41207_令和元年度</t>
  </si>
  <si>
    <t>41207_令和2年度</t>
  </si>
  <si>
    <t>41207_令和3年度</t>
  </si>
  <si>
    <t>41207_令和4年度</t>
  </si>
  <si>
    <t>41207_令和5年度</t>
  </si>
  <si>
    <t>41207_令和6年度</t>
  </si>
  <si>
    <t>01337_平成2年度</t>
  </si>
  <si>
    <t>01337_平成17年度</t>
  </si>
  <si>
    <t>01337_平成18年度</t>
  </si>
  <si>
    <t>01337_平成19年度</t>
  </si>
  <si>
    <t>01337_平成20年度</t>
  </si>
  <si>
    <t>01337_平成21年度</t>
  </si>
  <si>
    <t>01337_平成22年度</t>
  </si>
  <si>
    <t>01337_平成23年度</t>
  </si>
  <si>
    <t>01337_平成24年度</t>
  </si>
  <si>
    <t>01337_平成25年度</t>
  </si>
  <si>
    <t>01337_平成26年度</t>
  </si>
  <si>
    <t>01337_平成27年度</t>
  </si>
  <si>
    <t>01337_平成28年度</t>
  </si>
  <si>
    <t>01337_平成29年度</t>
  </si>
  <si>
    <t>01337_平成30年度</t>
  </si>
  <si>
    <t>01337_令和元年度</t>
  </si>
  <si>
    <t>01337_令和2年度</t>
  </si>
  <si>
    <t>01337_令和3年度</t>
  </si>
  <si>
    <t>01337_令和5年度</t>
  </si>
  <si>
    <t>29207_平成2年度</t>
  </si>
  <si>
    <t>29207</t>
  </si>
  <si>
    <t>五條市</t>
  </si>
  <si>
    <t>29207_平成17年度</t>
  </si>
  <si>
    <t>29207_平成18年度</t>
  </si>
  <si>
    <t>29207_平成19年度</t>
  </si>
  <si>
    <t>29207_平成20年度</t>
  </si>
  <si>
    <t>29207_平成21年度</t>
  </si>
  <si>
    <t>29207_平成22年度</t>
  </si>
  <si>
    <t>29207_平成23年度</t>
  </si>
  <si>
    <t>29207_平成24年度</t>
  </si>
  <si>
    <t>29207_平成25年度</t>
  </si>
  <si>
    <t>29207_平成26年度</t>
  </si>
  <si>
    <t>29207_平成27年度</t>
  </si>
  <si>
    <t>29207_平成28年度</t>
  </si>
  <si>
    <t>29207_平成29年度</t>
  </si>
  <si>
    <t>29207_平成30年度</t>
  </si>
  <si>
    <t>29207_令和元年度</t>
  </si>
  <si>
    <t>29207_令和2年度</t>
  </si>
  <si>
    <t>29207_令和3年度</t>
  </si>
  <si>
    <t>29207_令和4年度</t>
  </si>
  <si>
    <t>29207_令和5年度</t>
  </si>
  <si>
    <t>29207_令和6年度</t>
  </si>
  <si>
    <t>28208_平成2年度</t>
  </si>
  <si>
    <t>28208</t>
  </si>
  <si>
    <t>相生市</t>
  </si>
  <si>
    <t>28208_平成17年度</t>
  </si>
  <si>
    <t>28208_平成18年度</t>
  </si>
  <si>
    <t>28208_平成19年度</t>
  </si>
  <si>
    <t>28208_平成20年度</t>
  </si>
  <si>
    <t>28208_平成21年度</t>
  </si>
  <si>
    <t>28208_平成22年度</t>
  </si>
  <si>
    <t>28208_平成23年度</t>
  </si>
  <si>
    <t>28208_平成24年度</t>
  </si>
  <si>
    <t>28208_平成25年度</t>
  </si>
  <si>
    <t>28208_平成26年度</t>
  </si>
  <si>
    <t>28208_平成27年度</t>
  </si>
  <si>
    <t>28208_平成28年度</t>
  </si>
  <si>
    <t>28208_平成29年度</t>
  </si>
  <si>
    <t>28208_平成30年度</t>
  </si>
  <si>
    <t>28208_令和元年度</t>
  </si>
  <si>
    <t>28208_令和2年度</t>
  </si>
  <si>
    <t>28208_令和3年度</t>
  </si>
  <si>
    <t>28208_令和4年度</t>
  </si>
  <si>
    <t>28208_令和5年度</t>
  </si>
  <si>
    <t>28208_令和6年度</t>
  </si>
  <si>
    <t>29212_平成2年度</t>
  </si>
  <si>
    <t>29212</t>
  </si>
  <si>
    <t>宇陀市</t>
  </si>
  <si>
    <t>29212_平成17年度</t>
  </si>
  <si>
    <t>29212_平成18年度</t>
  </si>
  <si>
    <t>29212_平成19年度</t>
  </si>
  <si>
    <t>29212_平成20年度</t>
  </si>
  <si>
    <t>29212_平成21年度</t>
  </si>
  <si>
    <t>29212_平成22年度</t>
  </si>
  <si>
    <t>29212_平成23年度</t>
  </si>
  <si>
    <t>29212_平成24年度</t>
  </si>
  <si>
    <t>29212_平成25年度</t>
  </si>
  <si>
    <t>29212_平成26年度</t>
  </si>
  <si>
    <t>29212_平成27年度</t>
  </si>
  <si>
    <t>29212_平成28年度</t>
  </si>
  <si>
    <t>29212_平成29年度</t>
  </si>
  <si>
    <t>29212_平成30年度</t>
  </si>
  <si>
    <t>29212_令和元年度</t>
  </si>
  <si>
    <t>29212_令和2年度</t>
  </si>
  <si>
    <t>29212_令和3年度</t>
  </si>
  <si>
    <t>29212_令和4年度</t>
  </si>
  <si>
    <t>29212_令和5年度</t>
  </si>
  <si>
    <t>29212_令和6年度</t>
  </si>
  <si>
    <t>15227_平成2年度</t>
  </si>
  <si>
    <t>15227</t>
  </si>
  <si>
    <t>胎内市</t>
  </si>
  <si>
    <t>15227_平成17年度</t>
  </si>
  <si>
    <t>15227_平成18年度</t>
  </si>
  <si>
    <t>15227_平成19年度</t>
  </si>
  <si>
    <t>15227_平成20年度</t>
  </si>
  <si>
    <t>15227_平成21年度</t>
  </si>
  <si>
    <t>15227_平成22年度</t>
  </si>
  <si>
    <t>15227_平成23年度</t>
  </si>
  <si>
    <t>15227_平成24年度</t>
  </si>
  <si>
    <t>15227_平成25年度</t>
  </si>
  <si>
    <t>15227_平成26年度</t>
  </si>
  <si>
    <t>15227_平成27年度</t>
  </si>
  <si>
    <t>15227_平成28年度</t>
  </si>
  <si>
    <t>15227_平成29年度</t>
  </si>
  <si>
    <t>15227_平成30年度</t>
  </si>
  <si>
    <t>15227_令和元年度</t>
  </si>
  <si>
    <t>15227_令和2年度</t>
  </si>
  <si>
    <t>15227_令和3年度</t>
  </si>
  <si>
    <t>15227_令和4年度</t>
  </si>
  <si>
    <t>15227_令和5年度</t>
  </si>
  <si>
    <t>15227_令和6年度</t>
  </si>
  <si>
    <t>37341_平成2年度</t>
  </si>
  <si>
    <t>37341</t>
  </si>
  <si>
    <t>三木町</t>
  </si>
  <si>
    <t>37341_平成17年度</t>
  </si>
  <si>
    <t>37341_平成18年度</t>
  </si>
  <si>
    <t>37341_平成19年度</t>
  </si>
  <si>
    <t>37341_平成20年度</t>
  </si>
  <si>
    <t>37341_平成21年度</t>
  </si>
  <si>
    <t>37341_平成22年度</t>
  </si>
  <si>
    <t>37341_平成23年度</t>
  </si>
  <si>
    <t>37341_平成24年度</t>
  </si>
  <si>
    <t>37341_平成25年度</t>
  </si>
  <si>
    <t>37341_平成26年度</t>
  </si>
  <si>
    <t>37341_平成27年度</t>
  </si>
  <si>
    <t>37341_平成28年度</t>
  </si>
  <si>
    <t>37341_平成29年度</t>
  </si>
  <si>
    <t>37341_平成30年度</t>
  </si>
  <si>
    <t>37341_令和元年度</t>
  </si>
  <si>
    <t>37341_令和2年度</t>
  </si>
  <si>
    <t>37341_令和3年度</t>
  </si>
  <si>
    <t>37341_令和4年度</t>
  </si>
  <si>
    <t>37341_令和5年度</t>
  </si>
  <si>
    <t>37341_令和6年度</t>
  </si>
  <si>
    <t>19430_平成2年度</t>
  </si>
  <si>
    <t>19430</t>
  </si>
  <si>
    <t>富士河口湖町</t>
  </si>
  <si>
    <t>19430_平成17年度</t>
  </si>
  <si>
    <t>19430_平成18年度</t>
  </si>
  <si>
    <t>19430_平成19年度</t>
  </si>
  <si>
    <t>19430_平成20年度</t>
  </si>
  <si>
    <t>19430_平成21年度</t>
  </si>
  <si>
    <t>19430_平成22年度</t>
  </si>
  <si>
    <t>19430_平成23年度</t>
  </si>
  <si>
    <t>19430_平成24年度</t>
  </si>
  <si>
    <t>19430_平成25年度</t>
  </si>
  <si>
    <t>19430_平成26年度</t>
  </si>
  <si>
    <t>19430_平成27年度</t>
  </si>
  <si>
    <t>19430_平成28年度</t>
  </si>
  <si>
    <t>19430_平成29年度</t>
  </si>
  <si>
    <t>19430_平成30年度</t>
  </si>
  <si>
    <t>19430_令和元年度</t>
  </si>
  <si>
    <t>19430_令和2年度</t>
  </si>
  <si>
    <t>19430_令和3年度</t>
  </si>
  <si>
    <t>19430_令和4年度</t>
  </si>
  <si>
    <t>19430_令和5年度</t>
  </si>
  <si>
    <t>19430_令和6年度</t>
  </si>
  <si>
    <t>04208_平成2年度</t>
  </si>
  <si>
    <t>04208</t>
  </si>
  <si>
    <t>角田市</t>
  </si>
  <si>
    <t>04208_平成17年度</t>
  </si>
  <si>
    <t>04208_平成18年度</t>
  </si>
  <si>
    <t>04208_平成19年度</t>
  </si>
  <si>
    <t>04208_平成20年度</t>
  </si>
  <si>
    <t>04208_平成21年度</t>
  </si>
  <si>
    <t>04208_平成22年度</t>
  </si>
  <si>
    <t>04208_平成23年度</t>
  </si>
  <si>
    <t>04208_平成24年度</t>
  </si>
  <si>
    <t>04208_平成25年度</t>
  </si>
  <si>
    <t>04208_平成26年度</t>
  </si>
  <si>
    <t>04208_平成27年度</t>
  </si>
  <si>
    <t>04208_平成28年度</t>
  </si>
  <si>
    <t>04208_平成29年度</t>
  </si>
  <si>
    <t>04208_平成30年度</t>
  </si>
  <si>
    <t>04208_令和元年度</t>
  </si>
  <si>
    <t>04208_令和2年度</t>
  </si>
  <si>
    <t>04208_令和3年度</t>
  </si>
  <si>
    <t>04208_令和4年度</t>
  </si>
  <si>
    <t>04208_令和5年度</t>
  </si>
  <si>
    <t>04208_令和6年度</t>
  </si>
  <si>
    <t>33209_平成2年度</t>
  </si>
  <si>
    <t>33209</t>
  </si>
  <si>
    <t>高梁市</t>
  </si>
  <si>
    <t>33209_平成17年度</t>
  </si>
  <si>
    <t>33209_平成18年度</t>
  </si>
  <si>
    <t>33209_平成19年度</t>
  </si>
  <si>
    <t>33209_平成20年度</t>
  </si>
  <si>
    <t>33209_平成21年度</t>
  </si>
  <si>
    <t>33209_平成22年度</t>
  </si>
  <si>
    <t>33209_平成23年度</t>
  </si>
  <si>
    <t>33209_平成24年度</t>
  </si>
  <si>
    <t>33209_平成25年度</t>
  </si>
  <si>
    <t>33209_平成26年度</t>
  </si>
  <si>
    <t>33209_平成27年度</t>
  </si>
  <si>
    <t>33209_平成28年度</t>
  </si>
  <si>
    <t>33209_平成29年度</t>
  </si>
  <si>
    <t>33209_平成30年度</t>
  </si>
  <si>
    <t>33209_令和元年度</t>
  </si>
  <si>
    <t>33209_令和2年度</t>
  </si>
  <si>
    <t>33209_令和3年度</t>
  </si>
  <si>
    <t>33209_令和4年度</t>
  </si>
  <si>
    <t>33209_令和5年度</t>
  </si>
  <si>
    <t>33209_令和6年度</t>
  </si>
  <si>
    <t>36207_平成2年度</t>
  </si>
  <si>
    <t>36207</t>
  </si>
  <si>
    <t>美馬市</t>
  </si>
  <si>
    <t>36207_平成17年度</t>
  </si>
  <si>
    <t>36207_平成18年度</t>
  </si>
  <si>
    <t>36207_平成19年度</t>
  </si>
  <si>
    <t>36207_平成20年度</t>
  </si>
  <si>
    <t>36207_平成21年度</t>
  </si>
  <si>
    <t>36207_平成22年度</t>
  </si>
  <si>
    <t>36207_平成23年度</t>
  </si>
  <si>
    <t>36207_平成24年度</t>
  </si>
  <si>
    <t>36207_平成25年度</t>
  </si>
  <si>
    <t>36207_平成26年度</t>
  </si>
  <si>
    <t>36207_平成27年度</t>
  </si>
  <si>
    <t>36207_平成28年度</t>
  </si>
  <si>
    <t>36207_平成29年度</t>
  </si>
  <si>
    <t>36207_平成30年度</t>
  </si>
  <si>
    <t>36207_令和元年度</t>
  </si>
  <si>
    <t>36207_令和2年度</t>
  </si>
  <si>
    <t>36207_令和3年度</t>
  </si>
  <si>
    <t>36207_令和4年度</t>
  </si>
  <si>
    <t>36207_令和5年度</t>
  </si>
  <si>
    <t>36207_令和6年度</t>
  </si>
  <si>
    <t>44210_平成2年度</t>
  </si>
  <si>
    <t>44210</t>
  </si>
  <si>
    <t>杵築市</t>
  </si>
  <si>
    <t>44210_平成17年度</t>
  </si>
  <si>
    <t>44210_平成18年度</t>
  </si>
  <si>
    <t>44210_平成19年度</t>
  </si>
  <si>
    <t>44210_平成20年度</t>
  </si>
  <si>
    <t>44210_平成21年度</t>
  </si>
  <si>
    <t>44210_平成22年度</t>
  </si>
  <si>
    <t>44210_平成23年度</t>
  </si>
  <si>
    <t>44210_平成24年度</t>
  </si>
  <si>
    <t>44210_平成25年度</t>
  </si>
  <si>
    <t>44210_平成26年度</t>
  </si>
  <si>
    <t>44210_平成27年度</t>
  </si>
  <si>
    <t>44210_平成28年度</t>
  </si>
  <si>
    <t>44210_平成29年度</t>
  </si>
  <si>
    <t>44210_平成30年度</t>
  </si>
  <si>
    <t>44210_令和元年度</t>
  </si>
  <si>
    <t>44210_令和2年度</t>
  </si>
  <si>
    <t>44210_令和3年度</t>
  </si>
  <si>
    <t>44210_令和4年度</t>
  </si>
  <si>
    <t>44210_令和5年度</t>
  </si>
  <si>
    <t>44210_令和6年度</t>
  </si>
  <si>
    <t>33210_平成2年度</t>
  </si>
  <si>
    <t>33210</t>
  </si>
  <si>
    <t>新見市</t>
  </si>
  <si>
    <t>33210_平成17年度</t>
  </si>
  <si>
    <t>33210_平成18年度</t>
  </si>
  <si>
    <t>33210_平成19年度</t>
  </si>
  <si>
    <t>33210_平成20年度</t>
  </si>
  <si>
    <t>33210_平成21年度</t>
  </si>
  <si>
    <t>33210_平成22年度</t>
  </si>
  <si>
    <t>33210_平成23年度</t>
  </si>
  <si>
    <t>33210_平成24年度</t>
  </si>
  <si>
    <t>33210_平成25年度</t>
  </si>
  <si>
    <t>33210_平成26年度</t>
  </si>
  <si>
    <t>33210_平成27年度</t>
  </si>
  <si>
    <t>33210_平成28年度</t>
  </si>
  <si>
    <t>33210_平成29年度</t>
  </si>
  <si>
    <t>33210_平成30年度</t>
  </si>
  <si>
    <t>33210_令和元年度</t>
  </si>
  <si>
    <t>33210_令和2年度</t>
  </si>
  <si>
    <t>33210_令和3年度</t>
  </si>
  <si>
    <t>33210_令和4年度</t>
  </si>
  <si>
    <t>33210_令和5年度</t>
  </si>
  <si>
    <t>33210_令和6年度</t>
  </si>
  <si>
    <t>34214_平成2年度</t>
  </si>
  <si>
    <t>34214</t>
  </si>
  <si>
    <t>安芸高田市</t>
  </si>
  <si>
    <t>34214_平成17年度</t>
  </si>
  <si>
    <t>34214_平成18年度</t>
  </si>
  <si>
    <t>34214_平成19年度</t>
  </si>
  <si>
    <t>34214_平成20年度</t>
  </si>
  <si>
    <t>34214_平成21年度</t>
  </si>
  <si>
    <t>34214_平成22年度</t>
  </si>
  <si>
    <t>34214_平成23年度</t>
  </si>
  <si>
    <t>34214_平成24年度</t>
  </si>
  <si>
    <t>34214_平成25年度</t>
  </si>
  <si>
    <t>34214_平成26年度</t>
  </si>
  <si>
    <t>34214_平成27年度</t>
  </si>
  <si>
    <t>34214_平成28年度</t>
  </si>
  <si>
    <t>34214_平成29年度</t>
  </si>
  <si>
    <t>34214_平成30年度</t>
  </si>
  <si>
    <t>34214_令和元年度</t>
  </si>
  <si>
    <t>34214_令和2年度</t>
  </si>
  <si>
    <t>34214_令和3年度</t>
  </si>
  <si>
    <t>34214_令和4年度</t>
  </si>
  <si>
    <t>34214_令和5年度</t>
  </si>
  <si>
    <t>34214_令和6年度</t>
  </si>
  <si>
    <t>08223_平成2年度</t>
  </si>
  <si>
    <t>08223</t>
  </si>
  <si>
    <t>潮来市</t>
  </si>
  <si>
    <t>08223_平成17年度</t>
  </si>
  <si>
    <t>08223_平成18年度</t>
  </si>
  <si>
    <t>08223_平成19年度</t>
  </si>
  <si>
    <t>08223_平成20年度</t>
  </si>
  <si>
    <t>08223_平成21年度</t>
  </si>
  <si>
    <t>08223_平成22年度</t>
  </si>
  <si>
    <t>08223_平成23年度</t>
  </si>
  <si>
    <t>08223_平成24年度</t>
  </si>
  <si>
    <t>08223_平成25年度</t>
  </si>
  <si>
    <t>08223_平成26年度</t>
  </si>
  <si>
    <t>08223_平成27年度</t>
  </si>
  <si>
    <t>08223_平成28年度</t>
  </si>
  <si>
    <t>08223_平成29年度</t>
  </si>
  <si>
    <t>08223_平成30年度</t>
  </si>
  <si>
    <t>08223_令和元年度</t>
  </si>
  <si>
    <t>08223_令和2年度</t>
  </si>
  <si>
    <t>08223_令和3年度</t>
  </si>
  <si>
    <t>08223_令和4年度</t>
  </si>
  <si>
    <t>08223_令和5年度</t>
  </si>
  <si>
    <t>08223_令和6年度</t>
  </si>
  <si>
    <t>18208_平成2年度</t>
  </si>
  <si>
    <t>18208</t>
  </si>
  <si>
    <t>あわら市</t>
  </si>
  <si>
    <t>18208_平成17年度</t>
  </si>
  <si>
    <t>18208_平成18年度</t>
  </si>
  <si>
    <t>18208_平成19年度</t>
  </si>
  <si>
    <t>18208_平成20年度</t>
  </si>
  <si>
    <t>18208_平成21年度</t>
  </si>
  <si>
    <t>18208_平成22年度</t>
  </si>
  <si>
    <t>18208_平成23年度</t>
  </si>
  <si>
    <t>18208_平成24年度</t>
  </si>
  <si>
    <t>18208_平成25年度</t>
  </si>
  <si>
    <t>18208_平成26年度</t>
  </si>
  <si>
    <t>18208_平成27年度</t>
  </si>
  <si>
    <t>18208_平成28年度</t>
  </si>
  <si>
    <t>18208_平成29年度</t>
  </si>
  <si>
    <t>18208_平成30年度</t>
  </si>
  <si>
    <t>18208_令和元年度</t>
  </si>
  <si>
    <t>18208_令和2年度</t>
  </si>
  <si>
    <t>18208_令和3年度</t>
  </si>
  <si>
    <t>18208_令和4年度</t>
  </si>
  <si>
    <t>18208_令和5年度</t>
  </si>
  <si>
    <t>18208_令和6年度</t>
  </si>
  <si>
    <t>40226_平成2年度</t>
  </si>
  <si>
    <t>40226</t>
  </si>
  <si>
    <t>宮若市</t>
  </si>
  <si>
    <t>40226_平成17年度</t>
  </si>
  <si>
    <t>40226_平成18年度</t>
  </si>
  <si>
    <t>40226_平成19年度</t>
  </si>
  <si>
    <t>40226_平成20年度</t>
  </si>
  <si>
    <t>40226_平成21年度</t>
  </si>
  <si>
    <t>40226_平成22年度</t>
  </si>
  <si>
    <t>40226_平成23年度</t>
  </si>
  <si>
    <t>40226_平成24年度</t>
  </si>
  <si>
    <t>40226_平成25年度</t>
  </si>
  <si>
    <t>40226_平成26年度</t>
  </si>
  <si>
    <t>40226_平成27年度</t>
  </si>
  <si>
    <t>40226_平成28年度</t>
  </si>
  <si>
    <t>40226_平成29年度</t>
  </si>
  <si>
    <t>40226_平成30年度</t>
  </si>
  <si>
    <t>40226_令和元年度</t>
  </si>
  <si>
    <t>40226_令和2年度</t>
  </si>
  <si>
    <t>40226_令和3年度</t>
  </si>
  <si>
    <t>40226_令和4年度</t>
  </si>
  <si>
    <t>40226_令和5年度</t>
  </si>
  <si>
    <t>40226_令和6年度</t>
  </si>
  <si>
    <t>01337_令和7年度</t>
  </si>
  <si>
    <t>01337_令和8年度</t>
  </si>
  <si>
    <t>01337_令和9年度</t>
  </si>
  <si>
    <t>01337_令和10年度</t>
  </si>
  <si>
    <t>01337_令和11年度</t>
  </si>
  <si>
    <t>01337_令和12年度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</si>
</sst>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2.060659035418587</c:v>
                </c:pt>
                <c:pt idx="1">
                  <c:v>1.9548570756594821</c:v>
                </c:pt>
                <c:pt idx="2">
                  <c:v>2.0506881656927538</c:v>
                </c:pt>
                <c:pt idx="3">
                  <c:v>2.5996775190142301</c:v>
                </c:pt>
                <c:pt idx="4">
                  <c:v>2.6856373409028862</c:v>
                </c:pt>
                <c:pt idx="5">
                  <c:v>3.0999311507233571</c:v>
                </c:pt>
                <c:pt idx="6">
                  <c:v>2.5988071197219051</c:v>
                </c:pt>
                <c:pt idx="7">
                  <c:v>3.8329898449110122</c:v>
                </c:pt>
                <c:pt idx="8">
                  <c:v>2.8580307957062456</c:v>
                </c:pt>
                <c:pt idx="9">
                  <c:v>3.3213011522690854</c:v>
                </c:pt>
                <c:pt idx="10">
                  <c:v>2.6436872540170588</c:v>
                </c:pt>
                <c:pt idx="11">
                  <c:v>2.9926867439096689</c:v>
                </c:pt>
                <c:pt idx="12">
                  <c:v>2.4083018072337889</c:v>
                </c:pt>
                <c:pt idx="13">
                  <c:v>2.2150718633554232</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55.551980214700933</c:v>
                </c:pt>
                <c:pt idx="1">
                  <c:v>56.004973050986763</c:v>
                </c:pt>
                <c:pt idx="2">
                  <c:v>55.280487679626319</c:v>
                </c:pt>
                <c:pt idx="3">
                  <c:v>56.124559034101765</c:v>
                </c:pt>
                <c:pt idx="4">
                  <c:v>55.967623567883692</c:v>
                </c:pt>
                <c:pt idx="5">
                  <c:v>54.434558042670403</c:v>
                </c:pt>
                <c:pt idx="6">
                  <c:v>54.458398129839516</c:v>
                </c:pt>
                <c:pt idx="7">
                  <c:v>54.501081353683098</c:v>
                </c:pt>
                <c:pt idx="8">
                  <c:v>54.382837243376734</c:v>
                </c:pt>
                <c:pt idx="9">
                  <c:v>54.278848642332321</c:v>
                </c:pt>
                <c:pt idx="10">
                  <c:v>52.825883446698136</c:v>
                </c:pt>
                <c:pt idx="11">
                  <c:v>47.944876081556295</c:v>
                </c:pt>
                <c:pt idx="12">
                  <c:v>47.992544909967677</c:v>
                </c:pt>
                <c:pt idx="13">
                  <c:v>48.950700112678284</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53.179514211872842</c:v>
                </c:pt>
                <c:pt idx="1">
                  <c:v>52.979823252800777</c:v>
                </c:pt>
                <c:pt idx="2">
                  <c:v>64.743402010183814</c:v>
                </c:pt>
                <c:pt idx="3">
                  <c:v>71.99601660919204</c:v>
                </c:pt>
                <c:pt idx="4">
                  <c:v>70.412217667128459</c:v>
                </c:pt>
                <c:pt idx="5">
                  <c:v>75.358531382395924</c:v>
                </c:pt>
                <c:pt idx="6">
                  <c:v>69.856709962849649</c:v>
                </c:pt>
                <c:pt idx="7">
                  <c:v>72.209561031420691</c:v>
                </c:pt>
                <c:pt idx="8">
                  <c:v>71.436577221026099</c:v>
                </c:pt>
                <c:pt idx="9">
                  <c:v>65.712958323156542</c:v>
                </c:pt>
                <c:pt idx="10">
                  <c:v>66.90768134602375</c:v>
                </c:pt>
                <c:pt idx="11">
                  <c:v>61.924800039365344</c:v>
                </c:pt>
                <c:pt idx="12">
                  <c:v>61.635862004642469</c:v>
                </c:pt>
                <c:pt idx="13">
                  <c:v>61.159752960116947</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28.454367743872691</c:v>
                </c:pt>
                <c:pt idx="1">
                  <c:v>25.470627600014431</c:v>
                </c:pt>
                <c:pt idx="2">
                  <c:v>32.17656358478461</c:v>
                </c:pt>
                <c:pt idx="3">
                  <c:v>39.963189736518821</c:v>
                </c:pt>
                <c:pt idx="4">
                  <c:v>37.166721902941347</c:v>
                </c:pt>
                <c:pt idx="5">
                  <c:v>40.283032627369003</c:v>
                </c:pt>
                <c:pt idx="6">
                  <c:v>38.976768347102329</c:v>
                </c:pt>
                <c:pt idx="7">
                  <c:v>33.418058577396472</c:v>
                </c:pt>
                <c:pt idx="8">
                  <c:v>33.507952168674173</c:v>
                </c:pt>
                <c:pt idx="9">
                  <c:v>33.673215948110908</c:v>
                </c:pt>
                <c:pt idx="10">
                  <c:v>30.20793233277594</c:v>
                </c:pt>
                <c:pt idx="11">
                  <c:v>28.726492290243392</c:v>
                </c:pt>
                <c:pt idx="12">
                  <c:v>29.175099378484049</c:v>
                </c:pt>
                <c:pt idx="13">
                  <c:v>29.745543515664739</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81.802274503235751</c:v>
                </c:pt>
                <c:pt idx="1">
                  <c:v>83.354433865578898</c:v>
                </c:pt>
                <c:pt idx="2">
                  <c:v>59.795323871282129</c:v>
                </c:pt>
                <c:pt idx="3">
                  <c:v>117.30742969137776</c:v>
                </c:pt>
                <c:pt idx="4">
                  <c:v>66.579723590626003</c:v>
                </c:pt>
                <c:pt idx="5">
                  <c:v>51.292004489606015</c:v>
                </c:pt>
                <c:pt idx="6">
                  <c:v>50.647598038263709</c:v>
                </c:pt>
                <c:pt idx="7">
                  <c:v>48.476376226913423</c:v>
                </c:pt>
                <c:pt idx="8">
                  <c:v>48.33775646483668</c:v>
                </c:pt>
                <c:pt idx="9">
                  <c:v>68.003979698619574</c:v>
                </c:pt>
                <c:pt idx="10">
                  <c:v>63.546607637946117</c:v>
                </c:pt>
                <c:pt idx="11">
                  <c:v>53.230313150512821</c:v>
                </c:pt>
                <c:pt idx="12">
                  <c:v>56.996622295194875</c:v>
                </c:pt>
                <c:pt idx="13">
                  <c:v>49.12289287937169</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15901</c:v>
                </c:pt>
                <c:pt idx="1">
                  <c:v>15991</c:v>
                </c:pt>
                <c:pt idx="2">
                  <c:v>16182</c:v>
                </c:pt>
                <c:pt idx="3">
                  <c:v>16434</c:v>
                </c:pt>
                <c:pt idx="4">
                  <c:v>16686</c:v>
                </c:pt>
                <c:pt idx="5">
                  <c:v>16864</c:v>
                </c:pt>
                <c:pt idx="6">
                  <c:v>17006</c:v>
                </c:pt>
                <c:pt idx="7">
                  <c:v>17142</c:v>
                </c:pt>
                <c:pt idx="8">
                  <c:v>17288</c:v>
                </c:pt>
                <c:pt idx="9">
                  <c:v>17381</c:v>
                </c:pt>
                <c:pt idx="10">
                  <c:v>17395</c:v>
                </c:pt>
                <c:pt idx="11">
                  <c:v>17517</c:v>
                </c:pt>
                <c:pt idx="12">
                  <c:v>17562</c:v>
                </c:pt>
                <c:pt idx="13">
                  <c:v>17645</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4512</c:v>
                </c:pt>
                <c:pt idx="1">
                  <c:v>4468</c:v>
                </c:pt>
                <c:pt idx="2">
                  <c:v>4460</c:v>
                </c:pt>
                <c:pt idx="3">
                  <c:v>4524</c:v>
                </c:pt>
                <c:pt idx="4">
                  <c:v>4644</c:v>
                </c:pt>
                <c:pt idx="5">
                  <c:v>4579</c:v>
                </c:pt>
                <c:pt idx="6">
                  <c:v>4599</c:v>
                </c:pt>
                <c:pt idx="7">
                  <c:v>4803</c:v>
                </c:pt>
                <c:pt idx="8">
                  <c:v>4871</c:v>
                </c:pt>
                <c:pt idx="9">
                  <c:v>5013</c:v>
                </c:pt>
                <c:pt idx="10">
                  <c:v>4839</c:v>
                </c:pt>
                <c:pt idx="11">
                  <c:v>4806</c:v>
                </c:pt>
                <c:pt idx="12">
                  <c:v>4839</c:v>
                </c:pt>
                <c:pt idx="13">
                  <c:v>4821</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12488</c:v>
                </c:pt>
                <c:pt idx="1">
                  <c:v>12653</c:v>
                </c:pt>
                <c:pt idx="2">
                  <c:v>12846</c:v>
                </c:pt>
                <c:pt idx="3">
                  <c:v>13004</c:v>
                </c:pt>
                <c:pt idx="4">
                  <c:v>13123</c:v>
                </c:pt>
                <c:pt idx="5">
                  <c:v>13264</c:v>
                </c:pt>
                <c:pt idx="6">
                  <c:v>13359</c:v>
                </c:pt>
                <c:pt idx="7">
                  <c:v>13579</c:v>
                </c:pt>
                <c:pt idx="8">
                  <c:v>13728</c:v>
                </c:pt>
                <c:pt idx="9">
                  <c:v>13716</c:v>
                </c:pt>
                <c:pt idx="10">
                  <c:v>13795</c:v>
                </c:pt>
                <c:pt idx="11">
                  <c:v>13930</c:v>
                </c:pt>
                <c:pt idx="12">
                  <c:v>14034</c:v>
                </c:pt>
                <c:pt idx="13">
                  <c:v>14140</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120</c:v>
                </c:pt>
                <c:pt idx="1">
                  <c:v>120</c:v>
                </c:pt>
                <c:pt idx="2">
                  <c:v>120</c:v>
                </c:pt>
                <c:pt idx="3">
                  <c:v>120</c:v>
                </c:pt>
                <c:pt idx="4">
                  <c:v>120</c:v>
                </c:pt>
                <c:pt idx="5">
                  <c:v>91</c:v>
                </c:pt>
                <c:pt idx="6">
                  <c:v>91</c:v>
                </c:pt>
                <c:pt idx="7">
                  <c:v>91</c:v>
                </c:pt>
                <c:pt idx="8">
                  <c:v>91</c:v>
                </c:pt>
                <c:pt idx="9">
                  <c:v>91</c:v>
                </c:pt>
                <c:pt idx="10">
                  <c:v>91</c:v>
                </c:pt>
                <c:pt idx="11">
                  <c:v>171</c:v>
                </c:pt>
                <c:pt idx="12">
                  <c:v>171</c:v>
                </c:pt>
                <c:pt idx="13">
                  <c:v>171</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841</c:v>
                </c:pt>
                <c:pt idx="1">
                  <c:v>841</c:v>
                </c:pt>
                <c:pt idx="2">
                  <c:v>841</c:v>
                </c:pt>
                <c:pt idx="3">
                  <c:v>841</c:v>
                </c:pt>
                <c:pt idx="4">
                  <c:v>841</c:v>
                </c:pt>
                <c:pt idx="5">
                  <c:v>796</c:v>
                </c:pt>
                <c:pt idx="6">
                  <c:v>796</c:v>
                </c:pt>
                <c:pt idx="7">
                  <c:v>796</c:v>
                </c:pt>
                <c:pt idx="8">
                  <c:v>796</c:v>
                </c:pt>
                <c:pt idx="9">
                  <c:v>796</c:v>
                </c:pt>
                <c:pt idx="10">
                  <c:v>796</c:v>
                </c:pt>
                <c:pt idx="11">
                  <c:v>928</c:v>
                </c:pt>
                <c:pt idx="12">
                  <c:v>928</c:v>
                </c:pt>
                <c:pt idx="13">
                  <c:v>928</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252.8715</c:v>
                </c:pt>
                <c:pt idx="1">
                  <c:v>291.41329999999999</c:v>
                </c:pt>
                <c:pt idx="2">
                  <c:v>186.7825</c:v>
                </c:pt>
                <c:pt idx="3">
                  <c:v>380.01620000000003</c:v>
                </c:pt>
                <c:pt idx="4">
                  <c:v>209.65190000000001</c:v>
                </c:pt>
                <c:pt idx="5">
                  <c:v>176.86410000000001</c:v>
                </c:pt>
                <c:pt idx="6">
                  <c:v>174.3186</c:v>
                </c:pt>
                <c:pt idx="7">
                  <c:v>156.9777</c:v>
                </c:pt>
                <c:pt idx="8">
                  <c:v>155.46420000000001</c:v>
                </c:pt>
                <c:pt idx="9">
                  <c:v>241.29570000000001</c:v>
                </c:pt>
                <c:pt idx="10">
                  <c:v>236.1301</c:v>
                </c:pt>
                <c:pt idx="11">
                  <c:v>196.6354</c:v>
                </c:pt>
                <c:pt idx="12">
                  <c:v>223.89179999999999</c:v>
                </c:pt>
                <c:pt idx="13">
                  <c:v>234.32749999999999</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16.297999999999998</c:v>
                </c:pt>
                <c:pt idx="1">
                  <c:v>0</c:v>
                </c:pt>
                <c:pt idx="2">
                  <c:v>21.402999999999999</c:v>
                </c:pt>
                <c:pt idx="3">
                  <c:v>0</c:v>
                </c:pt>
                <c:pt idx="4">
                  <c:v>0</c:v>
                </c:pt>
                <c:pt idx="5">
                  <c:v>24.687000000000001</c:v>
                </c:pt>
                <c:pt idx="6">
                  <c:v>35.029000000000003</c:v>
                </c:pt>
                <c:pt idx="7">
                  <c:v>37.142000000000003</c:v>
                </c:pt>
                <c:pt idx="8">
                  <c:v>35.698</c:v>
                </c:pt>
                <c:pt idx="9">
                  <c:v>31.286000000000001</c:v>
                </c:pt>
                <c:pt idx="10">
                  <c:v>31.91</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16.297999999999998</c:v>
                </c:pt>
                <c:pt idx="1">
                  <c:v>0</c:v>
                </c:pt>
                <c:pt idx="2">
                  <c:v>21.402999999999999</c:v>
                </c:pt>
                <c:pt idx="3">
                  <c:v>0</c:v>
                </c:pt>
                <c:pt idx="4">
                  <c:v>0</c:v>
                </c:pt>
                <c:pt idx="5">
                  <c:v>24.687000000000001</c:v>
                </c:pt>
                <c:pt idx="6">
                  <c:v>35.029000000000003</c:v>
                </c:pt>
                <c:pt idx="7">
                  <c:v>37.142000000000003</c:v>
                </c:pt>
                <c:pt idx="8">
                  <c:v>35.698</c:v>
                </c:pt>
                <c:pt idx="9">
                  <c:v>31.286000000000001</c:v>
                </c:pt>
                <c:pt idx="10">
                  <c:v>31.91</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32.17656358478461</c:v>
                </c:pt>
                <c:pt idx="1">
                  <c:v>39.963189736518821</c:v>
                </c:pt>
                <c:pt idx="2">
                  <c:v>37.166721902941347</c:v>
                </c:pt>
                <c:pt idx="3">
                  <c:v>40.283032627369003</c:v>
                </c:pt>
                <c:pt idx="4">
                  <c:v>38.976768347102329</c:v>
                </c:pt>
                <c:pt idx="5">
                  <c:v>33.418058577396472</c:v>
                </c:pt>
                <c:pt idx="6">
                  <c:v>33.507952168674173</c:v>
                </c:pt>
                <c:pt idx="7">
                  <c:v>33.673215948110908</c:v>
                </c:pt>
                <c:pt idx="8">
                  <c:v>30.20793233277594</c:v>
                </c:pt>
                <c:pt idx="9">
                  <c:v>28.726492290243392</c:v>
                </c:pt>
                <c:pt idx="10">
                  <c:v>29.175099378484049</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59.795323871282129</c:v>
                </c:pt>
                <c:pt idx="1">
                  <c:v>117.30742969137776</c:v>
                </c:pt>
                <c:pt idx="2">
                  <c:v>66.579723590626003</c:v>
                </c:pt>
                <c:pt idx="3">
                  <c:v>51.292004489606015</c:v>
                </c:pt>
                <c:pt idx="4">
                  <c:v>50.647598038263709</c:v>
                </c:pt>
                <c:pt idx="5">
                  <c:v>48.476376226913423</c:v>
                </c:pt>
                <c:pt idx="6">
                  <c:v>48.33775646483668</c:v>
                </c:pt>
                <c:pt idx="7">
                  <c:v>68.003979698619574</c:v>
                </c:pt>
                <c:pt idx="8">
                  <c:v>63.546607637946117</c:v>
                </c:pt>
                <c:pt idx="9">
                  <c:v>53.230313150512821</c:v>
                </c:pt>
                <c:pt idx="10">
                  <c:v>56.996622295194875</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0.27256311940184058</c:v>
                </c:pt>
                <c:pt idx="1">
                  <c:v>0</c:v>
                </c:pt>
                <c:pt idx="2">
                  <c:v>0.32146423634317106</c:v>
                </c:pt>
                <c:pt idx="3">
                  <c:v>0</c:v>
                </c:pt>
                <c:pt idx="4">
                  <c:v>0</c:v>
                </c:pt>
                <c:pt idx="5">
                  <c:v>0.50925836296926241</c:v>
                </c:pt>
                <c:pt idx="6">
                  <c:v>0.72467161411353176</c:v>
                </c:pt>
                <c:pt idx="7">
                  <c:v>0.54617391753550504</c:v>
                </c:pt>
                <c:pt idx="8">
                  <c:v>0.56176090788965038</c:v>
                </c:pt>
                <c:pt idx="9">
                  <c:v>0.58774781037895496</c:v>
                </c:pt>
                <c:pt idx="10">
                  <c:v>0.55985773744157796</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31.91</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31.91</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28：電子部品等製造業(N=1)</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31.91</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86.014300026166751</c:v>
                </c:pt>
                <c:pt idx="2">
                  <c:v>2.648860470773772</c:v>
                </c:pt>
                <c:pt idx="3">
                  <c:v>10.24787986424947</c:v>
                </c:pt>
                <c:pt idx="4">
                  <c:v>30.369997253999291</c:v>
                </c:pt>
                <c:pt idx="5">
                  <c:v>57.186058957542294</c:v>
                </c:pt>
                <c:pt idx="7">
                  <c:v>56.332976958633495</c:v>
                </c:pt>
                <c:pt idx="8">
                  <c:v>1.7066888474486701</c:v>
                </c:pt>
                <c:pt idx="9">
                  <c:v>0</c:v>
                </c:pt>
                <c:pt idx="10">
                  <c:v>1.918337797391531</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98.91104036118999</c:v>
                </c:pt>
                <c:pt idx="4" formatCode="#,##0">
                  <c:v>30.369997253999291</c:v>
                </c:pt>
                <c:pt idx="5" formatCode="#,##0">
                  <c:v>57.186058957542294</c:v>
                </c:pt>
                <c:pt idx="6" formatCode="#,##0">
                  <c:v>58.039665806082162</c:v>
                </c:pt>
                <c:pt idx="10" formatCode="#,##0">
                  <c:v>1.918337797391531</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31.91</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31.91</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七飯町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28：電子部品等製造業(N=1)</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31.91</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28：電子部品等製造業(N=1)</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七飯町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七飯町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七飯町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19,241</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1962.5750000000025</c:v>
                </c:pt>
                <c:pt idx="1">
                  <c:v>17278.299999999992</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25,210</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2355.325509000003</c:v>
                </c:pt>
                <c:pt idx="1">
                  <c:v>22855.044107999991</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52</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七飯町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26.47507766399999</c:v>
                </c:pt>
                <c:pt idx="1">
                  <c:v>9.6793922160000001</c:v>
                </c:pt>
                <c:pt idx="2">
                  <c:v>2.8262019600000001</c:v>
                </c:pt>
                <c:pt idx="3">
                  <c:v>4.370904000000001E-3</c:v>
                </c:pt>
                <c:pt idx="4">
                  <c:v>1.2696937399999999</c:v>
                </c:pt>
                <c:pt idx="5">
                  <c:v>11.28829517</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732,763</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七飯町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622020</c:v>
                </c:pt>
                <c:pt idx="1">
                  <c:v>98000</c:v>
                </c:pt>
                <c:pt idx="2">
                  <c:v>12723</c:v>
                </c:pt>
                <c:pt idx="3">
                  <c:v>20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49.5</c:v>
                </c:pt>
                <c:pt idx="3">
                  <c:v>50</c:v>
                </c:pt>
                <c:pt idx="4">
                  <c:v>49.5</c:v>
                </c:pt>
                <c:pt idx="5">
                  <c:v>49.5</c:v>
                </c:pt>
                <c:pt idx="6">
                  <c:v>49.5</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1472.1</c:v>
                </c:pt>
                <c:pt idx="1">
                  <c:v>3134.3</c:v>
                </c:pt>
                <c:pt idx="2">
                  <c:v>8927</c:v>
                </c:pt>
                <c:pt idx="3">
                  <c:v>9512</c:v>
                </c:pt>
                <c:pt idx="4">
                  <c:v>15062.7</c:v>
                </c:pt>
                <c:pt idx="5">
                  <c:v>17159.499999999989</c:v>
                </c:pt>
                <c:pt idx="6">
                  <c:v>17258.499999999989</c:v>
                </c:pt>
                <c:pt idx="7">
                  <c:v>17278.299999999992</c:v>
                </c:pt>
                <c:pt idx="8">
                  <c:v>17278.299999999992</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1091.7349999999999</c:v>
                </c:pt>
                <c:pt idx="1">
                  <c:v>1164.9349999999999</c:v>
                </c:pt>
                <c:pt idx="2">
                  <c:v>1235.4349999999999</c:v>
                </c:pt>
                <c:pt idx="3">
                  <c:v>1294.2350000000001</c:v>
                </c:pt>
                <c:pt idx="4">
                  <c:v>1422.575</c:v>
                </c:pt>
                <c:pt idx="5">
                  <c:v>1499.775000000001</c:v>
                </c:pt>
                <c:pt idx="6">
                  <c:v>1608.175000000002</c:v>
                </c:pt>
                <c:pt idx="7">
                  <c:v>1745.375000000002</c:v>
                </c:pt>
                <c:pt idx="8">
                  <c:v>1962.5750000000025</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2.7199820725521039E-2</c:v>
                </c:pt>
                <c:pt idx="1">
                  <c:v>4.6358444839265552E-2</c:v>
                </c:pt>
                <c:pt idx="2">
                  <c:v>0.1202908985691529</c:v>
                </c:pt>
                <c:pt idx="3">
                  <c:v>0.12366646153407411</c:v>
                </c:pt>
                <c:pt idx="4">
                  <c:v>0.18528966768826788</c:v>
                </c:pt>
                <c:pt idx="5">
                  <c:v>0.21394247822682078</c:v>
                </c:pt>
                <c:pt idx="6">
                  <c:v>0.20855564695508935</c:v>
                </c:pt>
                <c:pt idx="7">
                  <c:v>0.20713961091050451</c:v>
                </c:pt>
                <c:pt idx="8">
                  <c:v>0.20930373550460377</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58.498624085489197</c:v>
                </c:pt>
                <c:pt idx="2">
                  <c:v>2.4644939904703111</c:v>
                </c:pt>
                <c:pt idx="3">
                  <c:v>5.6166055146665013</c:v>
                </c:pt>
                <c:pt idx="4">
                  <c:v>37.166721902941347</c:v>
                </c:pt>
                <c:pt idx="5">
                  <c:v>70.412217667128459</c:v>
                </c:pt>
                <c:pt idx="7">
                  <c:v>53.7379461090501</c:v>
                </c:pt>
                <c:pt idx="8">
                  <c:v>2.2296774588335899</c:v>
                </c:pt>
                <c:pt idx="9">
                  <c:v>0</c:v>
                </c:pt>
                <c:pt idx="10">
                  <c:v>2.6856373409028862</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66.579723590626003</c:v>
                </c:pt>
                <c:pt idx="4" formatCode="#,##0">
                  <c:v>37.166721902941347</c:v>
                </c:pt>
                <c:pt idx="5" formatCode="#,##0">
                  <c:v>70.412217667128459</c:v>
                </c:pt>
                <c:pt idx="6" formatCode="#,##0">
                  <c:v>55.967623567883692</c:v>
                </c:pt>
                <c:pt idx="10" formatCode="#,##0">
                  <c:v>2.6856373409028862</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212</c:v>
                </c:pt>
                <c:pt idx="1">
                  <c:v>227</c:v>
                </c:pt>
                <c:pt idx="2">
                  <c:v>241</c:v>
                </c:pt>
                <c:pt idx="3">
                  <c:v>253</c:v>
                </c:pt>
                <c:pt idx="4">
                  <c:v>276</c:v>
                </c:pt>
                <c:pt idx="5">
                  <c:v>289</c:v>
                </c:pt>
                <c:pt idx="6">
                  <c:v>307</c:v>
                </c:pt>
                <c:pt idx="7">
                  <c:v>329</c:v>
                </c:pt>
                <c:pt idx="8">
                  <c:v>368</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120448.73234689821</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25210.369616999993</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1082917.8540000001</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735418.82399999979</c:v>
                </c:pt>
                <c:pt idx="1">
                  <c:v>268872.00599999999</c:v>
                </c:pt>
                <c:pt idx="2">
                  <c:v>78505.61</c:v>
                </c:pt>
                <c:pt idx="3">
                  <c:v>121.41400000000002</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25210.369616999993</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排出量比較シート!$DN$21:$DN$50</c:f>
              <c:numCache>
                <c:formatCode>0.0%;;</c:formatCode>
                <c:ptCount val="30"/>
                <c:pt idx="0">
                  <c:v>0.95</c:v>
                </c:pt>
                <c:pt idx="1">
                  <c:v>0.62</c:v>
                </c:pt>
                <c:pt idx="2">
                  <c:v>1</c:v>
                </c:pt>
                <c:pt idx="3">
                  <c:v>0</c:v>
                </c:pt>
                <c:pt idx="4">
                  <c:v>1</c:v>
                </c:pt>
                <c:pt idx="5">
                  <c:v>0.84</c:v>
                </c:pt>
                <c:pt idx="6">
                  <c:v>1</c:v>
                </c:pt>
                <c:pt idx="7">
                  <c:v>0</c:v>
                </c:pt>
                <c:pt idx="8">
                  <c:v>0.84</c:v>
                </c:pt>
                <c:pt idx="9">
                  <c:v>0</c:v>
                </c:pt>
                <c:pt idx="10">
                  <c:v>0</c:v>
                </c:pt>
                <c:pt idx="11">
                  <c:v>0.35</c:v>
                </c:pt>
                <c:pt idx="12">
                  <c:v>1</c:v>
                </c:pt>
                <c:pt idx="13">
                  <c:v>1</c:v>
                </c:pt>
                <c:pt idx="14">
                  <c:v>1</c:v>
                </c:pt>
                <c:pt idx="15">
                  <c:v>0.6</c:v>
                </c:pt>
                <c:pt idx="16">
                  <c:v>0</c:v>
                </c:pt>
                <c:pt idx="17">
                  <c:v>0.94</c:v>
                </c:pt>
                <c:pt idx="18">
                  <c:v>0.32</c:v>
                </c:pt>
                <c:pt idx="19">
                  <c:v>1</c:v>
                </c:pt>
                <c:pt idx="20">
                  <c:v>0.86</c:v>
                </c:pt>
                <c:pt idx="21">
                  <c:v>1</c:v>
                </c:pt>
                <c:pt idx="22">
                  <c:v>1</c:v>
                </c:pt>
                <c:pt idx="23">
                  <c:v>1</c:v>
                </c:pt>
                <c:pt idx="24">
                  <c:v>0.98</c:v>
                </c:pt>
                <c:pt idx="25">
                  <c:v>0.74</c:v>
                </c:pt>
                <c:pt idx="26">
                  <c:v>0.92</c:v>
                </c:pt>
                <c:pt idx="27">
                  <c:v>0.98</c:v>
                </c:pt>
                <c:pt idx="28">
                  <c:v>1</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0.01</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排出量比較シート!$DP$21:$DP$50</c:f>
              <c:numCache>
                <c:formatCode>0.0%;;</c:formatCode>
                <c:ptCount val="30"/>
                <c:pt idx="0">
                  <c:v>0</c:v>
                </c:pt>
                <c:pt idx="1">
                  <c:v>0</c:v>
                </c:pt>
                <c:pt idx="2">
                  <c:v>0</c:v>
                </c:pt>
                <c:pt idx="3">
                  <c:v>0</c:v>
                </c:pt>
                <c:pt idx="4">
                  <c:v>0</c:v>
                </c:pt>
                <c:pt idx="5">
                  <c:v>0.16</c:v>
                </c:pt>
                <c:pt idx="6">
                  <c:v>0</c:v>
                </c:pt>
                <c:pt idx="7">
                  <c:v>0</c:v>
                </c:pt>
                <c:pt idx="8">
                  <c:v>0</c:v>
                </c:pt>
                <c:pt idx="9">
                  <c:v>0</c:v>
                </c:pt>
                <c:pt idx="10">
                  <c:v>0.6</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排出量比較シート!$DQ$21:$DQ$50</c:f>
              <c:numCache>
                <c:formatCode>0.0%;;</c:formatCode>
                <c:ptCount val="30"/>
                <c:pt idx="0">
                  <c:v>0.05</c:v>
                </c:pt>
                <c:pt idx="1">
                  <c:v>0.38</c:v>
                </c:pt>
                <c:pt idx="2">
                  <c:v>0</c:v>
                </c:pt>
                <c:pt idx="3">
                  <c:v>1</c:v>
                </c:pt>
                <c:pt idx="4">
                  <c:v>0</c:v>
                </c:pt>
                <c:pt idx="5">
                  <c:v>0</c:v>
                </c:pt>
                <c:pt idx="6">
                  <c:v>0</c:v>
                </c:pt>
                <c:pt idx="7">
                  <c:v>0</c:v>
                </c:pt>
                <c:pt idx="8">
                  <c:v>0.16</c:v>
                </c:pt>
                <c:pt idx="9">
                  <c:v>0</c:v>
                </c:pt>
                <c:pt idx="10">
                  <c:v>0.4</c:v>
                </c:pt>
                <c:pt idx="11">
                  <c:v>0.65</c:v>
                </c:pt>
                <c:pt idx="12">
                  <c:v>0</c:v>
                </c:pt>
                <c:pt idx="13">
                  <c:v>0</c:v>
                </c:pt>
                <c:pt idx="14">
                  <c:v>0</c:v>
                </c:pt>
                <c:pt idx="15">
                  <c:v>0</c:v>
                </c:pt>
                <c:pt idx="16">
                  <c:v>0</c:v>
                </c:pt>
                <c:pt idx="17">
                  <c:v>0.06</c:v>
                </c:pt>
                <c:pt idx="18">
                  <c:v>0.68</c:v>
                </c:pt>
                <c:pt idx="19">
                  <c:v>0</c:v>
                </c:pt>
                <c:pt idx="20">
                  <c:v>0.14000000000000001</c:v>
                </c:pt>
                <c:pt idx="21">
                  <c:v>0</c:v>
                </c:pt>
                <c:pt idx="22">
                  <c:v>0</c:v>
                </c:pt>
                <c:pt idx="23">
                  <c:v>0</c:v>
                </c:pt>
                <c:pt idx="24">
                  <c:v>0.01</c:v>
                </c:pt>
                <c:pt idx="25">
                  <c:v>0.26</c:v>
                </c:pt>
                <c:pt idx="26">
                  <c:v>0.08</c:v>
                </c:pt>
                <c:pt idx="27">
                  <c:v>0.02</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排出量比較シート!$DR$21:$DR$50</c:f>
              <c:numCache>
                <c:formatCode>0.0%;;</c:formatCode>
                <c:ptCount val="30"/>
                <c:pt idx="0">
                  <c:v>0</c:v>
                </c:pt>
                <c:pt idx="1">
                  <c:v>0</c:v>
                </c:pt>
                <c:pt idx="2">
                  <c:v>0</c:v>
                </c:pt>
                <c:pt idx="3">
                  <c:v>0</c:v>
                </c:pt>
                <c:pt idx="4">
                  <c:v>0</c:v>
                </c:pt>
                <c:pt idx="5">
                  <c:v>0</c:v>
                </c:pt>
                <c:pt idx="6">
                  <c:v>0</c:v>
                </c:pt>
                <c:pt idx="7">
                  <c:v>1</c:v>
                </c:pt>
                <c:pt idx="8">
                  <c:v>0</c:v>
                </c:pt>
                <c:pt idx="9">
                  <c:v>0</c:v>
                </c:pt>
                <c:pt idx="10">
                  <c:v>0</c:v>
                </c:pt>
                <c:pt idx="11">
                  <c:v>0</c:v>
                </c:pt>
                <c:pt idx="12">
                  <c:v>0</c:v>
                </c:pt>
                <c:pt idx="13">
                  <c:v>0</c:v>
                </c:pt>
                <c:pt idx="14">
                  <c:v>0</c:v>
                </c:pt>
                <c:pt idx="15">
                  <c:v>0.4</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排出量比較シート!$DF$21:$DF$50</c:f>
              <c:numCache>
                <c:formatCode>#,##0;;</c:formatCode>
                <c:ptCount val="30"/>
                <c:pt idx="0">
                  <c:v>6</c:v>
                </c:pt>
                <c:pt idx="1">
                  <c:v>3</c:v>
                </c:pt>
                <c:pt idx="2">
                  <c:v>1</c:v>
                </c:pt>
                <c:pt idx="3">
                  <c:v>0</c:v>
                </c:pt>
                <c:pt idx="4">
                  <c:v>11</c:v>
                </c:pt>
                <c:pt idx="5">
                  <c:v>4</c:v>
                </c:pt>
                <c:pt idx="6">
                  <c:v>1</c:v>
                </c:pt>
                <c:pt idx="7">
                  <c:v>0</c:v>
                </c:pt>
                <c:pt idx="8">
                  <c:v>3</c:v>
                </c:pt>
                <c:pt idx="9">
                  <c:v>0</c:v>
                </c:pt>
                <c:pt idx="10">
                  <c:v>0</c:v>
                </c:pt>
                <c:pt idx="11">
                  <c:v>1</c:v>
                </c:pt>
                <c:pt idx="12">
                  <c:v>3</c:v>
                </c:pt>
                <c:pt idx="13">
                  <c:v>1</c:v>
                </c:pt>
                <c:pt idx="14">
                  <c:v>2</c:v>
                </c:pt>
                <c:pt idx="15">
                  <c:v>6</c:v>
                </c:pt>
                <c:pt idx="16">
                  <c:v>0</c:v>
                </c:pt>
                <c:pt idx="17">
                  <c:v>4</c:v>
                </c:pt>
                <c:pt idx="18">
                  <c:v>1</c:v>
                </c:pt>
                <c:pt idx="19">
                  <c:v>3</c:v>
                </c:pt>
                <c:pt idx="20">
                  <c:v>5</c:v>
                </c:pt>
                <c:pt idx="21">
                  <c:v>6</c:v>
                </c:pt>
                <c:pt idx="22">
                  <c:v>1</c:v>
                </c:pt>
                <c:pt idx="23">
                  <c:v>3</c:v>
                </c:pt>
                <c:pt idx="24">
                  <c:v>10</c:v>
                </c:pt>
                <c:pt idx="25">
                  <c:v>6</c:v>
                </c:pt>
                <c:pt idx="26">
                  <c:v>5</c:v>
                </c:pt>
                <c:pt idx="27">
                  <c:v>4</c:v>
                </c:pt>
                <c:pt idx="28">
                  <c:v>11</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排出量比較シート!$DH$21:$DH$50</c:f>
              <c:numCache>
                <c:formatCode>#,##0;;</c:formatCode>
                <c:ptCount val="30"/>
                <c:pt idx="0">
                  <c:v>0</c:v>
                </c:pt>
                <c:pt idx="1">
                  <c:v>0</c:v>
                </c:pt>
                <c:pt idx="2">
                  <c:v>0</c:v>
                </c:pt>
                <c:pt idx="3">
                  <c:v>0</c:v>
                </c:pt>
                <c:pt idx="4">
                  <c:v>0</c:v>
                </c:pt>
                <c:pt idx="5">
                  <c:v>1</c:v>
                </c:pt>
                <c:pt idx="6">
                  <c:v>0</c:v>
                </c:pt>
                <c:pt idx="7">
                  <c:v>0</c:v>
                </c:pt>
                <c:pt idx="8">
                  <c:v>0</c:v>
                </c:pt>
                <c:pt idx="9">
                  <c:v>0</c:v>
                </c:pt>
                <c:pt idx="10">
                  <c:v>2</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排出量比較シート!$DI$21:$DI$50</c:f>
              <c:numCache>
                <c:formatCode>#,##0;;</c:formatCode>
                <c:ptCount val="30"/>
                <c:pt idx="0">
                  <c:v>1</c:v>
                </c:pt>
                <c:pt idx="1">
                  <c:v>2</c:v>
                </c:pt>
                <c:pt idx="2">
                  <c:v>0</c:v>
                </c:pt>
                <c:pt idx="3">
                  <c:v>1</c:v>
                </c:pt>
                <c:pt idx="4">
                  <c:v>0</c:v>
                </c:pt>
                <c:pt idx="5">
                  <c:v>0</c:v>
                </c:pt>
                <c:pt idx="6">
                  <c:v>0</c:v>
                </c:pt>
                <c:pt idx="7">
                  <c:v>0</c:v>
                </c:pt>
                <c:pt idx="8">
                  <c:v>1</c:v>
                </c:pt>
                <c:pt idx="9">
                  <c:v>0</c:v>
                </c:pt>
                <c:pt idx="10">
                  <c:v>1</c:v>
                </c:pt>
                <c:pt idx="11">
                  <c:v>2</c:v>
                </c:pt>
                <c:pt idx="12">
                  <c:v>0</c:v>
                </c:pt>
                <c:pt idx="13">
                  <c:v>0</c:v>
                </c:pt>
                <c:pt idx="14">
                  <c:v>0</c:v>
                </c:pt>
                <c:pt idx="15">
                  <c:v>0</c:v>
                </c:pt>
                <c:pt idx="16">
                  <c:v>0</c:v>
                </c:pt>
                <c:pt idx="17">
                  <c:v>1</c:v>
                </c:pt>
                <c:pt idx="18">
                  <c:v>1</c:v>
                </c:pt>
                <c:pt idx="19">
                  <c:v>0</c:v>
                </c:pt>
                <c:pt idx="20">
                  <c:v>2</c:v>
                </c:pt>
                <c:pt idx="21">
                  <c:v>0</c:v>
                </c:pt>
                <c:pt idx="22">
                  <c:v>0</c:v>
                </c:pt>
                <c:pt idx="23">
                  <c:v>0</c:v>
                </c:pt>
                <c:pt idx="24">
                  <c:v>1</c:v>
                </c:pt>
                <c:pt idx="25">
                  <c:v>1</c:v>
                </c:pt>
                <c:pt idx="26">
                  <c:v>1</c:v>
                </c:pt>
                <c:pt idx="27">
                  <c:v>2</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排出量比較シート!$DJ$21:$DJ$50</c:f>
              <c:numCache>
                <c:formatCode>#,##0;;</c:formatCode>
                <c:ptCount val="30"/>
                <c:pt idx="0">
                  <c:v>0</c:v>
                </c:pt>
                <c:pt idx="1">
                  <c:v>0</c:v>
                </c:pt>
                <c:pt idx="2">
                  <c:v>0</c:v>
                </c:pt>
                <c:pt idx="3">
                  <c:v>0</c:v>
                </c:pt>
                <c:pt idx="4">
                  <c:v>0</c:v>
                </c:pt>
                <c:pt idx="5">
                  <c:v>0</c:v>
                </c:pt>
                <c:pt idx="6">
                  <c:v>0</c:v>
                </c:pt>
                <c:pt idx="7">
                  <c:v>1</c:v>
                </c:pt>
                <c:pt idx="8">
                  <c:v>0</c:v>
                </c:pt>
                <c:pt idx="9">
                  <c:v>0</c:v>
                </c:pt>
                <c:pt idx="10">
                  <c:v>0</c:v>
                </c:pt>
                <c:pt idx="11">
                  <c:v>0</c:v>
                </c:pt>
                <c:pt idx="12">
                  <c:v>0</c:v>
                </c:pt>
                <c:pt idx="13">
                  <c:v>0</c:v>
                </c:pt>
                <c:pt idx="14">
                  <c:v>0</c:v>
                </c:pt>
                <c:pt idx="15">
                  <c:v>1</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排出量比較シート!$DL$21:$DL$50</c:f>
              <c:numCache>
                <c:formatCode>#,##0;;</c:formatCode>
                <c:ptCount val="30"/>
                <c:pt idx="0">
                  <c:v>7</c:v>
                </c:pt>
                <c:pt idx="1">
                  <c:v>5</c:v>
                </c:pt>
                <c:pt idx="2">
                  <c:v>1</c:v>
                </c:pt>
                <c:pt idx="3">
                  <c:v>1</c:v>
                </c:pt>
                <c:pt idx="4">
                  <c:v>11</c:v>
                </c:pt>
                <c:pt idx="5">
                  <c:v>5</c:v>
                </c:pt>
                <c:pt idx="6">
                  <c:v>1</c:v>
                </c:pt>
                <c:pt idx="7">
                  <c:v>1</c:v>
                </c:pt>
                <c:pt idx="8">
                  <c:v>4</c:v>
                </c:pt>
                <c:pt idx="9">
                  <c:v>0</c:v>
                </c:pt>
                <c:pt idx="10">
                  <c:v>3</c:v>
                </c:pt>
                <c:pt idx="11">
                  <c:v>3</c:v>
                </c:pt>
                <c:pt idx="12">
                  <c:v>3</c:v>
                </c:pt>
                <c:pt idx="13">
                  <c:v>1</c:v>
                </c:pt>
                <c:pt idx="14">
                  <c:v>2</c:v>
                </c:pt>
                <c:pt idx="15">
                  <c:v>7</c:v>
                </c:pt>
                <c:pt idx="16">
                  <c:v>0</c:v>
                </c:pt>
                <c:pt idx="17">
                  <c:v>5</c:v>
                </c:pt>
                <c:pt idx="18">
                  <c:v>2</c:v>
                </c:pt>
                <c:pt idx="19">
                  <c:v>3</c:v>
                </c:pt>
                <c:pt idx="20">
                  <c:v>7</c:v>
                </c:pt>
                <c:pt idx="21">
                  <c:v>6</c:v>
                </c:pt>
                <c:pt idx="22">
                  <c:v>1</c:v>
                </c:pt>
                <c:pt idx="23">
                  <c:v>3</c:v>
                </c:pt>
                <c:pt idx="24">
                  <c:v>12</c:v>
                </c:pt>
                <c:pt idx="25">
                  <c:v>7</c:v>
                </c:pt>
                <c:pt idx="26">
                  <c:v>6</c:v>
                </c:pt>
                <c:pt idx="27">
                  <c:v>6</c:v>
                </c:pt>
                <c:pt idx="28">
                  <c:v>11</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排出量比較シート!$CX$21:$CX$50</c:f>
              <c:numCache>
                <c:formatCode>[=0]#;[&lt;1]0.00;#,##0</c:formatCode>
                <c:ptCount val="30"/>
                <c:pt idx="0">
                  <c:v>75.043999999999997</c:v>
                </c:pt>
                <c:pt idx="1">
                  <c:v>32.017000000000003</c:v>
                </c:pt>
                <c:pt idx="2">
                  <c:v>3.028</c:v>
                </c:pt>
                <c:pt idx="3">
                  <c:v>0</c:v>
                </c:pt>
                <c:pt idx="4">
                  <c:v>135.923</c:v>
                </c:pt>
                <c:pt idx="5">
                  <c:v>69.438000000000002</c:v>
                </c:pt>
                <c:pt idx="6">
                  <c:v>11.063000000000001</c:v>
                </c:pt>
                <c:pt idx="7">
                  <c:v>0</c:v>
                </c:pt>
                <c:pt idx="8">
                  <c:v>17.030999999999999</c:v>
                </c:pt>
                <c:pt idx="9">
                  <c:v>0</c:v>
                </c:pt>
                <c:pt idx="10">
                  <c:v>0</c:v>
                </c:pt>
                <c:pt idx="11">
                  <c:v>3.742</c:v>
                </c:pt>
                <c:pt idx="12">
                  <c:v>31.363</c:v>
                </c:pt>
                <c:pt idx="13">
                  <c:v>31.91</c:v>
                </c:pt>
                <c:pt idx="14">
                  <c:v>6.5190000000000001</c:v>
                </c:pt>
                <c:pt idx="15">
                  <c:v>31.632999999999999</c:v>
                </c:pt>
                <c:pt idx="16">
                  <c:v>0</c:v>
                </c:pt>
                <c:pt idx="17">
                  <c:v>131.63499999999999</c:v>
                </c:pt>
                <c:pt idx="18">
                  <c:v>6.1210000000000004</c:v>
                </c:pt>
                <c:pt idx="19">
                  <c:v>21.658999999999999</c:v>
                </c:pt>
                <c:pt idx="20">
                  <c:v>44.591000000000001</c:v>
                </c:pt>
                <c:pt idx="21">
                  <c:v>120.864</c:v>
                </c:pt>
                <c:pt idx="22">
                  <c:v>6.649</c:v>
                </c:pt>
                <c:pt idx="23">
                  <c:v>14.794</c:v>
                </c:pt>
                <c:pt idx="24">
                  <c:v>512.60900000000004</c:v>
                </c:pt>
                <c:pt idx="25">
                  <c:v>26.494</c:v>
                </c:pt>
                <c:pt idx="26">
                  <c:v>40.183999999999997</c:v>
                </c:pt>
                <c:pt idx="27">
                  <c:v>269.62</c:v>
                </c:pt>
                <c:pt idx="28">
                  <c:v>170.60300000000001</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7.4450000000000003</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排出量比較シート!$CZ$21:$CZ$50</c:f>
              <c:numCache>
                <c:formatCode>[=0]#;[&lt;1]0.00;#,##0</c:formatCode>
                <c:ptCount val="30"/>
                <c:pt idx="0">
                  <c:v>0</c:v>
                </c:pt>
                <c:pt idx="1">
                  <c:v>0</c:v>
                </c:pt>
                <c:pt idx="2">
                  <c:v>0</c:v>
                </c:pt>
                <c:pt idx="3">
                  <c:v>0</c:v>
                </c:pt>
                <c:pt idx="4">
                  <c:v>0</c:v>
                </c:pt>
                <c:pt idx="5">
                  <c:v>13.688000000000001</c:v>
                </c:pt>
                <c:pt idx="6">
                  <c:v>0</c:v>
                </c:pt>
                <c:pt idx="7">
                  <c:v>0</c:v>
                </c:pt>
                <c:pt idx="8">
                  <c:v>0</c:v>
                </c:pt>
                <c:pt idx="9">
                  <c:v>0</c:v>
                </c:pt>
                <c:pt idx="10">
                  <c:v>12.661</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排出量比較シート!$DA$21:$DA$50</c:f>
              <c:numCache>
                <c:formatCode>[=0]#;[&lt;1]0.00;#,##0</c:formatCode>
                <c:ptCount val="30"/>
                <c:pt idx="0">
                  <c:v>4.0510000000000002</c:v>
                </c:pt>
                <c:pt idx="1">
                  <c:v>19.728000000000002</c:v>
                </c:pt>
                <c:pt idx="2">
                  <c:v>0</c:v>
                </c:pt>
                <c:pt idx="3">
                  <c:v>3.0739999999999998</c:v>
                </c:pt>
                <c:pt idx="4">
                  <c:v>0</c:v>
                </c:pt>
                <c:pt idx="5">
                  <c:v>0</c:v>
                </c:pt>
                <c:pt idx="6">
                  <c:v>0</c:v>
                </c:pt>
                <c:pt idx="7">
                  <c:v>0</c:v>
                </c:pt>
                <c:pt idx="8">
                  <c:v>3.2370000000000001</c:v>
                </c:pt>
                <c:pt idx="9">
                  <c:v>0</c:v>
                </c:pt>
                <c:pt idx="10">
                  <c:v>8.3670000000000009</c:v>
                </c:pt>
                <c:pt idx="11">
                  <c:v>7.0060000000000002</c:v>
                </c:pt>
                <c:pt idx="12">
                  <c:v>0</c:v>
                </c:pt>
                <c:pt idx="13">
                  <c:v>0</c:v>
                </c:pt>
                <c:pt idx="14">
                  <c:v>0</c:v>
                </c:pt>
                <c:pt idx="15">
                  <c:v>0</c:v>
                </c:pt>
                <c:pt idx="16">
                  <c:v>0</c:v>
                </c:pt>
                <c:pt idx="17">
                  <c:v>9.07</c:v>
                </c:pt>
                <c:pt idx="18">
                  <c:v>13.103999999999999</c:v>
                </c:pt>
                <c:pt idx="19">
                  <c:v>0</c:v>
                </c:pt>
                <c:pt idx="20">
                  <c:v>7.2799999999999994</c:v>
                </c:pt>
                <c:pt idx="21">
                  <c:v>0</c:v>
                </c:pt>
                <c:pt idx="22">
                  <c:v>0</c:v>
                </c:pt>
                <c:pt idx="23">
                  <c:v>0</c:v>
                </c:pt>
                <c:pt idx="24">
                  <c:v>4.7089999999999996</c:v>
                </c:pt>
                <c:pt idx="25">
                  <c:v>9.093</c:v>
                </c:pt>
                <c:pt idx="26">
                  <c:v>3.3170000000000002</c:v>
                </c:pt>
                <c:pt idx="27">
                  <c:v>5.3490000000000002</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5.2759999999999998</c:v>
                </c:pt>
                <c:pt idx="8">
                  <c:v>0</c:v>
                </c:pt>
                <c:pt idx="9">
                  <c:v>0</c:v>
                </c:pt>
                <c:pt idx="10">
                  <c:v>0</c:v>
                </c:pt>
                <c:pt idx="11">
                  <c:v>0</c:v>
                </c:pt>
                <c:pt idx="12">
                  <c:v>0</c:v>
                </c:pt>
                <c:pt idx="13">
                  <c:v>0</c:v>
                </c:pt>
                <c:pt idx="14">
                  <c:v>0</c:v>
                </c:pt>
                <c:pt idx="15">
                  <c:v>21.300999999999998</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排出量比較シート!$DD$21:$DD$50</c:f>
              <c:numCache>
                <c:formatCode>[=0]#;[&lt;1]0.00;#,##0</c:formatCode>
                <c:ptCount val="30"/>
                <c:pt idx="0">
                  <c:v>79.094999999999999</c:v>
                </c:pt>
                <c:pt idx="1">
                  <c:v>51.745000000000005</c:v>
                </c:pt>
                <c:pt idx="2">
                  <c:v>3.028</c:v>
                </c:pt>
                <c:pt idx="3">
                  <c:v>3.0739999999999998</c:v>
                </c:pt>
                <c:pt idx="4">
                  <c:v>135.923</c:v>
                </c:pt>
                <c:pt idx="5">
                  <c:v>83.126000000000005</c:v>
                </c:pt>
                <c:pt idx="6">
                  <c:v>11.063000000000001</c:v>
                </c:pt>
                <c:pt idx="7">
                  <c:v>5.2759999999999998</c:v>
                </c:pt>
                <c:pt idx="8">
                  <c:v>20.268000000000001</c:v>
                </c:pt>
                <c:pt idx="9">
                  <c:v>0</c:v>
                </c:pt>
                <c:pt idx="10">
                  <c:v>21.027999999999999</c:v>
                </c:pt>
                <c:pt idx="11">
                  <c:v>10.748000000000001</c:v>
                </c:pt>
                <c:pt idx="12">
                  <c:v>31.363</c:v>
                </c:pt>
                <c:pt idx="13">
                  <c:v>31.91</c:v>
                </c:pt>
                <c:pt idx="14">
                  <c:v>6.5190000000000001</c:v>
                </c:pt>
                <c:pt idx="15">
                  <c:v>52.933999999999997</c:v>
                </c:pt>
                <c:pt idx="16">
                  <c:v>0</c:v>
                </c:pt>
                <c:pt idx="17">
                  <c:v>140.70499999999998</c:v>
                </c:pt>
                <c:pt idx="18">
                  <c:v>19.225000000000001</c:v>
                </c:pt>
                <c:pt idx="19">
                  <c:v>21.658999999999999</c:v>
                </c:pt>
                <c:pt idx="20">
                  <c:v>51.871000000000002</c:v>
                </c:pt>
                <c:pt idx="21">
                  <c:v>120.864</c:v>
                </c:pt>
                <c:pt idx="22">
                  <c:v>6.649</c:v>
                </c:pt>
                <c:pt idx="23">
                  <c:v>14.794</c:v>
                </c:pt>
                <c:pt idx="24">
                  <c:v>524.76300000000003</c:v>
                </c:pt>
                <c:pt idx="25">
                  <c:v>35.587000000000003</c:v>
                </c:pt>
                <c:pt idx="26">
                  <c:v>43.500999999999998</c:v>
                </c:pt>
                <c:pt idx="27">
                  <c:v>274.96899999999999</c:v>
                </c:pt>
                <c:pt idx="28">
                  <c:v>170.60300000000001</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排出量比較シート!$CU$21:$CU$50</c:f>
              <c:numCache>
                <c:formatCode>\(0%\);;</c:formatCode>
                <c:ptCount val="30"/>
                <c:pt idx="0">
                  <c:v>0.10756864397891289</c:v>
                </c:pt>
                <c:pt idx="1">
                  <c:v>0.62960365940481133</c:v>
                </c:pt>
                <c:pt idx="2">
                  <c:v>0</c:v>
                </c:pt>
                <c:pt idx="3">
                  <c:v>6.6415296381337294E-2</c:v>
                </c:pt>
                <c:pt idx="4">
                  <c:v>0</c:v>
                </c:pt>
                <c:pt idx="5">
                  <c:v>0</c:v>
                </c:pt>
                <c:pt idx="6">
                  <c:v>0</c:v>
                </c:pt>
                <c:pt idx="7">
                  <c:v>0</c:v>
                </c:pt>
                <c:pt idx="8">
                  <c:v>0.1391201575135679</c:v>
                </c:pt>
                <c:pt idx="9">
                  <c:v>0</c:v>
                </c:pt>
                <c:pt idx="10">
                  <c:v>0.21141890789621315</c:v>
                </c:pt>
                <c:pt idx="11">
                  <c:v>0.3203825842150822</c:v>
                </c:pt>
                <c:pt idx="12">
                  <c:v>0</c:v>
                </c:pt>
                <c:pt idx="13">
                  <c:v>0</c:v>
                </c:pt>
                <c:pt idx="14">
                  <c:v>0</c:v>
                </c:pt>
                <c:pt idx="15">
                  <c:v>0</c:v>
                </c:pt>
                <c:pt idx="16">
                  <c:v>0</c:v>
                </c:pt>
                <c:pt idx="17">
                  <c:v>0.28177137219752252</c:v>
                </c:pt>
                <c:pt idx="18">
                  <c:v>0.47300403171454308</c:v>
                </c:pt>
                <c:pt idx="19">
                  <c:v>0</c:v>
                </c:pt>
                <c:pt idx="20">
                  <c:v>0.26488351043565739</c:v>
                </c:pt>
                <c:pt idx="21">
                  <c:v>0</c:v>
                </c:pt>
                <c:pt idx="22">
                  <c:v>0</c:v>
                </c:pt>
                <c:pt idx="23">
                  <c:v>0</c:v>
                </c:pt>
                <c:pt idx="24">
                  <c:v>0.13160771377725239</c:v>
                </c:pt>
                <c:pt idx="25">
                  <c:v>0.22974406968222646</c:v>
                </c:pt>
                <c:pt idx="26">
                  <c:v>0.11116717305759455</c:v>
                </c:pt>
                <c:pt idx="27">
                  <c:v>0.16452869075898804</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排出量比較シート!$CM$21:$CM$50</c:f>
              <c:numCache>
                <c:formatCode>\(0%\);;</c:formatCode>
                <c:ptCount val="30"/>
                <c:pt idx="0">
                  <c:v>0.6767916373695263</c:v>
                </c:pt>
                <c:pt idx="1">
                  <c:v>0.64350347677461639</c:v>
                </c:pt>
                <c:pt idx="2">
                  <c:v>1.3523358115837708E-2</c:v>
                </c:pt>
                <c:pt idx="3">
                  <c:v>0</c:v>
                </c:pt>
                <c:pt idx="4">
                  <c:v>0.17130001950193061</c:v>
                </c:pt>
                <c:pt idx="5">
                  <c:v>0.49140033663724741</c:v>
                </c:pt>
                <c:pt idx="6">
                  <c:v>0.19228439764824742</c:v>
                </c:pt>
                <c:pt idx="7">
                  <c:v>0</c:v>
                </c:pt>
                <c:pt idx="8">
                  <c:v>0.14732029584762868</c:v>
                </c:pt>
                <c:pt idx="9">
                  <c:v>0</c:v>
                </c:pt>
                <c:pt idx="10">
                  <c:v>0.21748016801688627</c:v>
                </c:pt>
                <c:pt idx="11">
                  <c:v>9.1785416433269124E-2</c:v>
                </c:pt>
                <c:pt idx="12">
                  <c:v>1</c:v>
                </c:pt>
                <c:pt idx="13">
                  <c:v>0.55985773744157796</c:v>
                </c:pt>
                <c:pt idx="14">
                  <c:v>0.18758568185052907</c:v>
                </c:pt>
                <c:pt idx="15">
                  <c:v>0.11742385316680472</c:v>
                </c:pt>
                <c:pt idx="16">
                  <c:v>0</c:v>
                </c:pt>
                <c:pt idx="17">
                  <c:v>0.8788298113239027</c:v>
                </c:pt>
                <c:pt idx="18">
                  <c:v>0.12316560700775663</c:v>
                </c:pt>
                <c:pt idx="19">
                  <c:v>0.58024630640177433</c:v>
                </c:pt>
                <c:pt idx="20">
                  <c:v>0.14572335428890285</c:v>
                </c:pt>
                <c:pt idx="21">
                  <c:v>0.28779728614596684</c:v>
                </c:pt>
                <c:pt idx="22">
                  <c:v>0.1370029396924177</c:v>
                </c:pt>
                <c:pt idx="23">
                  <c:v>8.5343193558702082E-2</c:v>
                </c:pt>
                <c:pt idx="24">
                  <c:v>1</c:v>
                </c:pt>
                <c:pt idx="25">
                  <c:v>6.9340824622827105E-2</c:v>
                </c:pt>
                <c:pt idx="26">
                  <c:v>0.40111734088921502</c:v>
                </c:pt>
                <c:pt idx="27">
                  <c:v>1</c:v>
                </c:pt>
                <c:pt idx="28">
                  <c:v>8.9013522813736159E-2</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排出量比較シート!$BV$21:$BV$50</c:f>
              <c:numCache>
                <c:formatCode>0%</c:formatCode>
                <c:ptCount val="30"/>
                <c:pt idx="0">
                  <c:v>0.43480321075602063</c:v>
                </c:pt>
                <c:pt idx="1">
                  <c:v>0.27294627603842408</c:v>
                </c:pt>
                <c:pt idx="2">
                  <c:v>0.69167420855093042</c:v>
                </c:pt>
                <c:pt idx="3">
                  <c:v>0.25426716208846545</c:v>
                </c:pt>
                <c:pt idx="4">
                  <c:v>0.84861678895215709</c:v>
                </c:pt>
                <c:pt idx="5">
                  <c:v>0.55735853392402068</c:v>
                </c:pt>
                <c:pt idx="6">
                  <c:v>0.35831904337138787</c:v>
                </c:pt>
                <c:pt idx="7">
                  <c:v>0.23023771826698575</c:v>
                </c:pt>
                <c:pt idx="8">
                  <c:v>0.52535289821019382</c:v>
                </c:pt>
                <c:pt idx="9">
                  <c:v>9.6716522466196719E-2</c:v>
                </c:pt>
                <c:pt idx="10">
                  <c:v>0.26526394409066856</c:v>
                </c:pt>
                <c:pt idx="11">
                  <c:v>0.3121997336124846</c:v>
                </c:pt>
                <c:pt idx="12">
                  <c:v>0.20341255345412024</c:v>
                </c:pt>
                <c:pt idx="13">
                  <c:v>0.28755902148792922</c:v>
                </c:pt>
                <c:pt idx="14">
                  <c:v>0.21625873114544156</c:v>
                </c:pt>
                <c:pt idx="15">
                  <c:v>0.73729153851054374</c:v>
                </c:pt>
                <c:pt idx="16">
                  <c:v>7.3750568094264238E-2</c:v>
                </c:pt>
                <c:pt idx="17">
                  <c:v>0.53616896118859581</c:v>
                </c:pt>
                <c:pt idx="18">
                  <c:v>0.29185323892019849</c:v>
                </c:pt>
                <c:pt idx="19">
                  <c:v>0.22393488383120974</c:v>
                </c:pt>
                <c:pt idx="20">
                  <c:v>0.71900405680594437</c:v>
                </c:pt>
                <c:pt idx="21">
                  <c:v>0.72952188138675167</c:v>
                </c:pt>
                <c:pt idx="22">
                  <c:v>0.2524046865988282</c:v>
                </c:pt>
                <c:pt idx="23">
                  <c:v>0.59924384909060546</c:v>
                </c:pt>
                <c:pt idx="24">
                  <c:v>0.66821966396823729</c:v>
                </c:pt>
                <c:pt idx="25">
                  <c:v>0.72607865637957769</c:v>
                </c:pt>
                <c:pt idx="26">
                  <c:v>0.43554823523088426</c:v>
                </c:pt>
                <c:pt idx="27">
                  <c:v>0.53362016844649918</c:v>
                </c:pt>
                <c:pt idx="28">
                  <c:v>0.94446102937788901</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排出量比較シート!$BZ$21:$BZ$50</c:f>
              <c:numCache>
                <c:formatCode>0%</c:formatCode>
                <c:ptCount val="30"/>
                <c:pt idx="0">
                  <c:v>0.14767544925299012</c:v>
                </c:pt>
                <c:pt idx="1">
                  <c:v>0.17189500253169823</c:v>
                </c:pt>
                <c:pt idx="2">
                  <c:v>7.6899519227168645E-2</c:v>
                </c:pt>
                <c:pt idx="3">
                  <c:v>0.21081112548112549</c:v>
                </c:pt>
                <c:pt idx="4">
                  <c:v>4.9282604113748685E-2</c:v>
                </c:pt>
                <c:pt idx="5">
                  <c:v>9.4859920179889243E-2</c:v>
                </c:pt>
                <c:pt idx="6">
                  <c:v>0.15742776182467938</c:v>
                </c:pt>
                <c:pt idx="7">
                  <c:v>0.14407866746237943</c:v>
                </c:pt>
                <c:pt idx="8">
                  <c:v>0.10573681015097348</c:v>
                </c:pt>
                <c:pt idx="9">
                  <c:v>0.24623985741862536</c:v>
                </c:pt>
                <c:pt idx="10">
                  <c:v>0.18032494882231909</c:v>
                </c:pt>
                <c:pt idx="11">
                  <c:v>0.16745713650172733</c:v>
                </c:pt>
                <c:pt idx="12">
                  <c:v>0.19828961710068935</c:v>
                </c:pt>
                <c:pt idx="13">
                  <c:v>0.14719403872108489</c:v>
                </c:pt>
                <c:pt idx="14">
                  <c:v>0.14764435500323336</c:v>
                </c:pt>
                <c:pt idx="15">
                  <c:v>6.8957055537392717E-2</c:v>
                </c:pt>
                <c:pt idx="16">
                  <c:v>0.17666729429821912</c:v>
                </c:pt>
                <c:pt idx="17">
                  <c:v>0.11522467500964952</c:v>
                </c:pt>
                <c:pt idx="18">
                  <c:v>0.16269366077202116</c:v>
                </c:pt>
                <c:pt idx="19">
                  <c:v>0.28847762455605919</c:v>
                </c:pt>
                <c:pt idx="20">
                  <c:v>6.4578766304835958E-2</c:v>
                </c:pt>
                <c:pt idx="21">
                  <c:v>7.2970194729782237E-2</c:v>
                </c:pt>
                <c:pt idx="22">
                  <c:v>0.18200810306093557</c:v>
                </c:pt>
                <c:pt idx="23">
                  <c:v>8.8241709136572186E-2</c:v>
                </c:pt>
                <c:pt idx="24">
                  <c:v>8.2289618783799451E-2</c:v>
                </c:pt>
                <c:pt idx="25">
                  <c:v>7.5212153180726826E-2</c:v>
                </c:pt>
                <c:pt idx="26">
                  <c:v>0.1297249286457535</c:v>
                </c:pt>
                <c:pt idx="27">
                  <c:v>0.10929323025323698</c:v>
                </c:pt>
                <c:pt idx="28">
                  <c:v>1.5324156581333917E-2</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排出量比較シート!$CA$21:$CA$50</c:f>
              <c:numCache>
                <c:formatCode>0%</c:formatCode>
                <c:ptCount val="30"/>
                <c:pt idx="0">
                  <c:v>0.14004779767321504</c:v>
                </c:pt>
                <c:pt idx="1">
                  <c:v>0.25667133821180022</c:v>
                </c:pt>
                <c:pt idx="2">
                  <c:v>8.0048486662599311E-2</c:v>
                </c:pt>
                <c:pt idx="3">
                  <c:v>0.26147507931937652</c:v>
                </c:pt>
                <c:pt idx="4">
                  <c:v>3.7230930850925048E-2</c:v>
                </c:pt>
                <c:pt idx="5">
                  <c:v>0.1533464485028275</c:v>
                </c:pt>
                <c:pt idx="6">
                  <c:v>0.20201309406324086</c:v>
                </c:pt>
                <c:pt idx="7">
                  <c:v>0.13488812874910294</c:v>
                </c:pt>
                <c:pt idx="8">
                  <c:v>9.2599470957150862E-2</c:v>
                </c:pt>
                <c:pt idx="9">
                  <c:v>0.35268003939853665</c:v>
                </c:pt>
                <c:pt idx="10">
                  <c:v>0.25600162125503428</c:v>
                </c:pt>
                <c:pt idx="11">
                  <c:v>0.18787815694453627</c:v>
                </c:pt>
                <c:pt idx="12">
                  <c:v>0.17819938346943306</c:v>
                </c:pt>
                <c:pt idx="13">
                  <c:v>0.31096488621421781</c:v>
                </c:pt>
                <c:pt idx="14">
                  <c:v>0.19762107214785912</c:v>
                </c:pt>
                <c:pt idx="15">
                  <c:v>6.4674496667113363E-2</c:v>
                </c:pt>
                <c:pt idx="16">
                  <c:v>0.25774650805893523</c:v>
                </c:pt>
                <c:pt idx="17">
                  <c:v>0.13361289783178729</c:v>
                </c:pt>
                <c:pt idx="18">
                  <c:v>0.23636740887602567</c:v>
                </c:pt>
                <c:pt idx="19">
                  <c:v>0.18818567070315223</c:v>
                </c:pt>
                <c:pt idx="20">
                  <c:v>7.7773306523728686E-2</c:v>
                </c:pt>
                <c:pt idx="21">
                  <c:v>7.702431522081872E-2</c:v>
                </c:pt>
                <c:pt idx="22">
                  <c:v>0.22158540235836607</c:v>
                </c:pt>
                <c:pt idx="23">
                  <c:v>9.3940272661320365E-2</c:v>
                </c:pt>
                <c:pt idx="24">
                  <c:v>9.2533001201111784E-2</c:v>
                </c:pt>
                <c:pt idx="25">
                  <c:v>7.442472288564804E-2</c:v>
                </c:pt>
                <c:pt idx="26">
                  <c:v>0.16047364286912724</c:v>
                </c:pt>
                <c:pt idx="27">
                  <c:v>0.16333727677162166</c:v>
                </c:pt>
                <c:pt idx="28">
                  <c:v>1.1796453056508702E-2</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排出量比較シート!$CB$21:$CB$50</c:f>
              <c:numCache>
                <c:formatCode>0%</c:formatCode>
                <c:ptCount val="30"/>
                <c:pt idx="0">
                  <c:v>0.26546857812679825</c:v>
                </c:pt>
                <c:pt idx="1">
                  <c:v>0.28388589125916397</c:v>
                </c:pt>
                <c:pt idx="2">
                  <c:v>0.14040566845591665</c:v>
                </c:pt>
                <c:pt idx="3">
                  <c:v>0.24743262749779329</c:v>
                </c:pt>
                <c:pt idx="4">
                  <c:v>6.0808287968622095E-2</c:v>
                </c:pt>
                <c:pt idx="5">
                  <c:v>0.17883901078030601</c:v>
                </c:pt>
                <c:pt idx="6">
                  <c:v>0.27391840070506224</c:v>
                </c:pt>
                <c:pt idx="7">
                  <c:v>0.45012153546256856</c:v>
                </c:pt>
                <c:pt idx="8">
                  <c:v>0.27631082068168189</c:v>
                </c:pt>
                <c:pt idx="9">
                  <c:v>0.30436358071664127</c:v>
                </c:pt>
                <c:pt idx="10">
                  <c:v>0.27595767157227064</c:v>
                </c:pt>
                <c:pt idx="11">
                  <c:v>0.33246497294125171</c:v>
                </c:pt>
                <c:pt idx="12">
                  <c:v>0.39990223403132114</c:v>
                </c:pt>
                <c:pt idx="13">
                  <c:v>0.24213170355165547</c:v>
                </c:pt>
                <c:pt idx="14">
                  <c:v>0.41445952397182062</c:v>
                </c:pt>
                <c:pt idx="15">
                  <c:v>0.11853301154739981</c:v>
                </c:pt>
                <c:pt idx="16">
                  <c:v>0.46929874824215601</c:v>
                </c:pt>
                <c:pt idx="17">
                  <c:v>0.19347702457660784</c:v>
                </c:pt>
                <c:pt idx="18">
                  <c:v>0.28923713504847209</c:v>
                </c:pt>
                <c:pt idx="19">
                  <c:v>0.29940182090957884</c:v>
                </c:pt>
                <c:pt idx="20">
                  <c:v>0.13288354036132169</c:v>
                </c:pt>
                <c:pt idx="21">
                  <c:v>0.11196551849603513</c:v>
                </c:pt>
                <c:pt idx="22">
                  <c:v>0.32676265888438305</c:v>
                </c:pt>
                <c:pt idx="23">
                  <c:v>0.203486624804503</c:v>
                </c:pt>
                <c:pt idx="24">
                  <c:v>0.14801256628622525</c:v>
                </c:pt>
                <c:pt idx="25">
                  <c:v>0.11899774269413703</c:v>
                </c:pt>
                <c:pt idx="26">
                  <c:v>0.26355522684143667</c:v>
                </c:pt>
                <c:pt idx="27">
                  <c:v>0.1744779299087324</c:v>
                </c:pt>
                <c:pt idx="28">
                  <c:v>2.8418360984268348E-2</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排出量比較シート!$CH$21:$CH$50</c:f>
              <c:numCache>
                <c:formatCode>0%</c:formatCode>
                <c:ptCount val="30"/>
                <c:pt idx="0">
                  <c:v>1.200496419097606E-2</c:v>
                </c:pt>
                <c:pt idx="1">
                  <c:v>1.4601491958913311E-2</c:v>
                </c:pt>
                <c:pt idx="2">
                  <c:v>1.0972117103384915E-2</c:v>
                </c:pt>
                <c:pt idx="3">
                  <c:v>2.601400561323914E-2</c:v>
                </c:pt>
                <c:pt idx="4">
                  <c:v>4.0613881145471192E-3</c:v>
                </c:pt>
                <c:pt idx="5">
                  <c:v>1.5596086612956618E-2</c:v>
                </c:pt>
                <c:pt idx="6">
                  <c:v>8.3217000356295683E-3</c:v>
                </c:pt>
                <c:pt idx="7">
                  <c:v>4.0673950058963411E-2</c:v>
                </c:pt>
                <c:pt idx="8">
                  <c:v>0</c:v>
                </c:pt>
                <c:pt idx="9">
                  <c:v>0</c:v>
                </c:pt>
                <c:pt idx="10">
                  <c:v>2.2451814259707409E-2</c:v>
                </c:pt>
                <c:pt idx="11">
                  <c:v>0</c:v>
                </c:pt>
                <c:pt idx="12">
                  <c:v>2.0196211944436087E-2</c:v>
                </c:pt>
                <c:pt idx="13">
                  <c:v>1.2150350025112696E-2</c:v>
                </c:pt>
                <c:pt idx="14">
                  <c:v>2.4016317731645486E-2</c:v>
                </c:pt>
                <c:pt idx="15">
                  <c:v>1.0543897737550375E-2</c:v>
                </c:pt>
                <c:pt idx="16">
                  <c:v>2.2536881306425491E-2</c:v>
                </c:pt>
                <c:pt idx="17">
                  <c:v>2.1516441393359727E-2</c:v>
                </c:pt>
                <c:pt idx="18">
                  <c:v>1.9848556383282607E-2</c:v>
                </c:pt>
                <c:pt idx="19">
                  <c:v>0</c:v>
                </c:pt>
                <c:pt idx="20">
                  <c:v>5.7603300041692614E-3</c:v>
                </c:pt>
                <c:pt idx="21">
                  <c:v>8.5180901666123496E-3</c:v>
                </c:pt>
                <c:pt idx="22">
                  <c:v>1.7239149097487218E-2</c:v>
                </c:pt>
                <c:pt idx="23">
                  <c:v>1.5087544306998898E-2</c:v>
                </c:pt>
                <c:pt idx="24">
                  <c:v>8.9451497606261102E-3</c:v>
                </c:pt>
                <c:pt idx="25">
                  <c:v>5.2867248599105399E-3</c:v>
                </c:pt>
                <c:pt idx="26">
                  <c:v>1.0697966412798273E-2</c:v>
                </c:pt>
                <c:pt idx="27">
                  <c:v>1.9271394619909701E-2</c:v>
                </c:pt>
                <c:pt idx="28">
                  <c:v>0</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extLst>
                      <c:ext uri="{02D57815-91ED-43cb-92C2-25804820EDAC}">
                        <c15:formulaRef>
                          <c15:sqref>排出量比較シート!$BW$21:$BW$50</c15:sqref>
                        </c15:formulaRef>
                      </c:ext>
                    </c:extLst>
                    <c:numCache>
                      <c:formatCode>0%</c:formatCode>
                      <c:ptCount val="30"/>
                      <c:pt idx="0">
                        <c:v>0.41107378901511887</c:v>
                      </c:pt>
                      <c:pt idx="1">
                        <c:v>0.2061958455713869</c:v>
                      </c:pt>
                      <c:pt idx="2">
                        <c:v>0.66083500354749902</c:v>
                      </c:pt>
                      <c:pt idx="3">
                        <c:v>0.18557431927949616</c:v>
                      </c:pt>
                      <c:pt idx="4">
                        <c:v>0.83382294032807336</c:v>
                      </c:pt>
                      <c:pt idx="5">
                        <c:v>0.48351428792720375</c:v>
                      </c:pt>
                      <c:pt idx="6">
                        <c:v>0.3363967036343169</c:v>
                      </c:pt>
                      <c:pt idx="7">
                        <c:v>1.2718520172016525E-2</c:v>
                      </c:pt>
                      <c:pt idx="8">
                        <c:v>0.4907407539339439</c:v>
                      </c:pt>
                      <c:pt idx="9">
                        <c:v>8.2987005734315417E-2</c:v>
                      </c:pt>
                      <c:pt idx="10">
                        <c:v>0.15487576688950633</c:v>
                      </c:pt>
                      <c:pt idx="11">
                        <c:v>0.30179239774909966</c:v>
                      </c:pt>
                      <c:pt idx="12">
                        <c:v>0.14909065075468472</c:v>
                      </c:pt>
                      <c:pt idx="13">
                        <c:v>0.23618134043757699</c:v>
                      </c:pt>
                      <c:pt idx="14">
                        <c:v>0.17229917586018018</c:v>
                      </c:pt>
                      <c:pt idx="15">
                        <c:v>0.72719252767128539</c:v>
                      </c:pt>
                      <c:pt idx="16">
                        <c:v>2.244160547891904E-2</c:v>
                      </c:pt>
                      <c:pt idx="17">
                        <c:v>0.48772822096318169</c:v>
                      </c:pt>
                      <c:pt idx="18">
                        <c:v>0.19408658648213753</c:v>
                      </c:pt>
                      <c:pt idx="19">
                        <c:v>0.20608380541250604</c:v>
                      </c:pt>
                      <c:pt idx="20">
                        <c:v>0.69429595898421725</c:v>
                      </c:pt>
                      <c:pt idx="21">
                        <c:v>0.71091619898430713</c:v>
                      </c:pt>
                      <c:pt idx="22">
                        <c:v>0.19549770872791158</c:v>
                      </c:pt>
                      <c:pt idx="23">
                        <c:v>0.52697061354715846</c:v>
                      </c:pt>
                      <c:pt idx="24">
                        <c:v>0.6369779384467299</c:v>
                      </c:pt>
                      <c:pt idx="25">
                        <c:v>0.67857020260049483</c:v>
                      </c:pt>
                      <c:pt idx="26">
                        <c:v>0.416592494508429</c:v>
                      </c:pt>
                      <c:pt idx="27">
                        <c:v>0.47777098677200602</c:v>
                      </c:pt>
                      <c:pt idx="28">
                        <c:v>0.9424223110240586</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1.1905365674643884E-2</c:v>
                      </c:pt>
                      <c:pt idx="1">
                        <c:v>1.0833979451921511E-2</c:v>
                      </c:pt>
                      <c:pt idx="2">
                        <c:v>7.9963580042237362E-3</c:v>
                      </c:pt>
                      <c:pt idx="3">
                        <c:v>1.0412407146124621E-2</c:v>
                      </c:pt>
                      <c:pt idx="4">
                        <c:v>2.7361331397885037E-3</c:v>
                      </c:pt>
                      <c:pt idx="5">
                        <c:v>4.4571312733604007E-3</c:v>
                      </c:pt>
                      <c:pt idx="6">
                        <c:v>6.0315720740468154E-3</c:v>
                      </c:pt>
                      <c:pt idx="7">
                        <c:v>1.2924614472562263E-2</c:v>
                      </c:pt>
                      <c:pt idx="8">
                        <c:v>6.9840320765516611E-3</c:v>
                      </c:pt>
                      <c:pt idx="9">
                        <c:v>5.3589025832905821E-3</c:v>
                      </c:pt>
                      <c:pt idx="10">
                        <c:v>2.0295812762937546E-2</c:v>
                      </c:pt>
                      <c:pt idx="11">
                        <c:v>1.0012789481119362E-2</c:v>
                      </c:pt>
                      <c:pt idx="12">
                        <c:v>1.2993148140070687E-2</c:v>
                      </c:pt>
                      <c:pt idx="13">
                        <c:v>1.3123709786783287E-2</c:v>
                      </c:pt>
                      <c:pt idx="14">
                        <c:v>1.2038567602679205E-2</c:v>
                      </c:pt>
                      <c:pt idx="15">
                        <c:v>3.4466164250852292E-3</c:v>
                      </c:pt>
                      <c:pt idx="16">
                        <c:v>9.7710144735154783E-3</c:v>
                      </c:pt>
                      <c:pt idx="17">
                        <c:v>1.5747692092632545E-2</c:v>
                      </c:pt>
                      <c:pt idx="18">
                        <c:v>1.1169166457118756E-2</c:v>
                      </c:pt>
                      <c:pt idx="19">
                        <c:v>1.2232319615208572E-2</c:v>
                      </c:pt>
                      <c:pt idx="20">
                        <c:v>4.982608328450472E-3</c:v>
                      </c:pt>
                      <c:pt idx="21">
                        <c:v>5.0533157590173594E-3</c:v>
                      </c:pt>
                      <c:pt idx="22">
                        <c:v>1.3841612155441845E-2</c:v>
                      </c:pt>
                      <c:pt idx="23">
                        <c:v>8.7499101640221271E-3</c:v>
                      </c:pt>
                      <c:pt idx="24">
                        <c:v>6.1873649148840183E-3</c:v>
                      </c:pt>
                      <c:pt idx="25">
                        <c:v>3.0115506325071994E-3</c:v>
                      </c:pt>
                      <c:pt idx="26">
                        <c:v>9.5182230381407346E-3</c:v>
                      </c:pt>
                      <c:pt idx="27">
                        <c:v>5.0124075948333015E-3</c:v>
                      </c:pt>
                      <c:pt idx="28">
                        <c:v>7.0578538736990764E-4</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1.1824056066257875E-2</c:v>
                      </c:pt>
                      <c:pt idx="1">
                        <c:v>5.5916451015115685E-2</c:v>
                      </c:pt>
                      <c:pt idx="2">
                        <c:v>2.2842846999207616E-2</c:v>
                      </c:pt>
                      <c:pt idx="3">
                        <c:v>5.8280435662844632E-2</c:v>
                      </c:pt>
                      <c:pt idx="4">
                        <c:v>1.2057715484295297E-2</c:v>
                      </c:pt>
                      <c:pt idx="5">
                        <c:v>6.9387114723456503E-2</c:v>
                      </c:pt>
                      <c:pt idx="6">
                        <c:v>1.5890767663024153E-2</c:v>
                      </c:pt>
                      <c:pt idx="7">
                        <c:v>0.20459458362240696</c:v>
                      </c:pt>
                      <c:pt idx="8">
                        <c:v>2.7628112199698244E-2</c:v>
                      </c:pt>
                      <c:pt idx="9">
                        <c:v>8.3706141485907232E-3</c:v>
                      </c:pt>
                      <c:pt idx="10">
                        <c:v>9.0092364438224645E-2</c:v>
                      </c:pt>
                      <c:pt idx="11">
                        <c:v>3.9454638226553033E-4</c:v>
                      </c:pt>
                      <c:pt idx="12">
                        <c:v>4.1328754559364848E-2</c:v>
                      </c:pt>
                      <c:pt idx="13">
                        <c:v>3.8253971263568921E-2</c:v>
                      </c:pt>
                      <c:pt idx="14">
                        <c:v>3.1920987682582204E-2</c:v>
                      </c:pt>
                      <c:pt idx="15">
                        <c:v>6.6523944141731219E-3</c:v>
                      </c:pt>
                      <c:pt idx="16">
                        <c:v>4.1537948141829706E-2</c:v>
                      </c:pt>
                      <c:pt idx="17">
                        <c:v>3.2693048132781594E-2</c:v>
                      </c:pt>
                      <c:pt idx="18">
                        <c:v>8.6597485980942204E-2</c:v>
                      </c:pt>
                      <c:pt idx="19">
                        <c:v>5.6187588034951148E-3</c:v>
                      </c:pt>
                      <c:pt idx="20">
                        <c:v>1.9725489493276623E-2</c:v>
                      </c:pt>
                      <c:pt idx="21">
                        <c:v>1.3552366643427101E-2</c:v>
                      </c:pt>
                      <c:pt idx="22">
                        <c:v>4.3065365715474771E-2</c:v>
                      </c:pt>
                      <c:pt idx="23">
                        <c:v>6.3523325379424983E-2</c:v>
                      </c:pt>
                      <c:pt idx="24">
                        <c:v>2.5054360606623343E-2</c:v>
                      </c:pt>
                      <c:pt idx="25">
                        <c:v>4.4496903146575645E-2</c:v>
                      </c:pt>
                      <c:pt idx="26">
                        <c:v>9.4375176843145246E-3</c:v>
                      </c:pt>
                      <c:pt idx="27">
                        <c:v>5.0836774079659849E-2</c:v>
                      </c:pt>
                      <c:pt idx="28">
                        <c:v>1.3329329664604739E-3</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0.25893834497978169</c:v>
                      </c:pt>
                      <c:pt idx="1">
                        <c:v>0.27456756367350155</c:v>
                      </c:pt>
                      <c:pt idx="2">
                        <c:v>0.13483137682462196</c:v>
                      </c:pt>
                      <c:pt idx="3">
                        <c:v>0.23982104925230863</c:v>
                      </c:pt>
                      <c:pt idx="4">
                        <c:v>5.9051728842695279E-2</c:v>
                      </c:pt>
                      <c:pt idx="5">
                        <c:v>0.17297340974726369</c:v>
                      </c:pt>
                      <c:pt idx="6">
                        <c:v>0.26350153340325494</c:v>
                      </c:pt>
                      <c:pt idx="7">
                        <c:v>0.28322126169724293</c:v>
                      </c:pt>
                      <c:pt idx="8">
                        <c:v>0.26873186180999881</c:v>
                      </c:pt>
                      <c:pt idx="9">
                        <c:v>0.28589793928650875</c:v>
                      </c:pt>
                      <c:pt idx="10">
                        <c:v>0.2681975526952512</c:v>
                      </c:pt>
                      <c:pt idx="11">
                        <c:v>0.3199877775076006</c:v>
                      </c:pt>
                      <c:pt idx="12">
                        <c:v>0.38809538522181447</c:v>
                      </c:pt>
                      <c:pt idx="13">
                        <c:v>0.23386535986225074</c:v>
                      </c:pt>
                      <c:pt idx="14">
                        <c:v>0.40401577270395234</c:v>
                      </c:pt>
                      <c:pt idx="15">
                        <c:v>0.10933916578008449</c:v>
                      </c:pt>
                      <c:pt idx="16">
                        <c:v>0.45514526707858899</c:v>
                      </c:pt>
                      <c:pt idx="17">
                        <c:v>0.18761596003530348</c:v>
                      </c:pt>
                      <c:pt idx="18">
                        <c:v>0.27983111236837965</c:v>
                      </c:pt>
                      <c:pt idx="19">
                        <c:v>0.29004379744214615</c:v>
                      </c:pt>
                      <c:pt idx="20">
                        <c:v>0.12907370570567051</c:v>
                      </c:pt>
                      <c:pt idx="21">
                        <c:v>0.10907835446211329</c:v>
                      </c:pt>
                      <c:pt idx="22">
                        <c:v>0.31832971042386732</c:v>
                      </c:pt>
                      <c:pt idx="23">
                        <c:v>0.19610221777369663</c:v>
                      </c:pt>
                      <c:pt idx="24">
                        <c:v>0.14427512236938098</c:v>
                      </c:pt>
                      <c:pt idx="25">
                        <c:v>0.11594307418919214</c:v>
                      </c:pt>
                      <c:pt idx="26">
                        <c:v>0.25663054320797157</c:v>
                      </c:pt>
                      <c:pt idx="27">
                        <c:v>0.16913043798087038</c:v>
                      </c:pt>
                      <c:pt idx="28">
                        <c:v>2.7639214728529923E-2</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0.11610532149202867</c:v>
                      </c:pt>
                      <c:pt idx="1">
                        <c:v>0.14481933698306296</c:v>
                      </c:pt>
                      <c:pt idx="2">
                        <c:v>7.5837315505201397E-2</c:v>
                      </c:pt>
                      <c:pt idx="3">
                        <c:v>0.11436194360781013</c:v>
                      </c:pt>
                      <c:pt idx="4">
                        <c:v>2.8270674253446721E-2</c:v>
                      </c:pt>
                      <c:pt idx="5">
                        <c:v>8.6871110770767021E-2</c:v>
                      </c:pt>
                      <c:pt idx="6">
                        <c:v>0.16033549082747284</c:v>
                      </c:pt>
                      <c:pt idx="7">
                        <c:v>0.10882801848772744</c:v>
                      </c:pt>
                      <c:pt idx="8">
                        <c:v>0.11644392691690263</c:v>
                      </c:pt>
                      <c:pt idx="9">
                        <c:v>0.19960119149821043</c:v>
                      </c:pt>
                      <c:pt idx="10">
                        <c:v>0.10938484413420975</c:v>
                      </c:pt>
                      <c:pt idx="11">
                        <c:v>0.18416869225408991</c:v>
                      </c:pt>
                      <c:pt idx="12">
                        <c:v>0.18273384069087723</c:v>
                      </c:pt>
                      <c:pt idx="13">
                        <c:v>0.12042444683393423</c:v>
                      </c:pt>
                      <c:pt idx="14">
                        <c:v>0.16424962659940029</c:v>
                      </c:pt>
                      <c:pt idx="15">
                        <c:v>6.297226441466916E-2</c:v>
                      </c:pt>
                      <c:pt idx="16">
                        <c:v>0.20536528663689152</c:v>
                      </c:pt>
                      <c:pt idx="17">
                        <c:v>9.5152964473042556E-2</c:v>
                      </c:pt>
                      <c:pt idx="18">
                        <c:v>0.14110016728226221</c:v>
                      </c:pt>
                      <c:pt idx="19">
                        <c:v>0.16053145627000584</c:v>
                      </c:pt>
                      <c:pt idx="20">
                        <c:v>6.2756794635793908E-2</c:v>
                      </c:pt>
                      <c:pt idx="21">
                        <c:v>4.1744348523137208E-2</c:v>
                      </c:pt>
                      <c:pt idx="22">
                        <c:v>0.13256463759176126</c:v>
                      </c:pt>
                      <c:pt idx="23">
                        <c:v>8.7822428611703751E-2</c:v>
                      </c:pt>
                      <c:pt idx="24">
                        <c:v>5.5876714289594925E-2</c:v>
                      </c:pt>
                      <c:pt idx="25">
                        <c:v>4.653917021145499E-2</c:v>
                      </c:pt>
                      <c:pt idx="26">
                        <c:v>0.12754083994033061</c:v>
                      </c:pt>
                      <c:pt idx="27">
                        <c:v>8.7684478036803015E-2</c:v>
                      </c:pt>
                      <c:pt idx="28">
                        <c:v>1.2726020998082049E-2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0.14283302348775304</c:v>
                      </c:pt>
                      <c:pt idx="1">
                        <c:v>0.12974822669043859</c:v>
                      </c:pt>
                      <c:pt idx="2">
                        <c:v>5.8994061319420567E-2</c:v>
                      </c:pt>
                      <c:pt idx="3">
                        <c:v>0.12545910564449853</c:v>
                      </c:pt>
                      <c:pt idx="4">
                        <c:v>3.0781054589248551E-2</c:v>
                      </c:pt>
                      <c:pt idx="5">
                        <c:v>8.6102298976496669E-2</c:v>
                      </c:pt>
                      <c:pt idx="6">
                        <c:v>0.10316604257578209</c:v>
                      </c:pt>
                      <c:pt idx="7">
                        <c:v>0.17439324320951549</c:v>
                      </c:pt>
                      <c:pt idx="8">
                        <c:v>0.15228793489309619</c:v>
                      </c:pt>
                      <c:pt idx="9">
                        <c:v>8.6296747788298295E-2</c:v>
                      </c:pt>
                      <c:pt idx="10">
                        <c:v>0.1588127085610414</c:v>
                      </c:pt>
                      <c:pt idx="11">
                        <c:v>0.13581908525351066</c:v>
                      </c:pt>
                      <c:pt idx="12">
                        <c:v>0.20536154453093727</c:v>
                      </c:pt>
                      <c:pt idx="13">
                        <c:v>0.11344091302831651</c:v>
                      </c:pt>
                      <c:pt idx="14">
                        <c:v>0.23976614610455205</c:v>
                      </c:pt>
                      <c:pt idx="15">
                        <c:v>4.6366901365415318E-2</c:v>
                      </c:pt>
                      <c:pt idx="16">
                        <c:v>0.24977998044169747</c:v>
                      </c:pt>
                      <c:pt idx="17">
                        <c:v>9.2462995562260911E-2</c:v>
                      </c:pt>
                      <c:pt idx="18">
                        <c:v>0.13873094508611744</c:v>
                      </c:pt>
                      <c:pt idx="19">
                        <c:v>0.12951234117214033</c:v>
                      </c:pt>
                      <c:pt idx="20">
                        <c:v>6.6316911069876583E-2</c:v>
                      </c:pt>
                      <c:pt idx="21">
                        <c:v>6.733400593897608E-2</c:v>
                      </c:pt>
                      <c:pt idx="22">
                        <c:v>0.18576507283210605</c:v>
                      </c:pt>
                      <c:pt idx="23">
                        <c:v>0.10827978916199288</c:v>
                      </c:pt>
                      <c:pt idx="24">
                        <c:v>8.8398408079786051E-2</c:v>
                      </c:pt>
                      <c:pt idx="25">
                        <c:v>6.9403903977737158E-2</c:v>
                      </c:pt>
                      <c:pt idx="26">
                        <c:v>0.12908970326764097</c:v>
                      </c:pt>
                      <c:pt idx="27">
                        <c:v>8.1445959944067364E-2</c:v>
                      </c:pt>
                      <c:pt idx="28">
                        <c:v>1.4913193730447872E-2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6.5302331470165178E-3</c:v>
                      </c:pt>
                      <c:pt idx="1">
                        <c:v>9.3183275856624261E-3</c:v>
                      </c:pt>
                      <c:pt idx="2">
                        <c:v>5.093448417092146E-3</c:v>
                      </c:pt>
                      <c:pt idx="3">
                        <c:v>7.6115782454846811E-3</c:v>
                      </c:pt>
                      <c:pt idx="4">
                        <c:v>1.7565591259268195E-3</c:v>
                      </c:pt>
                      <c:pt idx="5">
                        <c:v>5.5860128006587064E-3</c:v>
                      </c:pt>
                      <c:pt idx="6">
                        <c:v>1.0416867301807301E-2</c:v>
                      </c:pt>
                      <c:pt idx="7">
                        <c:v>8.0443502063540662E-3</c:v>
                      </c:pt>
                      <c:pt idx="8">
                        <c:v>7.5789588716830402E-3</c:v>
                      </c:pt>
                      <c:pt idx="9">
                        <c:v>1.8465641430132546E-2</c:v>
                      </c:pt>
                      <c:pt idx="10">
                        <c:v>7.7601188770194595E-3</c:v>
                      </c:pt>
                      <c:pt idx="11">
                        <c:v>1.2477195433651151E-2</c:v>
                      </c:pt>
                      <c:pt idx="12">
                        <c:v>1.1806848809506672E-2</c:v>
                      </c:pt>
                      <c:pt idx="13">
                        <c:v>8.2663436894047457E-3</c:v>
                      </c:pt>
                      <c:pt idx="14">
                        <c:v>1.0443751267868263E-2</c:v>
                      </c:pt>
                      <c:pt idx="15">
                        <c:v>4.5398697131503619E-3</c:v>
                      </c:pt>
                      <c:pt idx="16">
                        <c:v>1.4153481163566996E-2</c:v>
                      </c:pt>
                      <c:pt idx="17">
                        <c:v>5.8610645413043573E-3</c:v>
                      </c:pt>
                      <c:pt idx="18">
                        <c:v>9.4060226800924285E-3</c:v>
                      </c:pt>
                      <c:pt idx="19">
                        <c:v>9.3580234674327141E-3</c:v>
                      </c:pt>
                      <c:pt idx="20">
                        <c:v>3.8098346556511807E-3</c:v>
                      </c:pt>
                      <c:pt idx="21">
                        <c:v>2.8871640339218313E-3</c:v>
                      </c:pt>
                      <c:pt idx="22">
                        <c:v>8.432948460515741E-3</c:v>
                      </c:pt>
                      <c:pt idx="23">
                        <c:v>5.5784100333990724E-3</c:v>
                      </c:pt>
                      <c:pt idx="24">
                        <c:v>3.7374439168442733E-3</c:v>
                      </c:pt>
                      <c:pt idx="25">
                        <c:v>3.0546685049448949E-3</c:v>
                      </c:pt>
                      <c:pt idx="26">
                        <c:v>6.9246836334650912E-3</c:v>
                      </c:pt>
                      <c:pt idx="27">
                        <c:v>5.3474919278620262E-3</c:v>
                      </c:pt>
                      <c:pt idx="28">
                        <c:v>7.7914625573842413E-4</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4.8084321420255002E-4</c:v>
                      </c:pt>
                      <c:pt idx="3">
                        <c:v>0</c:v>
                      </c:pt>
                      <c:pt idx="4">
                        <c:v>0</c:v>
                      </c:pt>
                      <c:pt idx="5">
                        <c:v>2.7958823238362238E-4</c:v>
                      </c:pt>
                      <c:pt idx="6">
                        <c:v>0</c:v>
                      </c:pt>
                      <c:pt idx="7">
                        <c:v>0.15885592355897149</c:v>
                      </c:pt>
                      <c:pt idx="8">
                        <c:v>0</c:v>
                      </c:pt>
                      <c:pt idx="9">
                        <c:v>0</c:v>
                      </c:pt>
                      <c:pt idx="10">
                        <c:v>0</c:v>
                      </c:pt>
                      <c:pt idx="11">
                        <c:v>0</c:v>
                      </c:pt>
                      <c:pt idx="12">
                        <c:v>0</c:v>
                      </c:pt>
                      <c:pt idx="13">
                        <c:v>0</c:v>
                      </c:pt>
                      <c:pt idx="14">
                        <c:v>0</c:v>
                      </c:pt>
                      <c:pt idx="15">
                        <c:v>4.6539760541649709E-3</c:v>
                      </c:pt>
                      <c:pt idx="16">
                        <c:v>0</c:v>
                      </c:pt>
                      <c:pt idx="17">
                        <c:v>0</c:v>
                      </c:pt>
                      <c:pt idx="18">
                        <c:v>0</c:v>
                      </c:pt>
                      <c:pt idx="19">
                        <c:v>0</c:v>
                      </c:pt>
                      <c:pt idx="20">
                        <c:v>0</c:v>
                      </c:pt>
                      <c:pt idx="21">
                        <c:v>0</c:v>
                      </c:pt>
                      <c:pt idx="22">
                        <c:v>0</c:v>
                      </c:pt>
                      <c:pt idx="23">
                        <c:v>1.805996997407284E-3</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排出量比較シート!$BE$21:$BE$50</c:f>
              <c:numCache>
                <c:formatCode>#,##0_);[Red]\(#,##0\)</c:formatCode>
                <c:ptCount val="30"/>
                <c:pt idx="0">
                  <c:v>110.88198472970521</c:v>
                </c:pt>
                <c:pt idx="1">
                  <c:v>49.754198936851722</c:v>
                </c:pt>
                <c:pt idx="2">
                  <c:v>223.90888225120625</c:v>
                </c:pt>
                <c:pt idx="3">
                  <c:v>55.825484006105349</c:v>
                </c:pt>
                <c:pt idx="4">
                  <c:v>793.47918578881479</c:v>
                </c:pt>
                <c:pt idx="5">
                  <c:v>169.16146327625282</c:v>
                </c:pt>
                <c:pt idx="6">
                  <c:v>57.534569290629257</c:v>
                </c:pt>
                <c:pt idx="7">
                  <c:v>48.493653618363055</c:v>
                </c:pt>
                <c:pt idx="8">
                  <c:v>115.60525250108732</c:v>
                </c:pt>
                <c:pt idx="9">
                  <c:v>8.6186740273729079</c:v>
                </c:pt>
                <c:pt idx="10">
                  <c:v>58.216802550092453</c:v>
                </c:pt>
                <c:pt idx="11">
                  <c:v>40.769003894213974</c:v>
                </c:pt>
                <c:pt idx="12">
                  <c:v>28.425108456718966</c:v>
                </c:pt>
                <c:pt idx="13">
                  <c:v>56.996622295194875</c:v>
                </c:pt>
                <c:pt idx="14">
                  <c:v>34.752119328565982</c:v>
                </c:pt>
                <c:pt idx="15">
                  <c:v>269.39160270157555</c:v>
                </c:pt>
                <c:pt idx="16">
                  <c:v>8.698276606029463</c:v>
                </c:pt>
                <c:pt idx="17">
                  <c:v>149.78440456144747</c:v>
                </c:pt>
                <c:pt idx="18">
                  <c:v>49.697315254692143</c:v>
                </c:pt>
                <c:pt idx="19">
                  <c:v>37.327251825714967</c:v>
                </c:pt>
                <c:pt idx="20">
                  <c:v>305.997622807916</c:v>
                </c:pt>
                <c:pt idx="21">
                  <c:v>419.9622644763212</c:v>
                </c:pt>
                <c:pt idx="22">
                  <c:v>48.531805338830864</c:v>
                </c:pt>
                <c:pt idx="23">
                  <c:v>173.34715731986478</c:v>
                </c:pt>
                <c:pt idx="24">
                  <c:v>290.55044627496233</c:v>
                </c:pt>
                <c:pt idx="25">
                  <c:v>382.0837168307649</c:v>
                </c:pt>
                <c:pt idx="26">
                  <c:v>100.18016152310517</c:v>
                </c:pt>
                <c:pt idx="27">
                  <c:v>158.73398876062029</c:v>
                </c:pt>
                <c:pt idx="28">
                  <c:v>1916.5964294772673</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排出量比較シート!$BI$21:$BI$50</c:f>
              <c:numCache>
                <c:formatCode>#,##0_);[Red]\(#,##0\)</c:formatCode>
                <c:ptCount val="30"/>
                <c:pt idx="0">
                  <c:v>37.659673396962539</c:v>
                </c:pt>
                <c:pt idx="1">
                  <c:v>31.333998310380917</c:v>
                </c:pt>
                <c:pt idx="2">
                  <c:v>24.893924311394382</c:v>
                </c:pt>
                <c:pt idx="3">
                  <c:v>46.284518288527792</c:v>
                </c:pt>
                <c:pt idx="4">
                  <c:v>46.080540822218431</c:v>
                </c:pt>
                <c:pt idx="5">
                  <c:v>28.790521589261417</c:v>
                </c:pt>
                <c:pt idx="6">
                  <c:v>25.277859601737116</c:v>
                </c:pt>
                <c:pt idx="7">
                  <c:v>30.346465584817295</c:v>
                </c:pt>
                <c:pt idx="8">
                  <c:v>23.267656232234405</c:v>
                </c:pt>
                <c:pt idx="9">
                  <c:v>21.943107646159046</c:v>
                </c:pt>
                <c:pt idx="10">
                  <c:v>39.575457480403848</c:v>
                </c:pt>
                <c:pt idx="11">
                  <c:v>21.867605622709714</c:v>
                </c:pt>
                <c:pt idx="12">
                  <c:v>27.709223330700986</c:v>
                </c:pt>
                <c:pt idx="13">
                  <c:v>29.175099378484049</c:v>
                </c:pt>
                <c:pt idx="14">
                  <c:v>23.725998095359106</c:v>
                </c:pt>
                <c:pt idx="15">
                  <c:v>25.195530856528503</c:v>
                </c:pt>
                <c:pt idx="16">
                  <c:v>20.836463131790232</c:v>
                </c:pt>
                <c:pt idx="17">
                  <c:v>32.189217553449346</c:v>
                </c:pt>
                <c:pt idx="18">
                  <c:v>27.703780774342817</c:v>
                </c:pt>
                <c:pt idx="19">
                  <c:v>48.08575043629417</c:v>
                </c:pt>
                <c:pt idx="20">
                  <c:v>27.483779522653137</c:v>
                </c:pt>
                <c:pt idx="21">
                  <c:v>42.006592262516868</c:v>
                </c:pt>
                <c:pt idx="22">
                  <c:v>34.996108617755752</c:v>
                </c:pt>
                <c:pt idx="23">
                  <c:v>25.526251890752924</c:v>
                </c:pt>
                <c:pt idx="24">
                  <c:v>35.780577481727533</c:v>
                </c:pt>
                <c:pt idx="25">
                  <c:v>39.578823569100621</c:v>
                </c:pt>
                <c:pt idx="26">
                  <c:v>29.837945040497676</c:v>
                </c:pt>
                <c:pt idx="27">
                  <c:v>32.511047011463496</c:v>
                </c:pt>
                <c:pt idx="28">
                  <c:v>31.09733792603507</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排出量比較シート!$BJ$21:$BJ$50</c:f>
              <c:numCache>
                <c:formatCode>#,##0_);[Red]\(#,##0\)</c:formatCode>
                <c:ptCount val="30"/>
                <c:pt idx="0">
                  <c:v>35.714496532878357</c:v>
                </c:pt>
                <c:pt idx="1">
                  <c:v>46.787510744349156</c:v>
                </c:pt>
                <c:pt idx="2">
                  <c:v>25.913308538818285</c:v>
                </c:pt>
                <c:pt idx="3">
                  <c:v>57.408014226628126</c:v>
                </c:pt>
                <c:pt idx="4">
                  <c:v>34.811906955351525</c:v>
                </c:pt>
                <c:pt idx="5">
                  <c:v>46.541513295445547</c:v>
                </c:pt>
                <c:pt idx="6">
                  <c:v>32.43683687207573</c:v>
                </c:pt>
                <c:pt idx="7">
                  <c:v>28.410714986338171</c:v>
                </c:pt>
                <c:pt idx="8">
                  <c:v>20.376751052366824</c:v>
                </c:pt>
                <c:pt idx="9">
                  <c:v>31.428283586182502</c:v>
                </c:pt>
                <c:pt idx="10">
                  <c:v>56.184024135650191</c:v>
                </c:pt>
                <c:pt idx="11">
                  <c:v>24.534310851196842</c:v>
                </c:pt>
                <c:pt idx="12">
                  <c:v>24.901790553362165</c:v>
                </c:pt>
                <c:pt idx="13">
                  <c:v>61.635862004642469</c:v>
                </c:pt>
                <c:pt idx="14">
                  <c:v>31.757104301618902</c:v>
                </c:pt>
                <c:pt idx="15">
                  <c:v>23.6307693782413</c:v>
                </c:pt>
                <c:pt idx="16">
                  <c:v>30.399093583513466</c:v>
                </c:pt>
                <c:pt idx="17">
                  <c:v>37.326159834202372</c:v>
                </c:pt>
                <c:pt idx="18">
                  <c:v>40.249084362769409</c:v>
                </c:pt>
                <c:pt idx="19">
                  <c:v>31.368287960094221</c:v>
                </c:pt>
                <c:pt idx="20">
                  <c:v>33.099183083740854</c:v>
                </c:pt>
                <c:pt idx="21">
                  <c:v>44.340418930798698</c:v>
                </c:pt>
                <c:pt idx="22">
                  <c:v>42.60594269501437</c:v>
                </c:pt>
                <c:pt idx="23">
                  <c:v>27.174712345242138</c:v>
                </c:pt>
                <c:pt idx="24">
                  <c:v>40.234531014074754</c:v>
                </c:pt>
                <c:pt idx="25">
                  <c:v>39.164454834741953</c:v>
                </c:pt>
                <c:pt idx="26">
                  <c:v>36.91043646246947</c:v>
                </c:pt>
                <c:pt idx="27">
                  <c:v>48.587326694823716</c:v>
                </c:pt>
                <c:pt idx="28">
                  <c:v>23.93856295319376</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排出量比較シート!$BK$21:$BK$50</c:f>
              <c:numCache>
                <c:formatCode>#,##0_);[Red]\(#,##0\)</c:formatCode>
                <c:ptCount val="30"/>
                <c:pt idx="0">
                  <c:v>67.69886260704115</c:v>
                </c:pt>
                <c:pt idx="1">
                  <c:v>51.748334192643526</c:v>
                </c:pt>
                <c:pt idx="2">
                  <c:v>45.452144806094573</c:v>
                </c:pt>
                <c:pt idx="3">
                  <c:v>54.324931601512915</c:v>
                </c:pt>
                <c:pt idx="4">
                  <c:v>56.857360654072878</c:v>
                </c:pt>
                <c:pt idx="5">
                  <c:v>54.278649940969906</c:v>
                </c:pt>
                <c:pt idx="6">
                  <c:v>43.98252757392293</c:v>
                </c:pt>
                <c:pt idx="7">
                  <c:v>94.806524279290898</c:v>
                </c:pt>
                <c:pt idx="8">
                  <c:v>60.802904680861019</c:v>
                </c:pt>
                <c:pt idx="9">
                  <c:v>27.122671712246159</c:v>
                </c:pt>
                <c:pt idx="10">
                  <c:v>60.563727698382245</c:v>
                </c:pt>
                <c:pt idx="11">
                  <c:v>43.41536624549385</c:v>
                </c:pt>
                <c:pt idx="12">
                  <c:v>55.882806549539744</c:v>
                </c:pt>
                <c:pt idx="13">
                  <c:v>47.992544909967677</c:v>
                </c:pt>
                <c:pt idx="14">
                  <c:v>66.602382977280158</c:v>
                </c:pt>
                <c:pt idx="15">
                  <c:v>43.309595032524236</c:v>
                </c:pt>
                <c:pt idx="16">
                  <c:v>55.349950902834209</c:v>
                </c:pt>
                <c:pt idx="17">
                  <c:v>54.049829475925542</c:v>
                </c:pt>
                <c:pt idx="18">
                  <c:v>49.251840195606853</c:v>
                </c:pt>
                <c:pt idx="19">
                  <c:v>49.906682580965033</c:v>
                </c:pt>
                <c:pt idx="20">
                  <c:v>56.553293511998469</c:v>
                </c:pt>
                <c:pt idx="21">
                  <c:v>64.454944931161407</c:v>
                </c:pt>
                <c:pt idx="22">
                  <c:v>62.829188976910601</c:v>
                </c:pt>
                <c:pt idx="23">
                  <c:v>58.863896585680415</c:v>
                </c:pt>
                <c:pt idx="24">
                  <c:v>64.357754654178152</c:v>
                </c:pt>
                <c:pt idx="25">
                  <c:v>62.620074868689834</c:v>
                </c:pt>
                <c:pt idx="26">
                  <c:v>60.62016341597046</c:v>
                </c:pt>
                <c:pt idx="27">
                  <c:v>51.901294971173463</c:v>
                </c:pt>
                <c:pt idx="28">
                  <c:v>57.669429970997932</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排出量比較シート!$BQ$21:$BQ$50</c:f>
              <c:numCache>
                <c:formatCode>#,##0_);[Red]\(#,##0\)</c:formatCode>
                <c:ptCount val="30"/>
                <c:pt idx="0">
                  <c:v>3.0614637223812942</c:v>
                </c:pt>
                <c:pt idx="1">
                  <c:v>2.661642965945219</c:v>
                </c:pt>
                <c:pt idx="2">
                  <c:v>3.5518954533453009</c:v>
                </c:pt>
                <c:pt idx="3">
                  <c:v>5.7114903960400003</c:v>
                </c:pt>
                <c:pt idx="4">
                  <c:v>3.7975055128032609</c:v>
                </c:pt>
                <c:pt idx="5">
                  <c:v>4.7335003812654772</c:v>
                </c:pt>
                <c:pt idx="6">
                  <c:v>1.336198664773486</c:v>
                </c:pt>
                <c:pt idx="7">
                  <c:v>8.5669214423100009</c:v>
                </c:pt>
                <c:pt idx="8">
                  <c:v>0</c:v>
                </c:pt>
                <c:pt idx="9">
                  <c:v>0</c:v>
                </c:pt>
                <c:pt idx="10">
                  <c:v>4.9274425219357081</c:v>
                </c:pt>
                <c:pt idx="11">
                  <c:v>0</c:v>
                </c:pt>
                <c:pt idx="12">
                  <c:v>2.8222423109445041</c:v>
                </c:pt>
                <c:pt idx="13">
                  <c:v>2.4083018072337889</c:v>
                </c:pt>
                <c:pt idx="14">
                  <c:v>3.8593491010616781</c:v>
                </c:pt>
                <c:pt idx="15">
                  <c:v>3.8525296465199999</c:v>
                </c:pt>
                <c:pt idx="16">
                  <c:v>2.6580409142067269</c:v>
                </c:pt>
                <c:pt idx="17">
                  <c:v>6.0108428418556814</c:v>
                </c:pt>
                <c:pt idx="18">
                  <c:v>3.3798492954201711</c:v>
                </c:pt>
                <c:pt idx="19">
                  <c:v>0</c:v>
                </c:pt>
                <c:pt idx="20">
                  <c:v>2.451512298407847</c:v>
                </c:pt>
                <c:pt idx="21">
                  <c:v>4.903590319434894</c:v>
                </c:pt>
                <c:pt idx="22">
                  <c:v>3.314704807902785</c:v>
                </c:pt>
                <c:pt idx="23">
                  <c:v>4.3644718598693926</c:v>
                </c:pt>
                <c:pt idx="24">
                  <c:v>3.8894653885400001</c:v>
                </c:pt>
                <c:pt idx="25">
                  <c:v>2.782028457368988</c:v>
                </c:pt>
                <c:pt idx="26">
                  <c:v>2.4606321792000001</c:v>
                </c:pt>
                <c:pt idx="27">
                  <c:v>5.7325894294884074</c:v>
                </c:pt>
                <c:pt idx="28">
                  <c:v>0</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排出量比較シート!$BR$21:$BR$50</c:f>
              <c:numCache>
                <c:formatCode>#,##0_);[Red]\(#,##0\)</c:formatCode>
                <c:ptCount val="30"/>
                <c:pt idx="0">
                  <c:v>255.01648098896854</c:v>
                </c:pt>
                <c:pt idx="1">
                  <c:v>182.28568515017056</c:v>
                </c:pt>
                <c:pt idx="2">
                  <c:v>323.72015536085883</c:v>
                </c:pt>
                <c:pt idx="3">
                  <c:v>219.55443851881421</c:v>
                </c:pt>
                <c:pt idx="4">
                  <c:v>935.02649973326083</c:v>
                </c:pt>
                <c:pt idx="5">
                  <c:v>303.50564848319516</c:v>
                </c:pt>
                <c:pt idx="6">
                  <c:v>160.56799200313853</c:v>
                </c:pt>
                <c:pt idx="7">
                  <c:v>210.6242799111194</c:v>
                </c:pt>
                <c:pt idx="8">
                  <c:v>220.05256446654957</c:v>
                </c:pt>
                <c:pt idx="9">
                  <c:v>89.112736971960615</c:v>
                </c:pt>
                <c:pt idx="10">
                  <c:v>219.46745438646445</c:v>
                </c:pt>
                <c:pt idx="11">
                  <c:v>130.58628661361439</c:v>
                </c:pt>
                <c:pt idx="12">
                  <c:v>139.74117120126638</c:v>
                </c:pt>
                <c:pt idx="13">
                  <c:v>198.20843039552284</c:v>
                </c:pt>
                <c:pt idx="14">
                  <c:v>160.6969538038858</c:v>
                </c:pt>
                <c:pt idx="15">
                  <c:v>365.38002761538957</c:v>
                </c:pt>
                <c:pt idx="16">
                  <c:v>117.94182513837409</c:v>
                </c:pt>
                <c:pt idx="17">
                  <c:v>279.36045426688037</c:v>
                </c:pt>
                <c:pt idx="18">
                  <c:v>170.28186988283139</c:v>
                </c:pt>
                <c:pt idx="19">
                  <c:v>166.68797280306839</c:v>
                </c:pt>
                <c:pt idx="20">
                  <c:v>425.58539122471632</c:v>
                </c:pt>
                <c:pt idx="21">
                  <c:v>575.66781092023302</c:v>
                </c:pt>
                <c:pt idx="22">
                  <c:v>192.27775043641435</c:v>
                </c:pt>
                <c:pt idx="23">
                  <c:v>289.27649000140968</c:v>
                </c:pt>
                <c:pt idx="24">
                  <c:v>434.8127748134828</c:v>
                </c:pt>
                <c:pt idx="25">
                  <c:v>526.22909856066622</c:v>
                </c:pt>
                <c:pt idx="26">
                  <c:v>230.00933862124279</c:v>
                </c:pt>
                <c:pt idx="27">
                  <c:v>297.4662468675694</c:v>
                </c:pt>
                <c:pt idx="28">
                  <c:v>2029.3017603274941</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extLst>
                      <c:ext uri="{02D57815-91ED-43cb-92C2-25804820EDAC}">
                        <c15:formulaRef>
                          <c15:sqref>排出量比較シート!$BF$21:$BF$68</c15:sqref>
                        </c15:formulaRef>
                      </c:ext>
                    </c:extLst>
                    <c:numCache>
                      <c:formatCode>#,##0_);[Red]\(#,##0\)</c:formatCode>
                      <c:ptCount val="48"/>
                      <c:pt idx="0">
                        <c:v>104.83059110143732</c:v>
                      </c:pt>
                      <c:pt idx="1">
                        <c:v>37.586550985099024</c:v>
                      </c:pt>
                      <c:pt idx="2">
                        <c:v>213.92561001629008</c:v>
                      </c:pt>
                      <c:pt idx="3">
                        <c:v>40.743665472920938</c:v>
                      </c:pt>
                      <c:pt idx="4">
                        <c:v>779.64654529225402</c:v>
                      </c:pt>
                      <c:pt idx="5">
                        <c:v>146.74931750823632</c:v>
                      </c:pt>
                      <c:pt idx="6">
                        <c:v>54.014543219037158</c:v>
                      </c:pt>
                      <c:pt idx="7">
                        <c:v>2.6788291527660268</c:v>
                      </c:pt>
                      <c:pt idx="8">
                        <c:v>107.98876139141232</c:v>
                      </c:pt>
                      <c:pt idx="9">
                        <c:v>7.3951992140926368</c:v>
                      </c:pt>
                      <c:pt idx="10">
                        <c:v>33.99019030539143</c:v>
                      </c:pt>
                      <c:pt idx="11">
                        <c:v>39.409948550273846</c:v>
                      </c:pt>
                      <c:pt idx="12">
                        <c:v>20.834102151618612</c:v>
                      </c:pt>
                      <c:pt idx="13">
                        <c:v>46.813132776842764</c:v>
                      </c:pt>
                      <c:pt idx="14">
                        <c:v>27.687952703650968</c:v>
                      </c:pt>
                      <c:pt idx="15">
                        <c:v>265.7016258422392</c:v>
                      </c:pt>
                      <c:pt idx="16">
                        <c:v>2.6468039092190474</c:v>
                      </c:pt>
                      <c:pt idx="17">
                        <c:v>136.25197736705184</c:v>
                      </c:pt>
                      <c:pt idx="18">
                        <c:v>33.049426865354242</c:v>
                      </c:pt>
                      <c:pt idx="19">
                        <c:v>34.351691751752647</c:v>
                      </c:pt>
                      <c:pt idx="20">
                        <c:v>295.48221733003771</c:v>
                      </c:pt>
                      <c:pt idx="21">
                        <c:v>409.25157201702888</c:v>
                      </c:pt>
                      <c:pt idx="22">
                        <c:v>37.589859649676207</c:v>
                      </c:pt>
                      <c:pt idx="23">
                        <c:v>152.4402094208113</c:v>
                      </c:pt>
                      <c:pt idx="24">
                        <c:v>276.9661449109945</c:v>
                      </c:pt>
                      <c:pt idx="25">
                        <c:v>357.08338602458701</c:v>
                      </c:pt>
                      <c:pt idx="26">
                        <c:v>95.820164136457478</c:v>
                      </c:pt>
                      <c:pt idx="27">
                        <c:v>142.12074229728378</c:v>
                      </c:pt>
                      <c:pt idx="28">
                        <c:v>1912.4592547330274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3.0360644592345407</c:v>
                      </c:pt>
                      <c:pt idx="1">
                        <c:v>1.974879367296382</c:v>
                      </c:pt>
                      <c:pt idx="2">
                        <c:v>2.5885822554483546</c:v>
                      </c:pt>
                      <c:pt idx="3">
                        <c:v>2.2860902045966798</c:v>
                      </c:pt>
                      <c:pt idx="4">
                        <c:v>2.5583569925006215</c:v>
                      </c:pt>
                      <c:pt idx="5">
                        <c:v>1.3527645174959777</c:v>
                      </c:pt>
                      <c:pt idx="6">
                        <c:v>0.96847741655190278</c:v>
                      </c:pt>
                      <c:pt idx="7">
                        <c:v>2.7222376164122588</c:v>
                      </c:pt>
                      <c:pt idx="8">
                        <c:v>1.5368541687618344</c:v>
                      </c:pt>
                      <c:pt idx="9">
                        <c:v>0.47754647636313391</c:v>
                      </c:pt>
                      <c:pt idx="10">
                        <c:v>4.4542703617862189</c:v>
                      </c:pt>
                      <c:pt idx="11">
                        <c:v>1.3075329969832363</c:v>
                      </c:pt>
                      <c:pt idx="12">
                        <c:v>1.8156777386850338</c:v>
                      </c:pt>
                      <c:pt idx="13">
                        <c:v>2.6012299178046772</c:v>
                      </c:pt>
                      <c:pt idx="14">
                        <c:v>1.9345611419126965</c:v>
                      </c:pt>
                      <c:pt idx="15">
                        <c:v>1.2593248045772962</c:v>
                      </c:pt>
                      <c:pt idx="16">
                        <c:v>1.1524112804598849</c:v>
                      </c:pt>
                      <c:pt idx="17">
                        <c:v>4.3992824166527873</c:v>
                      </c:pt>
                      <c:pt idx="18">
                        <c:v>1.9019065493507807</c:v>
                      </c:pt>
                      <c:pt idx="19">
                        <c:v>2.0389805593383263</c:v>
                      </c:pt>
                      <c:pt idx="20">
                        <c:v>2.1205253147831238</c:v>
                      </c:pt>
                      <c:pt idx="21">
                        <c:v>2.9090312208822393</c:v>
                      </c:pt>
                      <c:pt idx="22">
                        <c:v>2.6614340476616865</c:v>
                      </c:pt>
                      <c:pt idx="23">
                        <c:v>2.5311433000759798</c:v>
                      </c:pt>
                      <c:pt idx="24">
                        <c:v>2.6903453074243089</c:v>
                      </c:pt>
                      <c:pt idx="25">
                        <c:v>1.5847655746140676</c:v>
                      </c:pt>
                      <c:pt idx="26">
                        <c:v>2.1892801858522266</c:v>
                      </c:pt>
                      <c:pt idx="27">
                        <c:v>1.4910220750055627</c:v>
                      </c:pt>
                      <c:pt idx="28">
                        <c:v>1.4322515290031759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3.0153291690333495</c:v>
                      </c:pt>
                      <c:pt idx="1">
                        <c:v>10.192768584456314</c:v>
                      </c:pt>
                      <c:pt idx="2">
                        <c:v>7.3946899794678176</c:v>
                      </c:pt>
                      <c:pt idx="3">
                        <c:v>12.795728328587728</c:v>
                      </c:pt>
                      <c:pt idx="4">
                        <c:v>11.274283504060172</c:v>
                      </c:pt>
                      <c:pt idx="5">
                        <c:v>21.059381250520524</c:v>
                      </c:pt>
                      <c:pt idx="6">
                        <c:v>2.5515486550401945</c:v>
                      </c:pt>
                      <c:pt idx="7">
                        <c:v>43.092586849184769</c:v>
                      </c:pt>
                      <c:pt idx="8">
                        <c:v>6.0796369409131623</c:v>
                      </c:pt>
                      <c:pt idx="9">
                        <c:v>0.74592833691713711</c:v>
                      </c:pt>
                      <c:pt idx="10">
                        <c:v>19.772341882914798</c:v>
                      </c:pt>
                      <c:pt idx="11">
                        <c:v>5.1522346956891209E-2</c:v>
                      </c:pt>
                      <c:pt idx="12">
                        <c:v>5.7753285664153218</c:v>
                      </c:pt>
                      <c:pt idx="13">
                        <c:v>7.5822596005474319</c:v>
                      </c:pt>
                      <c:pt idx="14">
                        <c:v>5.1296054830023206</c:v>
                      </c:pt>
                      <c:pt idx="15">
                        <c:v>2.4306520547590384</c:v>
                      </c:pt>
                      <c:pt idx="16">
                        <c:v>4.8990614163505297</c:v>
                      </c:pt>
                      <c:pt idx="17">
                        <c:v>9.1331447777428512</c:v>
                      </c:pt>
                      <c:pt idx="18">
                        <c:v>14.745981839987117</c:v>
                      </c:pt>
                      <c:pt idx="19">
                        <c:v>0.9365795146239948</c:v>
                      </c:pt>
                      <c:pt idx="20">
                        <c:v>8.3948801630951628</c:v>
                      </c:pt>
                      <c:pt idx="21">
                        <c:v>7.8016612384100661</c:v>
                      </c:pt>
                      <c:pt idx="22">
                        <c:v>8.2805116414929731</c:v>
                      </c:pt>
                      <c:pt idx="23">
                        <c:v>18.375804598977524</c:v>
                      </c:pt>
                      <c:pt idx="24">
                        <c:v>10.893956056543511</c:v>
                      </c:pt>
                      <c:pt idx="25">
                        <c:v>23.415565231563775</c:v>
                      </c:pt>
                      <c:pt idx="26">
                        <c:v>2.1707172007954667</c:v>
                      </c:pt>
                      <c:pt idx="27">
                        <c:v>15.122224388330949</c:v>
                      </c:pt>
                      <c:pt idx="28">
                        <c:v>2.7049232152367884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66.03354552985148</c:v>
                      </c:pt>
                      <c:pt idx="1">
                        <c:v>50.049736464237313</c:v>
                      </c:pt>
                      <c:pt idx="2">
                        <c:v>43.647634253185117</c:v>
                      </c:pt>
                      <c:pt idx="3">
                        <c:v>52.653775813583508</c:v>
                      </c:pt>
                      <c:pt idx="4">
                        <c:v>55.214931322983006</c:v>
                      </c:pt>
                      <c:pt idx="5">
                        <c:v>52.498406895692696</c:v>
                      </c:pt>
                      <c:pt idx="6">
                        <c:v>42.309912108308581</c:v>
                      </c:pt>
                      <c:pt idx="7">
                        <c:v>59.653274300500499</c:v>
                      </c:pt>
                      <c:pt idx="8">
                        <c:v>59.135135345160656</c:v>
                      </c:pt>
                      <c:pt idx="9">
                        <c:v>25.477147864464218</c:v>
                      </c:pt>
                      <c:pt idx="10">
                        <c:v>58.860634162706432</c:v>
                      </c:pt>
                      <c:pt idx="11">
                        <c:v>41.786015626461001</c:v>
                      </c:pt>
                      <c:pt idx="12">
                        <c:v>54.232903668703003</c:v>
                      </c:pt>
                      <c:pt idx="13">
                        <c:v>46.354085902180827</c:v>
                      </c:pt>
                      <c:pt idx="14">
                        <c:v>64.924103962248253</c:v>
                      </c:pt>
                      <c:pt idx="15">
                        <c:v>39.950347412170927</c:v>
                      </c:pt>
                      <c:pt idx="16">
                        <c:v>53.680663502341517</c:v>
                      </c:pt>
                      <c:pt idx="17">
                        <c:v>52.412479823179254</c:v>
                      </c:pt>
                      <c:pt idx="18">
                        <c:v>47.650165065480394</c:v>
                      </c:pt>
                      <c:pt idx="19">
                        <c:v>48.346812619735132</c:v>
                      </c:pt>
                      <c:pt idx="20">
                        <c:v>54.931883539571679</c:v>
                      </c:pt>
                      <c:pt idx="21">
                        <c:v>62.792897531985993</c:v>
                      </c:pt>
                      <c:pt idx="22">
                        <c:v>61.20772061737641</c:v>
                      </c:pt>
                      <c:pt idx="23">
                        <c:v>56.727761239067021</c:v>
                      </c:pt>
                      <c:pt idx="24">
                        <c:v>62.732666293985325</c:v>
                      </c:pt>
                      <c:pt idx="25">
                        <c:v>61.012619414931024</c:v>
                      </c:pt>
                      <c:pt idx="26">
                        <c:v>59.027421513275812</c:v>
                      </c:pt>
                      <c:pt idx="27">
                        <c:v>50.310596617237721</c:v>
                      </c:pt>
                      <c:pt idx="28">
                        <c:v>56.088307102675373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39.83617896586091</c:v>
                </c:pt>
                <c:pt idx="2">
                  <c:v>2.4882170834909068</c:v>
                </c:pt>
                <c:pt idx="3">
                  <c:v>6.7984968300198725</c:v>
                </c:pt>
                <c:pt idx="4">
                  <c:v>29.745543515664739</c:v>
                </c:pt>
                <c:pt idx="5">
                  <c:v>61.159752960116947</c:v>
                </c:pt>
                <c:pt idx="7">
                  <c:v>47.306229932085394</c:v>
                </c:pt>
                <c:pt idx="8">
                  <c:v>1.6444701805928919</c:v>
                </c:pt>
                <c:pt idx="9">
                  <c:v>0</c:v>
                </c:pt>
                <c:pt idx="10">
                  <c:v>2.2150718633554232</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49.12289287937169</c:v>
                </c:pt>
                <c:pt idx="4">
                  <c:v>29.745543515664739</c:v>
                </c:pt>
                <c:pt idx="5">
                  <c:v>61.159752960116947</c:v>
                </c:pt>
                <c:pt idx="6">
                  <c:v>48.950700112678284</c:v>
                </c:pt>
                <c:pt idx="10">
                  <c:v>2.2150718633554232</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36"/>
                <c:pt idx="0">
                  <c:v>厚沢部町</c:v>
                </c:pt>
                <c:pt idx="1">
                  <c:v>厚真町</c:v>
                </c:pt>
                <c:pt idx="2">
                  <c:v>安平町</c:v>
                </c:pt>
                <c:pt idx="3">
                  <c:v>今金町</c:v>
                </c:pt>
                <c:pt idx="4">
                  <c:v>浦河町</c:v>
                </c:pt>
                <c:pt idx="5">
                  <c:v>江差町</c:v>
                </c:pt>
                <c:pt idx="6">
                  <c:v>えりも町</c:v>
                </c:pt>
                <c:pt idx="7">
                  <c:v>奥尻町</c:v>
                </c:pt>
                <c:pt idx="8">
                  <c:v>長万部町</c:v>
                </c:pt>
                <c:pt idx="9">
                  <c:v>乙部町</c:v>
                </c:pt>
                <c:pt idx="10">
                  <c:v>上ノ国町</c:v>
                </c:pt>
                <c:pt idx="11">
                  <c:v>木古内町</c:v>
                </c:pt>
                <c:pt idx="12">
                  <c:v>様似町</c:v>
                </c:pt>
                <c:pt idx="13">
                  <c:v>鹿部町</c:v>
                </c:pt>
                <c:pt idx="14">
                  <c:v>白老町</c:v>
                </c:pt>
                <c:pt idx="15">
                  <c:v>知内町</c:v>
                </c:pt>
                <c:pt idx="16">
                  <c:v>新ひだか町</c:v>
                </c:pt>
                <c:pt idx="17">
                  <c:v>せたな町</c:v>
                </c:pt>
                <c:pt idx="18">
                  <c:v>壮瞥町</c:v>
                </c:pt>
                <c:pt idx="19">
                  <c:v>伊達市</c:v>
                </c:pt>
                <c:pt idx="20">
                  <c:v>洞爺湖町</c:v>
                </c:pt>
                <c:pt idx="21">
                  <c:v>苫小牧市</c:v>
                </c:pt>
                <c:pt idx="22">
                  <c:v>豊浦町</c:v>
                </c:pt>
                <c:pt idx="23">
                  <c:v>七飯町</c:v>
                </c:pt>
                <c:pt idx="24">
                  <c:v>新冠町</c:v>
                </c:pt>
                <c:pt idx="25">
                  <c:v>登別市</c:v>
                </c:pt>
                <c:pt idx="26">
                  <c:v>函館市</c:v>
                </c:pt>
                <c:pt idx="27">
                  <c:v>日高町</c:v>
                </c:pt>
                <c:pt idx="28">
                  <c:v>平取町</c:v>
                </c:pt>
                <c:pt idx="29">
                  <c:v>福島町</c:v>
                </c:pt>
                <c:pt idx="30">
                  <c:v>北斗市</c:v>
                </c:pt>
                <c:pt idx="31">
                  <c:v>松前町</c:v>
                </c:pt>
                <c:pt idx="32">
                  <c:v>むかわ町</c:v>
                </c:pt>
                <c:pt idx="33">
                  <c:v>室蘭市</c:v>
                </c:pt>
                <c:pt idx="34">
                  <c:v>森町</c:v>
                </c:pt>
                <c:pt idx="35">
                  <c:v>八雲町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36"/>
                <c:pt idx="0">
                  <c:v>厚沢部町</c:v>
                </c:pt>
                <c:pt idx="1">
                  <c:v>厚真町</c:v>
                </c:pt>
                <c:pt idx="2">
                  <c:v>安平町</c:v>
                </c:pt>
                <c:pt idx="3">
                  <c:v>今金町</c:v>
                </c:pt>
                <c:pt idx="4">
                  <c:v>浦河町</c:v>
                </c:pt>
                <c:pt idx="5">
                  <c:v>江差町</c:v>
                </c:pt>
                <c:pt idx="6">
                  <c:v>えりも町</c:v>
                </c:pt>
                <c:pt idx="7">
                  <c:v>奥尻町</c:v>
                </c:pt>
                <c:pt idx="8">
                  <c:v>長万部町</c:v>
                </c:pt>
                <c:pt idx="9">
                  <c:v>乙部町</c:v>
                </c:pt>
                <c:pt idx="10">
                  <c:v>上ノ国町</c:v>
                </c:pt>
                <c:pt idx="11">
                  <c:v>木古内町</c:v>
                </c:pt>
                <c:pt idx="12">
                  <c:v>様似町</c:v>
                </c:pt>
                <c:pt idx="13">
                  <c:v>鹿部町</c:v>
                </c:pt>
                <c:pt idx="14">
                  <c:v>白老町</c:v>
                </c:pt>
                <c:pt idx="15">
                  <c:v>知内町</c:v>
                </c:pt>
                <c:pt idx="16">
                  <c:v>新ひだか町</c:v>
                </c:pt>
                <c:pt idx="17">
                  <c:v>せたな町</c:v>
                </c:pt>
                <c:pt idx="18">
                  <c:v>壮瞥町</c:v>
                </c:pt>
                <c:pt idx="19">
                  <c:v>伊達市</c:v>
                </c:pt>
                <c:pt idx="20">
                  <c:v>洞爺湖町</c:v>
                </c:pt>
                <c:pt idx="21">
                  <c:v>苫小牧市</c:v>
                </c:pt>
                <c:pt idx="22">
                  <c:v>豊浦町</c:v>
                </c:pt>
                <c:pt idx="23">
                  <c:v>七飯町</c:v>
                </c:pt>
                <c:pt idx="24">
                  <c:v>新冠町</c:v>
                </c:pt>
                <c:pt idx="25">
                  <c:v>登別市</c:v>
                </c:pt>
                <c:pt idx="26">
                  <c:v>函館市</c:v>
                </c:pt>
                <c:pt idx="27">
                  <c:v>日高町</c:v>
                </c:pt>
                <c:pt idx="28">
                  <c:v>平取町</c:v>
                </c:pt>
                <c:pt idx="29">
                  <c:v>福島町</c:v>
                </c:pt>
                <c:pt idx="30">
                  <c:v>北斗市</c:v>
                </c:pt>
                <c:pt idx="31">
                  <c:v>松前町</c:v>
                </c:pt>
                <c:pt idx="32">
                  <c:v>むかわ町</c:v>
                </c:pt>
                <c:pt idx="33">
                  <c:v>室蘭市</c:v>
                </c:pt>
                <c:pt idx="34">
                  <c:v>森町</c:v>
                </c:pt>
                <c:pt idx="35">
                  <c:v>八雲町</c:v>
                </c:pt>
              </c:strCache>
            </c:strRef>
          </c:cat>
          <c:val>
            <c:numRef>
              <c:f>再エネ比較シート!$BM$72:$BM$161</c:f>
              <c:numCache>
                <c:formatCode>#,##0_);[Red]\(#,##0\)</c:formatCode>
                <c:ptCount val="90"/>
                <c:pt idx="0">
                  <c:v>4311907.7504744669</c:v>
                </c:pt>
                <c:pt idx="1">
                  <c:v>4292545.71005012</c:v>
                </c:pt>
                <c:pt idx="2">
                  <c:v>4508550.1952986158</c:v>
                </c:pt>
                <c:pt idx="3">
                  <c:v>7511141.9311117958</c:v>
                </c:pt>
                <c:pt idx="4">
                  <c:v>3459717.9179851976</c:v>
                </c:pt>
                <c:pt idx="5">
                  <c:v>1200302.5739525924</c:v>
                </c:pt>
                <c:pt idx="6">
                  <c:v>3367387.9490844328</c:v>
                </c:pt>
                <c:pt idx="7">
                  <c:v>2903715.2012401917</c:v>
                </c:pt>
                <c:pt idx="8">
                  <c:v>3880019.3770138528</c:v>
                </c:pt>
                <c:pt idx="9">
                  <c:v>891984.83189617156</c:v>
                </c:pt>
                <c:pt idx="10">
                  <c:v>7488101.2601271262</c:v>
                </c:pt>
                <c:pt idx="11">
                  <c:v>2540632.001058904</c:v>
                </c:pt>
                <c:pt idx="12">
                  <c:v>1494005.077801425</c:v>
                </c:pt>
                <c:pt idx="13">
                  <c:v>1988325.5932288433</c:v>
                </c:pt>
                <c:pt idx="14">
                  <c:v>2464905.6120933448</c:v>
                </c:pt>
                <c:pt idx="15">
                  <c:v>2687938.787481687</c:v>
                </c:pt>
                <c:pt idx="16">
                  <c:v>6943187.9488406358</c:v>
                </c:pt>
                <c:pt idx="17">
                  <c:v>6788386.4349642703</c:v>
                </c:pt>
                <c:pt idx="18">
                  <c:v>1622265.2170055874</c:v>
                </c:pt>
                <c:pt idx="19">
                  <c:v>4996635.4870913876</c:v>
                </c:pt>
                <c:pt idx="20">
                  <c:v>1425953.8004026006</c:v>
                </c:pt>
                <c:pt idx="21">
                  <c:v>7850525.4257206973</c:v>
                </c:pt>
                <c:pt idx="22">
                  <c:v>1528047.9310009375</c:v>
                </c:pt>
                <c:pt idx="23">
                  <c:v>962469.12165310187</c:v>
                </c:pt>
                <c:pt idx="24">
                  <c:v>4820988.4384434698</c:v>
                </c:pt>
                <c:pt idx="25">
                  <c:v>1752759.3940484007</c:v>
                </c:pt>
                <c:pt idx="26">
                  <c:v>6653290.0436455207</c:v>
                </c:pt>
                <c:pt idx="27">
                  <c:v>7546541.6539931102</c:v>
                </c:pt>
                <c:pt idx="28">
                  <c:v>4749461.6830313727</c:v>
                </c:pt>
                <c:pt idx="29">
                  <c:v>1393842.2572877789</c:v>
                </c:pt>
                <c:pt idx="30">
                  <c:v>5313951.1482957834</c:v>
                </c:pt>
                <c:pt idx="31">
                  <c:v>2239597.0684244377</c:v>
                </c:pt>
                <c:pt idx="32">
                  <c:v>6840808.6828872338</c:v>
                </c:pt>
                <c:pt idx="33">
                  <c:v>5270.5078268534271</c:v>
                </c:pt>
                <c:pt idx="34">
                  <c:v>5572738.5179817649</c:v>
                </c:pt>
                <c:pt idx="35">
                  <c:v>13512407.920431588</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6"/>
                <c:pt idx="0">
                  <c:v>厚沢部町</c:v>
                </c:pt>
                <c:pt idx="1">
                  <c:v>厚真町</c:v>
                </c:pt>
                <c:pt idx="2">
                  <c:v>安平町</c:v>
                </c:pt>
                <c:pt idx="3">
                  <c:v>今金町</c:v>
                </c:pt>
                <c:pt idx="4">
                  <c:v>浦河町</c:v>
                </c:pt>
                <c:pt idx="5">
                  <c:v>江差町</c:v>
                </c:pt>
                <c:pt idx="6">
                  <c:v>えりも町</c:v>
                </c:pt>
                <c:pt idx="7">
                  <c:v>奥尻町</c:v>
                </c:pt>
                <c:pt idx="8">
                  <c:v>長万部町</c:v>
                </c:pt>
                <c:pt idx="9">
                  <c:v>乙部町</c:v>
                </c:pt>
                <c:pt idx="10">
                  <c:v>上ノ国町</c:v>
                </c:pt>
                <c:pt idx="11">
                  <c:v>木古内町</c:v>
                </c:pt>
                <c:pt idx="12">
                  <c:v>様似町</c:v>
                </c:pt>
                <c:pt idx="13">
                  <c:v>鹿部町</c:v>
                </c:pt>
                <c:pt idx="14">
                  <c:v>白老町</c:v>
                </c:pt>
                <c:pt idx="15">
                  <c:v>知内町</c:v>
                </c:pt>
                <c:pt idx="16">
                  <c:v>新ひだか町</c:v>
                </c:pt>
                <c:pt idx="17">
                  <c:v>せたな町</c:v>
                </c:pt>
                <c:pt idx="18">
                  <c:v>壮瞥町</c:v>
                </c:pt>
                <c:pt idx="19">
                  <c:v>伊達市</c:v>
                </c:pt>
                <c:pt idx="20">
                  <c:v>洞爺湖町</c:v>
                </c:pt>
                <c:pt idx="21">
                  <c:v>苫小牧市</c:v>
                </c:pt>
                <c:pt idx="22">
                  <c:v>豊浦町</c:v>
                </c:pt>
                <c:pt idx="23">
                  <c:v>七飯町</c:v>
                </c:pt>
                <c:pt idx="24">
                  <c:v>新冠町</c:v>
                </c:pt>
                <c:pt idx="25">
                  <c:v>登別市</c:v>
                </c:pt>
                <c:pt idx="26">
                  <c:v>函館市</c:v>
                </c:pt>
                <c:pt idx="27">
                  <c:v>日高町</c:v>
                </c:pt>
                <c:pt idx="28">
                  <c:v>平取町</c:v>
                </c:pt>
                <c:pt idx="29">
                  <c:v>福島町</c:v>
                </c:pt>
                <c:pt idx="30">
                  <c:v>北斗市</c:v>
                </c:pt>
                <c:pt idx="31">
                  <c:v>松前町</c:v>
                </c:pt>
                <c:pt idx="32">
                  <c:v>むかわ町</c:v>
                </c:pt>
                <c:pt idx="33">
                  <c:v>室蘭市</c:v>
                </c:pt>
                <c:pt idx="34">
                  <c:v>森町</c:v>
                </c:pt>
                <c:pt idx="35">
                  <c:v>八雲町</c:v>
                </c:pt>
              </c:strCache>
            </c:strRef>
          </c:cat>
          <c:val>
            <c:numRef>
              <c:f>再エネ比較シート!$BK$72:$BK$161</c:f>
              <c:numCache>
                <c:formatCode>#,##0_);[Red]\(#,##0\)</c:formatCode>
                <c:ptCount val="90"/>
                <c:pt idx="0">
                  <c:v>4311907.7504744669</c:v>
                </c:pt>
                <c:pt idx="1">
                  <c:v>4292545.71005012</c:v>
                </c:pt>
                <c:pt idx="2">
                  <c:v>4508550.1952986158</c:v>
                </c:pt>
                <c:pt idx="3">
                  <c:v>7511141.9311117958</c:v>
                </c:pt>
                <c:pt idx="4">
                  <c:v>3459717.9179851976</c:v>
                </c:pt>
                <c:pt idx="5">
                  <c:v>1200302.5739525924</c:v>
                </c:pt>
                <c:pt idx="6">
                  <c:v>3367387.9490844328</c:v>
                </c:pt>
                <c:pt idx="7">
                  <c:v>2903715.2012401917</c:v>
                </c:pt>
                <c:pt idx="8">
                  <c:v>3880019.3770138528</c:v>
                </c:pt>
                <c:pt idx="9">
                  <c:v>891984.83189617156</c:v>
                </c:pt>
                <c:pt idx="10">
                  <c:v>7488101.2601271262</c:v>
                </c:pt>
                <c:pt idx="11">
                  <c:v>2540632.001058904</c:v>
                </c:pt>
                <c:pt idx="12">
                  <c:v>1494005.077801425</c:v>
                </c:pt>
                <c:pt idx="13">
                  <c:v>1988325.5932288433</c:v>
                </c:pt>
                <c:pt idx="14">
                  <c:v>2464905.6120933448</c:v>
                </c:pt>
                <c:pt idx="15">
                  <c:v>2687938.787481687</c:v>
                </c:pt>
                <c:pt idx="16">
                  <c:v>6943187.9488406358</c:v>
                </c:pt>
                <c:pt idx="17">
                  <c:v>6788386.4349642703</c:v>
                </c:pt>
                <c:pt idx="18">
                  <c:v>1622265.2170055874</c:v>
                </c:pt>
                <c:pt idx="19">
                  <c:v>4996635.4870913876</c:v>
                </c:pt>
                <c:pt idx="20">
                  <c:v>1425953.8004026006</c:v>
                </c:pt>
                <c:pt idx="21">
                  <c:v>7850525.4257206973</c:v>
                </c:pt>
                <c:pt idx="22">
                  <c:v>1528047.9310009375</c:v>
                </c:pt>
                <c:pt idx="23">
                  <c:v>962469.12165310187</c:v>
                </c:pt>
                <c:pt idx="24">
                  <c:v>4820988.4384434698</c:v>
                </c:pt>
                <c:pt idx="25">
                  <c:v>1752759.3940484007</c:v>
                </c:pt>
                <c:pt idx="26">
                  <c:v>6653290.0436455207</c:v>
                </c:pt>
                <c:pt idx="27">
                  <c:v>7546541.6539931102</c:v>
                </c:pt>
                <c:pt idx="28">
                  <c:v>4749461.6830313727</c:v>
                </c:pt>
                <c:pt idx="29">
                  <c:v>1393842.2572877789</c:v>
                </c:pt>
                <c:pt idx="30">
                  <c:v>5313951.1482957834</c:v>
                </c:pt>
                <c:pt idx="31">
                  <c:v>2239597.0684244377</c:v>
                </c:pt>
                <c:pt idx="32">
                  <c:v>6840808.6828872338</c:v>
                </c:pt>
                <c:pt idx="33">
                  <c:v>5270.5078268534271</c:v>
                </c:pt>
                <c:pt idx="34">
                  <c:v>5572738.5179817649</c:v>
                </c:pt>
                <c:pt idx="35">
                  <c:v>13512407.920431588</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36"/>
                <c:pt idx="0">
                  <c:v>厚沢部町</c:v>
                </c:pt>
                <c:pt idx="1">
                  <c:v>厚真町</c:v>
                </c:pt>
                <c:pt idx="2">
                  <c:v>安平町</c:v>
                </c:pt>
                <c:pt idx="3">
                  <c:v>今金町</c:v>
                </c:pt>
                <c:pt idx="4">
                  <c:v>浦河町</c:v>
                </c:pt>
                <c:pt idx="5">
                  <c:v>江差町</c:v>
                </c:pt>
                <c:pt idx="6">
                  <c:v>えりも町</c:v>
                </c:pt>
                <c:pt idx="7">
                  <c:v>奥尻町</c:v>
                </c:pt>
                <c:pt idx="8">
                  <c:v>長万部町</c:v>
                </c:pt>
                <c:pt idx="9">
                  <c:v>乙部町</c:v>
                </c:pt>
                <c:pt idx="10">
                  <c:v>上ノ国町</c:v>
                </c:pt>
                <c:pt idx="11">
                  <c:v>木古内町</c:v>
                </c:pt>
                <c:pt idx="12">
                  <c:v>様似町</c:v>
                </c:pt>
                <c:pt idx="13">
                  <c:v>鹿部町</c:v>
                </c:pt>
                <c:pt idx="14">
                  <c:v>白老町</c:v>
                </c:pt>
                <c:pt idx="15">
                  <c:v>知内町</c:v>
                </c:pt>
                <c:pt idx="16">
                  <c:v>新ひだか町</c:v>
                </c:pt>
                <c:pt idx="17">
                  <c:v>せたな町</c:v>
                </c:pt>
                <c:pt idx="18">
                  <c:v>壮瞥町</c:v>
                </c:pt>
                <c:pt idx="19">
                  <c:v>伊達市</c:v>
                </c:pt>
                <c:pt idx="20">
                  <c:v>洞爺湖町</c:v>
                </c:pt>
                <c:pt idx="21">
                  <c:v>苫小牧市</c:v>
                </c:pt>
                <c:pt idx="22">
                  <c:v>豊浦町</c:v>
                </c:pt>
                <c:pt idx="23">
                  <c:v>七飯町</c:v>
                </c:pt>
                <c:pt idx="24">
                  <c:v>新冠町</c:v>
                </c:pt>
                <c:pt idx="25">
                  <c:v>登別市</c:v>
                </c:pt>
                <c:pt idx="26">
                  <c:v>函館市</c:v>
                </c:pt>
                <c:pt idx="27">
                  <c:v>日高町</c:v>
                </c:pt>
                <c:pt idx="28">
                  <c:v>平取町</c:v>
                </c:pt>
                <c:pt idx="29">
                  <c:v>福島町</c:v>
                </c:pt>
                <c:pt idx="30">
                  <c:v>北斗市</c:v>
                </c:pt>
                <c:pt idx="31">
                  <c:v>松前町</c:v>
                </c:pt>
                <c:pt idx="32">
                  <c:v>むかわ町</c:v>
                </c:pt>
                <c:pt idx="33">
                  <c:v>室蘭市</c:v>
                </c:pt>
                <c:pt idx="34">
                  <c:v>森町</c:v>
                </c:pt>
                <c:pt idx="35">
                  <c:v>八雲町</c:v>
                </c:pt>
              </c:strCache>
            </c:strRef>
          </c:cat>
          <c:val>
            <c:numRef>
              <c:f>再エネ比較シート!$BJ$72:$BJ$161</c:f>
              <c:numCache>
                <c:formatCode>#,##0_);[Red]\(#,##0\)</c:formatCode>
                <c:ptCount val="90"/>
                <c:pt idx="0">
                  <c:v>17727.379525532768</c:v>
                </c:pt>
                <c:pt idx="1">
                  <c:v>28223.256949879724</c:v>
                </c:pt>
                <c:pt idx="2">
                  <c:v>50819.359701384834</c:v>
                </c:pt>
                <c:pt idx="3">
                  <c:v>22013.868888204277</c:v>
                </c:pt>
                <c:pt idx="4">
                  <c:v>69257.94901480191</c:v>
                </c:pt>
                <c:pt idx="5">
                  <c:v>39657.039047407467</c:v>
                </c:pt>
                <c:pt idx="6">
                  <c:v>21065.385915567993</c:v>
                </c:pt>
                <c:pt idx="7">
                  <c:v>13620.031759808244</c:v>
                </c:pt>
                <c:pt idx="8">
                  <c:v>28402.809986147095</c:v>
                </c:pt>
                <c:pt idx="9">
                  <c:v>15315.01810382837</c:v>
                </c:pt>
                <c:pt idx="10">
                  <c:v>18912.479872873635</c:v>
                </c:pt>
                <c:pt idx="11">
                  <c:v>17557.075941096089</c:v>
                </c:pt>
                <c:pt idx="12">
                  <c:v>20488.12519857493</c:v>
                </c:pt>
                <c:pt idx="13">
                  <c:v>21889.944771157017</c:v>
                </c:pt>
                <c:pt idx="14">
                  <c:v>117767.83990665509</c:v>
                </c:pt>
                <c:pt idx="15">
                  <c:v>20341.863518312388</c:v>
                </c:pt>
                <c:pt idx="16">
                  <c:v>106104.35715936367</c:v>
                </c:pt>
                <c:pt idx="17">
                  <c:v>35528.531035728171</c:v>
                </c:pt>
                <c:pt idx="18">
                  <c:v>15038.623994412614</c:v>
                </c:pt>
                <c:pt idx="19">
                  <c:v>161527.62490861217</c:v>
                </c:pt>
                <c:pt idx="20">
                  <c:v>49835.368597399734</c:v>
                </c:pt>
                <c:pt idx="21">
                  <c:v>1788242.7482793031</c:v>
                </c:pt>
                <c:pt idx="22">
                  <c:v>17382.25799906256</c:v>
                </c:pt>
                <c:pt idx="23">
                  <c:v>120448.73234689821</c:v>
                </c:pt>
                <c:pt idx="24">
                  <c:v>27018.806556529624</c:v>
                </c:pt>
                <c:pt idx="25">
                  <c:v>199142.76895160001</c:v>
                </c:pt>
                <c:pt idx="26">
                  <c:v>1376334.7883544785</c:v>
                </c:pt>
                <c:pt idx="27">
                  <c:v>66075.605006888902</c:v>
                </c:pt>
                <c:pt idx="28">
                  <c:v>22146.684968627662</c:v>
                </c:pt>
                <c:pt idx="29">
                  <c:v>16198.249712221179</c:v>
                </c:pt>
                <c:pt idx="30">
                  <c:v>234391.87670421632</c:v>
                </c:pt>
                <c:pt idx="31">
                  <c:v>30373.488575562511</c:v>
                </c:pt>
                <c:pt idx="32">
                  <c:v>39577.250112766618</c:v>
                </c:pt>
                <c:pt idx="33">
                  <c:v>735365.35317314661</c:v>
                </c:pt>
                <c:pt idx="34">
                  <c:v>102458.97201823577</c:v>
                </c:pt>
                <c:pt idx="35">
                  <c:v>99868.266568411404</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6"/>
                <c:pt idx="0">
                  <c:v>厚沢部町</c:v>
                </c:pt>
                <c:pt idx="1">
                  <c:v>厚真町</c:v>
                </c:pt>
                <c:pt idx="2">
                  <c:v>安平町</c:v>
                </c:pt>
                <c:pt idx="3">
                  <c:v>今金町</c:v>
                </c:pt>
                <c:pt idx="4">
                  <c:v>浦河町</c:v>
                </c:pt>
                <c:pt idx="5">
                  <c:v>江差町</c:v>
                </c:pt>
                <c:pt idx="6">
                  <c:v>えりも町</c:v>
                </c:pt>
                <c:pt idx="7">
                  <c:v>奥尻町</c:v>
                </c:pt>
                <c:pt idx="8">
                  <c:v>長万部町</c:v>
                </c:pt>
                <c:pt idx="9">
                  <c:v>乙部町</c:v>
                </c:pt>
                <c:pt idx="10">
                  <c:v>上ノ国町</c:v>
                </c:pt>
                <c:pt idx="11">
                  <c:v>木古内町</c:v>
                </c:pt>
                <c:pt idx="12">
                  <c:v>様似町</c:v>
                </c:pt>
                <c:pt idx="13">
                  <c:v>鹿部町</c:v>
                </c:pt>
                <c:pt idx="14">
                  <c:v>白老町</c:v>
                </c:pt>
                <c:pt idx="15">
                  <c:v>知内町</c:v>
                </c:pt>
                <c:pt idx="16">
                  <c:v>新ひだか町</c:v>
                </c:pt>
                <c:pt idx="17">
                  <c:v>せたな町</c:v>
                </c:pt>
                <c:pt idx="18">
                  <c:v>壮瞥町</c:v>
                </c:pt>
                <c:pt idx="19">
                  <c:v>伊達市</c:v>
                </c:pt>
                <c:pt idx="20">
                  <c:v>洞爺湖町</c:v>
                </c:pt>
                <c:pt idx="21">
                  <c:v>苫小牧市</c:v>
                </c:pt>
                <c:pt idx="22">
                  <c:v>豊浦町</c:v>
                </c:pt>
                <c:pt idx="23">
                  <c:v>七飯町</c:v>
                </c:pt>
                <c:pt idx="24">
                  <c:v>新冠町</c:v>
                </c:pt>
                <c:pt idx="25">
                  <c:v>登別市</c:v>
                </c:pt>
                <c:pt idx="26">
                  <c:v>函館市</c:v>
                </c:pt>
                <c:pt idx="27">
                  <c:v>日高町</c:v>
                </c:pt>
                <c:pt idx="28">
                  <c:v>平取町</c:v>
                </c:pt>
                <c:pt idx="29">
                  <c:v>福島町</c:v>
                </c:pt>
                <c:pt idx="30">
                  <c:v>北斗市</c:v>
                </c:pt>
                <c:pt idx="31">
                  <c:v>松前町</c:v>
                </c:pt>
                <c:pt idx="32">
                  <c:v>むかわ町</c:v>
                </c:pt>
                <c:pt idx="33">
                  <c:v>室蘭市</c:v>
                </c:pt>
                <c:pt idx="34">
                  <c:v>森町</c:v>
                </c:pt>
                <c:pt idx="35">
                  <c:v>八雲町</c:v>
                </c:pt>
              </c:strCache>
            </c:strRef>
          </c:cat>
          <c:val>
            <c:numRef>
              <c:f>再エネ比較シート!$BJ$72:$BJ$161</c:f>
              <c:numCache>
                <c:formatCode>#,##0_);[Red]\(#,##0\)</c:formatCode>
                <c:ptCount val="90"/>
                <c:pt idx="0">
                  <c:v>17727.379525532768</c:v>
                </c:pt>
                <c:pt idx="1">
                  <c:v>28223.256949879724</c:v>
                </c:pt>
                <c:pt idx="2">
                  <c:v>50819.359701384834</c:v>
                </c:pt>
                <c:pt idx="3">
                  <c:v>22013.868888204277</c:v>
                </c:pt>
                <c:pt idx="4">
                  <c:v>69257.94901480191</c:v>
                </c:pt>
                <c:pt idx="5">
                  <c:v>39657.039047407467</c:v>
                </c:pt>
                <c:pt idx="6">
                  <c:v>21065.385915567993</c:v>
                </c:pt>
                <c:pt idx="7">
                  <c:v>13620.031759808244</c:v>
                </c:pt>
                <c:pt idx="8">
                  <c:v>28402.809986147095</c:v>
                </c:pt>
                <c:pt idx="9">
                  <c:v>15315.01810382837</c:v>
                </c:pt>
                <c:pt idx="10">
                  <c:v>18912.479872873635</c:v>
                </c:pt>
                <c:pt idx="11">
                  <c:v>17557.075941096089</c:v>
                </c:pt>
                <c:pt idx="12">
                  <c:v>20488.12519857493</c:v>
                </c:pt>
                <c:pt idx="13">
                  <c:v>21889.944771157017</c:v>
                </c:pt>
                <c:pt idx="14">
                  <c:v>117767.83990665509</c:v>
                </c:pt>
                <c:pt idx="15">
                  <c:v>20341.863518312388</c:v>
                </c:pt>
                <c:pt idx="16">
                  <c:v>106104.35715936367</c:v>
                </c:pt>
                <c:pt idx="17">
                  <c:v>35528.531035728171</c:v>
                </c:pt>
                <c:pt idx="18">
                  <c:v>15038.623994412614</c:v>
                </c:pt>
                <c:pt idx="19">
                  <c:v>161527.62490861217</c:v>
                </c:pt>
                <c:pt idx="20">
                  <c:v>49835.368597399734</c:v>
                </c:pt>
                <c:pt idx="21">
                  <c:v>1788242.7482793031</c:v>
                </c:pt>
                <c:pt idx="22">
                  <c:v>17382.25799906256</c:v>
                </c:pt>
                <c:pt idx="23">
                  <c:v>120448.73234689821</c:v>
                </c:pt>
                <c:pt idx="24">
                  <c:v>27018.806556529624</c:v>
                </c:pt>
                <c:pt idx="25">
                  <c:v>199142.76895160001</c:v>
                </c:pt>
                <c:pt idx="26">
                  <c:v>1376334.7883544785</c:v>
                </c:pt>
                <c:pt idx="27">
                  <c:v>66075.605006888902</c:v>
                </c:pt>
                <c:pt idx="28">
                  <c:v>22146.684968627662</c:v>
                </c:pt>
                <c:pt idx="29">
                  <c:v>16198.249712221179</c:v>
                </c:pt>
                <c:pt idx="30">
                  <c:v>234391.87670421632</c:v>
                </c:pt>
                <c:pt idx="31">
                  <c:v>30373.488575562511</c:v>
                </c:pt>
                <c:pt idx="32">
                  <c:v>39577.250112766618</c:v>
                </c:pt>
                <c:pt idx="33">
                  <c:v>735365.35317314661</c:v>
                </c:pt>
                <c:pt idx="34">
                  <c:v>102458.97201823577</c:v>
                </c:pt>
                <c:pt idx="35">
                  <c:v>99868.266568411404</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36"/>
                <c:pt idx="0">
                  <c:v>厚沢部町</c:v>
                </c:pt>
                <c:pt idx="1">
                  <c:v>厚真町</c:v>
                </c:pt>
                <c:pt idx="2">
                  <c:v>安平町</c:v>
                </c:pt>
                <c:pt idx="3">
                  <c:v>今金町</c:v>
                </c:pt>
                <c:pt idx="4">
                  <c:v>浦河町</c:v>
                </c:pt>
                <c:pt idx="5">
                  <c:v>江差町</c:v>
                </c:pt>
                <c:pt idx="6">
                  <c:v>えりも町</c:v>
                </c:pt>
                <c:pt idx="7">
                  <c:v>奥尻町</c:v>
                </c:pt>
                <c:pt idx="8">
                  <c:v>長万部町</c:v>
                </c:pt>
                <c:pt idx="9">
                  <c:v>乙部町</c:v>
                </c:pt>
                <c:pt idx="10">
                  <c:v>上ノ国町</c:v>
                </c:pt>
                <c:pt idx="11">
                  <c:v>木古内町</c:v>
                </c:pt>
                <c:pt idx="12">
                  <c:v>様似町</c:v>
                </c:pt>
                <c:pt idx="13">
                  <c:v>鹿部町</c:v>
                </c:pt>
                <c:pt idx="14">
                  <c:v>白老町</c:v>
                </c:pt>
                <c:pt idx="15">
                  <c:v>知内町</c:v>
                </c:pt>
                <c:pt idx="16">
                  <c:v>新ひだか町</c:v>
                </c:pt>
                <c:pt idx="17">
                  <c:v>せたな町</c:v>
                </c:pt>
                <c:pt idx="18">
                  <c:v>壮瞥町</c:v>
                </c:pt>
                <c:pt idx="19">
                  <c:v>伊達市</c:v>
                </c:pt>
                <c:pt idx="20">
                  <c:v>洞爺湖町</c:v>
                </c:pt>
                <c:pt idx="21">
                  <c:v>苫小牧市</c:v>
                </c:pt>
                <c:pt idx="22">
                  <c:v>豊浦町</c:v>
                </c:pt>
                <c:pt idx="23">
                  <c:v>七飯町</c:v>
                </c:pt>
                <c:pt idx="24">
                  <c:v>新冠町</c:v>
                </c:pt>
                <c:pt idx="25">
                  <c:v>登別市</c:v>
                </c:pt>
                <c:pt idx="26">
                  <c:v>函館市</c:v>
                </c:pt>
                <c:pt idx="27">
                  <c:v>日高町</c:v>
                </c:pt>
                <c:pt idx="28">
                  <c:v>平取町</c:v>
                </c:pt>
                <c:pt idx="29">
                  <c:v>福島町</c:v>
                </c:pt>
                <c:pt idx="30">
                  <c:v>北斗市</c:v>
                </c:pt>
                <c:pt idx="31">
                  <c:v>松前町</c:v>
                </c:pt>
                <c:pt idx="32">
                  <c:v>むかわ町</c:v>
                </c:pt>
                <c:pt idx="33">
                  <c:v>室蘭市</c:v>
                </c:pt>
                <c:pt idx="34">
                  <c:v>森町</c:v>
                </c:pt>
                <c:pt idx="35">
                  <c:v>八雲町</c:v>
                </c:pt>
              </c:strCache>
            </c:strRef>
          </c:cat>
          <c:val>
            <c:numRef>
              <c:f>再エネ比較シート!$BE$72:$BE$161</c:f>
              <c:numCache>
                <c:formatCode>#,##0_);[Red]\(#,##0\)</c:formatCode>
                <c:ptCount val="90"/>
                <c:pt idx="0">
                  <c:v>1478078.4810000001</c:v>
                </c:pt>
                <c:pt idx="1">
                  <c:v>1282660.8360000001</c:v>
                </c:pt>
                <c:pt idx="2">
                  <c:v>2802370.13</c:v>
                </c:pt>
                <c:pt idx="3">
                  <c:v>1678973.882</c:v>
                </c:pt>
                <c:pt idx="4">
                  <c:v>2412242.2899999996</c:v>
                </c:pt>
                <c:pt idx="5">
                  <c:v>419621.788</c:v>
                </c:pt>
                <c:pt idx="6">
                  <c:v>907458.15800000017</c:v>
                </c:pt>
                <c:pt idx="7">
                  <c:v>236277.53799999997</c:v>
                </c:pt>
                <c:pt idx="8">
                  <c:v>1044996.449</c:v>
                </c:pt>
                <c:pt idx="9">
                  <c:v>336144.26799999998</c:v>
                </c:pt>
                <c:pt idx="10">
                  <c:v>351848.85600000003</c:v>
                </c:pt>
                <c:pt idx="11">
                  <c:v>384183.64499999996</c:v>
                </c:pt>
                <c:pt idx="12">
                  <c:v>486249.97400000005</c:v>
                </c:pt>
                <c:pt idx="13">
                  <c:v>125464.21500000003</c:v>
                </c:pt>
                <c:pt idx="14">
                  <c:v>643713.42100000009</c:v>
                </c:pt>
                <c:pt idx="15">
                  <c:v>620600.65599999996</c:v>
                </c:pt>
                <c:pt idx="16">
                  <c:v>3654113.2770000002</c:v>
                </c:pt>
                <c:pt idx="17">
                  <c:v>1985975.0090000001</c:v>
                </c:pt>
                <c:pt idx="18">
                  <c:v>470920.13099999999</c:v>
                </c:pt>
                <c:pt idx="19">
                  <c:v>1986407.0830000001</c:v>
                </c:pt>
                <c:pt idx="20">
                  <c:v>1075356.183</c:v>
                </c:pt>
                <c:pt idx="21">
                  <c:v>1382679.027</c:v>
                </c:pt>
                <c:pt idx="22">
                  <c:v>750786.28599999996</c:v>
                </c:pt>
                <c:pt idx="23">
                  <c:v>735418.82399999979</c:v>
                </c:pt>
                <c:pt idx="24">
                  <c:v>2814694.077</c:v>
                </c:pt>
                <c:pt idx="25">
                  <c:v>618400.69499999995</c:v>
                </c:pt>
                <c:pt idx="26">
                  <c:v>1933591.452</c:v>
                </c:pt>
                <c:pt idx="27">
                  <c:v>3893833.5509999995</c:v>
                </c:pt>
                <c:pt idx="28">
                  <c:v>1725396.5999999999</c:v>
                </c:pt>
                <c:pt idx="29">
                  <c:v>72383.281000000017</c:v>
                </c:pt>
                <c:pt idx="30">
                  <c:v>1525958.1029999997</c:v>
                </c:pt>
                <c:pt idx="31">
                  <c:v>218860.05400000003</c:v>
                </c:pt>
                <c:pt idx="32">
                  <c:v>1641393.4739999999</c:v>
                </c:pt>
                <c:pt idx="33">
                  <c:v>568153.69299999997</c:v>
                </c:pt>
                <c:pt idx="34">
                  <c:v>1218492.601</c:v>
                </c:pt>
                <c:pt idx="35">
                  <c:v>2811068.662</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36"/>
                <c:pt idx="0">
                  <c:v>厚沢部町</c:v>
                </c:pt>
                <c:pt idx="1">
                  <c:v>厚真町</c:v>
                </c:pt>
                <c:pt idx="2">
                  <c:v>安平町</c:v>
                </c:pt>
                <c:pt idx="3">
                  <c:v>今金町</c:v>
                </c:pt>
                <c:pt idx="4">
                  <c:v>浦河町</c:v>
                </c:pt>
                <c:pt idx="5">
                  <c:v>江差町</c:v>
                </c:pt>
                <c:pt idx="6">
                  <c:v>えりも町</c:v>
                </c:pt>
                <c:pt idx="7">
                  <c:v>奥尻町</c:v>
                </c:pt>
                <c:pt idx="8">
                  <c:v>長万部町</c:v>
                </c:pt>
                <c:pt idx="9">
                  <c:v>乙部町</c:v>
                </c:pt>
                <c:pt idx="10">
                  <c:v>上ノ国町</c:v>
                </c:pt>
                <c:pt idx="11">
                  <c:v>木古内町</c:v>
                </c:pt>
                <c:pt idx="12">
                  <c:v>様似町</c:v>
                </c:pt>
                <c:pt idx="13">
                  <c:v>鹿部町</c:v>
                </c:pt>
                <c:pt idx="14">
                  <c:v>白老町</c:v>
                </c:pt>
                <c:pt idx="15">
                  <c:v>知内町</c:v>
                </c:pt>
                <c:pt idx="16">
                  <c:v>新ひだか町</c:v>
                </c:pt>
                <c:pt idx="17">
                  <c:v>せたな町</c:v>
                </c:pt>
                <c:pt idx="18">
                  <c:v>壮瞥町</c:v>
                </c:pt>
                <c:pt idx="19">
                  <c:v>伊達市</c:v>
                </c:pt>
                <c:pt idx="20">
                  <c:v>洞爺湖町</c:v>
                </c:pt>
                <c:pt idx="21">
                  <c:v>苫小牧市</c:v>
                </c:pt>
                <c:pt idx="22">
                  <c:v>豊浦町</c:v>
                </c:pt>
                <c:pt idx="23">
                  <c:v>七飯町</c:v>
                </c:pt>
                <c:pt idx="24">
                  <c:v>新冠町</c:v>
                </c:pt>
                <c:pt idx="25">
                  <c:v>登別市</c:v>
                </c:pt>
                <c:pt idx="26">
                  <c:v>函館市</c:v>
                </c:pt>
                <c:pt idx="27">
                  <c:v>日高町</c:v>
                </c:pt>
                <c:pt idx="28">
                  <c:v>平取町</c:v>
                </c:pt>
                <c:pt idx="29">
                  <c:v>福島町</c:v>
                </c:pt>
                <c:pt idx="30">
                  <c:v>北斗市</c:v>
                </c:pt>
                <c:pt idx="31">
                  <c:v>松前町</c:v>
                </c:pt>
                <c:pt idx="32">
                  <c:v>むかわ町</c:v>
                </c:pt>
                <c:pt idx="33">
                  <c:v>室蘭市</c:v>
                </c:pt>
                <c:pt idx="34">
                  <c:v>森町</c:v>
                </c:pt>
                <c:pt idx="35">
                  <c:v>八雲町</c:v>
                </c:pt>
              </c:strCache>
            </c:strRef>
          </c:cat>
          <c:val>
            <c:numRef>
              <c:f>再エネ比較シート!$BF$72:$BF$161</c:f>
              <c:numCache>
                <c:formatCode>#,##0_);[Red]\(#,##0\)</c:formatCode>
                <c:ptCount val="90"/>
                <c:pt idx="0">
                  <c:v>2787901.0060000001</c:v>
                </c:pt>
                <c:pt idx="1">
                  <c:v>2960047.0159999998</c:v>
                </c:pt>
                <c:pt idx="2">
                  <c:v>1671111.9350000003</c:v>
                </c:pt>
                <c:pt idx="3">
                  <c:v>5740218.3109999998</c:v>
                </c:pt>
                <c:pt idx="4">
                  <c:v>1085143.3500000001</c:v>
                </c:pt>
                <c:pt idx="5">
                  <c:v>817789.32</c:v>
                </c:pt>
                <c:pt idx="6">
                  <c:v>2443951.7170000006</c:v>
                </c:pt>
                <c:pt idx="7">
                  <c:v>2667447.5490000001</c:v>
                </c:pt>
                <c:pt idx="8">
                  <c:v>2854906.679</c:v>
                </c:pt>
                <c:pt idx="9">
                  <c:v>543010.09199999995</c:v>
                </c:pt>
                <c:pt idx="10">
                  <c:v>7024251.9270000001</c:v>
                </c:pt>
                <c:pt idx="11">
                  <c:v>2156479.253</c:v>
                </c:pt>
                <c:pt idx="12">
                  <c:v>1014798.444</c:v>
                </c:pt>
                <c:pt idx="13">
                  <c:v>1829952.6680000003</c:v>
                </c:pt>
                <c:pt idx="14">
                  <c:v>1870341.9140000001</c:v>
                </c:pt>
                <c:pt idx="15">
                  <c:v>2068898.6780000001</c:v>
                </c:pt>
                <c:pt idx="16">
                  <c:v>2962386.6120000007</c:v>
                </c:pt>
                <c:pt idx="17">
                  <c:v>4735357.6399999987</c:v>
                </c:pt>
                <c:pt idx="18">
                  <c:v>1052519.781</c:v>
                </c:pt>
                <c:pt idx="19">
                  <c:v>3078201.9730000002</c:v>
                </c:pt>
                <c:pt idx="20">
                  <c:v>375285.26500000007</c:v>
                </c:pt>
                <c:pt idx="21">
                  <c:v>6418562.1270000003</c:v>
                </c:pt>
                <c:pt idx="22">
                  <c:v>782040.27599999995</c:v>
                </c:pt>
                <c:pt idx="23">
                  <c:v>268872.00599999999</c:v>
                </c:pt>
                <c:pt idx="24">
                  <c:v>1963254.0279999997</c:v>
                </c:pt>
                <c:pt idx="25">
                  <c:v>1216765.1910000003</c:v>
                </c:pt>
                <c:pt idx="26">
                  <c:v>5994159.0690000001</c:v>
                </c:pt>
                <c:pt idx="27">
                  <c:v>3594345.91</c:v>
                </c:pt>
                <c:pt idx="28">
                  <c:v>2980159.0639999998</c:v>
                </c:pt>
                <c:pt idx="29">
                  <c:v>1295619.615</c:v>
                </c:pt>
                <c:pt idx="30">
                  <c:v>3932191.9569999999</c:v>
                </c:pt>
                <c:pt idx="31">
                  <c:v>1925690.554</c:v>
                </c:pt>
                <c:pt idx="32">
                  <c:v>5162483.3459999999</c:v>
                </c:pt>
                <c:pt idx="33">
                  <c:v>168740.068</c:v>
                </c:pt>
                <c:pt idx="34">
                  <c:v>4259237.2750000004</c:v>
                </c:pt>
                <c:pt idx="35">
                  <c:v>10368648.847999997</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36"/>
                <c:pt idx="0">
                  <c:v>厚沢部町</c:v>
                </c:pt>
                <c:pt idx="1">
                  <c:v>厚真町</c:v>
                </c:pt>
                <c:pt idx="2">
                  <c:v>安平町</c:v>
                </c:pt>
                <c:pt idx="3">
                  <c:v>今金町</c:v>
                </c:pt>
                <c:pt idx="4">
                  <c:v>浦河町</c:v>
                </c:pt>
                <c:pt idx="5">
                  <c:v>江差町</c:v>
                </c:pt>
                <c:pt idx="6">
                  <c:v>えりも町</c:v>
                </c:pt>
                <c:pt idx="7">
                  <c:v>奥尻町</c:v>
                </c:pt>
                <c:pt idx="8">
                  <c:v>長万部町</c:v>
                </c:pt>
                <c:pt idx="9">
                  <c:v>乙部町</c:v>
                </c:pt>
                <c:pt idx="10">
                  <c:v>上ノ国町</c:v>
                </c:pt>
                <c:pt idx="11">
                  <c:v>木古内町</c:v>
                </c:pt>
                <c:pt idx="12">
                  <c:v>様似町</c:v>
                </c:pt>
                <c:pt idx="13">
                  <c:v>鹿部町</c:v>
                </c:pt>
                <c:pt idx="14">
                  <c:v>白老町</c:v>
                </c:pt>
                <c:pt idx="15">
                  <c:v>知内町</c:v>
                </c:pt>
                <c:pt idx="16">
                  <c:v>新ひだか町</c:v>
                </c:pt>
                <c:pt idx="17">
                  <c:v>せたな町</c:v>
                </c:pt>
                <c:pt idx="18">
                  <c:v>壮瞥町</c:v>
                </c:pt>
                <c:pt idx="19">
                  <c:v>伊達市</c:v>
                </c:pt>
                <c:pt idx="20">
                  <c:v>洞爺湖町</c:v>
                </c:pt>
                <c:pt idx="21">
                  <c:v>苫小牧市</c:v>
                </c:pt>
                <c:pt idx="22">
                  <c:v>豊浦町</c:v>
                </c:pt>
                <c:pt idx="23">
                  <c:v>七飯町</c:v>
                </c:pt>
                <c:pt idx="24">
                  <c:v>新冠町</c:v>
                </c:pt>
                <c:pt idx="25">
                  <c:v>登別市</c:v>
                </c:pt>
                <c:pt idx="26">
                  <c:v>函館市</c:v>
                </c:pt>
                <c:pt idx="27">
                  <c:v>日高町</c:v>
                </c:pt>
                <c:pt idx="28">
                  <c:v>平取町</c:v>
                </c:pt>
                <c:pt idx="29">
                  <c:v>福島町</c:v>
                </c:pt>
                <c:pt idx="30">
                  <c:v>北斗市</c:v>
                </c:pt>
                <c:pt idx="31">
                  <c:v>松前町</c:v>
                </c:pt>
                <c:pt idx="32">
                  <c:v>むかわ町</c:v>
                </c:pt>
                <c:pt idx="33">
                  <c:v>室蘭市</c:v>
                </c:pt>
                <c:pt idx="34">
                  <c:v>森町</c:v>
                </c:pt>
                <c:pt idx="35">
                  <c:v>八雲町</c:v>
                </c:pt>
              </c:strCache>
            </c:strRef>
          </c:cat>
          <c:val>
            <c:numRef>
              <c:f>再エネ比較シート!$BG$72:$BG$161</c:f>
              <c:numCache>
                <c:formatCode>#,##0_);[Red]\(#,##0\)</c:formatCode>
                <c:ptCount val="90"/>
                <c:pt idx="0">
                  <c:v>63620.567999999999</c:v>
                </c:pt>
                <c:pt idx="1">
                  <c:v>1894.317</c:v>
                </c:pt>
                <c:pt idx="2">
                  <c:v>0</c:v>
                </c:pt>
                <c:pt idx="3">
                  <c:v>113963.60700000002</c:v>
                </c:pt>
                <c:pt idx="4">
                  <c:v>31250.269</c:v>
                </c:pt>
                <c:pt idx="5">
                  <c:v>2239.9430000000007</c:v>
                </c:pt>
                <c:pt idx="6">
                  <c:v>35630.402000000002</c:v>
                </c:pt>
                <c:pt idx="7">
                  <c:v>12511.291999999999</c:v>
                </c:pt>
                <c:pt idx="8">
                  <c:v>5520.0200000000013</c:v>
                </c:pt>
                <c:pt idx="9">
                  <c:v>27928.907999999999</c:v>
                </c:pt>
                <c:pt idx="10">
                  <c:v>130912.95699999999</c:v>
                </c:pt>
                <c:pt idx="11">
                  <c:v>17526.179</c:v>
                </c:pt>
                <c:pt idx="12">
                  <c:v>13263.278</c:v>
                </c:pt>
                <c:pt idx="13">
                  <c:v>53754.743000000009</c:v>
                </c:pt>
                <c:pt idx="14">
                  <c:v>25648.931</c:v>
                </c:pt>
                <c:pt idx="15">
                  <c:v>18781.316999999995</c:v>
                </c:pt>
                <c:pt idx="16">
                  <c:v>432395.554</c:v>
                </c:pt>
                <c:pt idx="17">
                  <c:v>101357.63400000001</c:v>
                </c:pt>
                <c:pt idx="18">
                  <c:v>63520.800000000003</c:v>
                </c:pt>
                <c:pt idx="19">
                  <c:v>54720.248</c:v>
                </c:pt>
                <c:pt idx="20">
                  <c:v>21370.653999999999</c:v>
                </c:pt>
                <c:pt idx="21">
                  <c:v>827.83699999999988</c:v>
                </c:pt>
                <c:pt idx="22">
                  <c:v>12603.627000000002</c:v>
                </c:pt>
                <c:pt idx="23">
                  <c:v>78505.61</c:v>
                </c:pt>
                <c:pt idx="24">
                  <c:v>70059.14</c:v>
                </c:pt>
                <c:pt idx="25">
                  <c:v>7833.1469999999999</c:v>
                </c:pt>
                <c:pt idx="26">
                  <c:v>95243.207999999999</c:v>
                </c:pt>
                <c:pt idx="27">
                  <c:v>115557.436</c:v>
                </c:pt>
                <c:pt idx="28">
                  <c:v>51690.088000000003</c:v>
                </c:pt>
                <c:pt idx="29">
                  <c:v>42037.610999999997</c:v>
                </c:pt>
                <c:pt idx="30">
                  <c:v>88075.953999999998</c:v>
                </c:pt>
                <c:pt idx="31">
                  <c:v>125342.686</c:v>
                </c:pt>
                <c:pt idx="32">
                  <c:v>18323.545999999995</c:v>
                </c:pt>
                <c:pt idx="33">
                  <c:v>2566.6480000000006</c:v>
                </c:pt>
                <c:pt idx="34">
                  <c:v>70904.235000000001</c:v>
                </c:pt>
                <c:pt idx="35">
                  <c:v>135965.18299999999</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36"/>
                <c:pt idx="0">
                  <c:v>厚沢部町</c:v>
                </c:pt>
                <c:pt idx="1">
                  <c:v>厚真町</c:v>
                </c:pt>
                <c:pt idx="2">
                  <c:v>安平町</c:v>
                </c:pt>
                <c:pt idx="3">
                  <c:v>今金町</c:v>
                </c:pt>
                <c:pt idx="4">
                  <c:v>浦河町</c:v>
                </c:pt>
                <c:pt idx="5">
                  <c:v>江差町</c:v>
                </c:pt>
                <c:pt idx="6">
                  <c:v>えりも町</c:v>
                </c:pt>
                <c:pt idx="7">
                  <c:v>奥尻町</c:v>
                </c:pt>
                <c:pt idx="8">
                  <c:v>長万部町</c:v>
                </c:pt>
                <c:pt idx="9">
                  <c:v>乙部町</c:v>
                </c:pt>
                <c:pt idx="10">
                  <c:v>上ノ国町</c:v>
                </c:pt>
                <c:pt idx="11">
                  <c:v>木古内町</c:v>
                </c:pt>
                <c:pt idx="12">
                  <c:v>様似町</c:v>
                </c:pt>
                <c:pt idx="13">
                  <c:v>鹿部町</c:v>
                </c:pt>
                <c:pt idx="14">
                  <c:v>白老町</c:v>
                </c:pt>
                <c:pt idx="15">
                  <c:v>知内町</c:v>
                </c:pt>
                <c:pt idx="16">
                  <c:v>新ひだか町</c:v>
                </c:pt>
                <c:pt idx="17">
                  <c:v>せたな町</c:v>
                </c:pt>
                <c:pt idx="18">
                  <c:v>壮瞥町</c:v>
                </c:pt>
                <c:pt idx="19">
                  <c:v>伊達市</c:v>
                </c:pt>
                <c:pt idx="20">
                  <c:v>洞爺湖町</c:v>
                </c:pt>
                <c:pt idx="21">
                  <c:v>苫小牧市</c:v>
                </c:pt>
                <c:pt idx="22">
                  <c:v>豊浦町</c:v>
                </c:pt>
                <c:pt idx="23">
                  <c:v>七飯町</c:v>
                </c:pt>
                <c:pt idx="24">
                  <c:v>新冠町</c:v>
                </c:pt>
                <c:pt idx="25">
                  <c:v>登別市</c:v>
                </c:pt>
                <c:pt idx="26">
                  <c:v>函館市</c:v>
                </c:pt>
                <c:pt idx="27">
                  <c:v>日高町</c:v>
                </c:pt>
                <c:pt idx="28">
                  <c:v>平取町</c:v>
                </c:pt>
                <c:pt idx="29">
                  <c:v>福島町</c:v>
                </c:pt>
                <c:pt idx="30">
                  <c:v>北斗市</c:v>
                </c:pt>
                <c:pt idx="31">
                  <c:v>松前町</c:v>
                </c:pt>
                <c:pt idx="32">
                  <c:v>むかわ町</c:v>
                </c:pt>
                <c:pt idx="33">
                  <c:v>室蘭市</c:v>
                </c:pt>
                <c:pt idx="34">
                  <c:v>森町</c:v>
                </c:pt>
                <c:pt idx="35">
                  <c:v>八雲町</c:v>
                </c:pt>
              </c:strCache>
            </c:strRef>
          </c:cat>
          <c:val>
            <c:numRef>
              <c:f>再エネ比較シート!$BH$72:$BH$161</c:f>
              <c:numCache>
                <c:formatCode>#,##0_);[Red]\(#,##0\)</c:formatCode>
                <c:ptCount val="90"/>
                <c:pt idx="0">
                  <c:v>35.075000000000003</c:v>
                </c:pt>
                <c:pt idx="1">
                  <c:v>76166.797999999995</c:v>
                </c:pt>
                <c:pt idx="2">
                  <c:v>85887.49</c:v>
                </c:pt>
                <c:pt idx="3">
                  <c:v>0</c:v>
                </c:pt>
                <c:pt idx="4">
                  <c:v>339.95800000000008</c:v>
                </c:pt>
                <c:pt idx="5">
                  <c:v>308.56200000000001</c:v>
                </c:pt>
                <c:pt idx="6">
                  <c:v>1413.058</c:v>
                </c:pt>
                <c:pt idx="7">
                  <c:v>1098.854</c:v>
                </c:pt>
                <c:pt idx="8">
                  <c:v>2999.0390000000002</c:v>
                </c:pt>
                <c:pt idx="9">
                  <c:v>216.58199999999999</c:v>
                </c:pt>
                <c:pt idx="10">
                  <c:v>0</c:v>
                </c:pt>
                <c:pt idx="11">
                  <c:v>0</c:v>
                </c:pt>
                <c:pt idx="12">
                  <c:v>181.50700000000001</c:v>
                </c:pt>
                <c:pt idx="13">
                  <c:v>1043.912</c:v>
                </c:pt>
                <c:pt idx="14">
                  <c:v>42969.186000000002</c:v>
                </c:pt>
                <c:pt idx="15">
                  <c:v>0</c:v>
                </c:pt>
                <c:pt idx="16">
                  <c:v>396.863</c:v>
                </c:pt>
                <c:pt idx="17">
                  <c:v>1224.683</c:v>
                </c:pt>
                <c:pt idx="18">
                  <c:v>50343.129000000001</c:v>
                </c:pt>
                <c:pt idx="19">
                  <c:v>38833.808000000005</c:v>
                </c:pt>
                <c:pt idx="20">
                  <c:v>3777.0670000000005</c:v>
                </c:pt>
                <c:pt idx="21">
                  <c:v>1836699.183</c:v>
                </c:pt>
                <c:pt idx="22">
                  <c:v>0</c:v>
                </c:pt>
                <c:pt idx="23">
                  <c:v>121.41400000000002</c:v>
                </c:pt>
                <c:pt idx="24">
                  <c:v>0</c:v>
                </c:pt>
                <c:pt idx="25">
                  <c:v>108903.13000000002</c:v>
                </c:pt>
                <c:pt idx="26">
                  <c:v>6631.1030000000001</c:v>
                </c:pt>
                <c:pt idx="27">
                  <c:v>8880.3619999999992</c:v>
                </c:pt>
                <c:pt idx="28">
                  <c:v>14362.616</c:v>
                </c:pt>
                <c:pt idx="29">
                  <c:v>0</c:v>
                </c:pt>
                <c:pt idx="30">
                  <c:v>2117.011</c:v>
                </c:pt>
                <c:pt idx="31">
                  <c:v>77.263000000000005</c:v>
                </c:pt>
                <c:pt idx="32">
                  <c:v>58185.56700000001</c:v>
                </c:pt>
                <c:pt idx="33">
                  <c:v>1175.452</c:v>
                </c:pt>
                <c:pt idx="34">
                  <c:v>126563.37900000002</c:v>
                </c:pt>
                <c:pt idx="35">
                  <c:v>296593.49399999995</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6"/>
                <c:pt idx="0">
                  <c:v>厚沢部町</c:v>
                </c:pt>
                <c:pt idx="1">
                  <c:v>厚真町</c:v>
                </c:pt>
                <c:pt idx="2">
                  <c:v>安平町</c:v>
                </c:pt>
                <c:pt idx="3">
                  <c:v>今金町</c:v>
                </c:pt>
                <c:pt idx="4">
                  <c:v>浦河町</c:v>
                </c:pt>
                <c:pt idx="5">
                  <c:v>江差町</c:v>
                </c:pt>
                <c:pt idx="6">
                  <c:v>えりも町</c:v>
                </c:pt>
                <c:pt idx="7">
                  <c:v>奥尻町</c:v>
                </c:pt>
                <c:pt idx="8">
                  <c:v>長万部町</c:v>
                </c:pt>
                <c:pt idx="9">
                  <c:v>乙部町</c:v>
                </c:pt>
                <c:pt idx="10">
                  <c:v>上ノ国町</c:v>
                </c:pt>
                <c:pt idx="11">
                  <c:v>木古内町</c:v>
                </c:pt>
                <c:pt idx="12">
                  <c:v>様似町</c:v>
                </c:pt>
                <c:pt idx="13">
                  <c:v>鹿部町</c:v>
                </c:pt>
                <c:pt idx="14">
                  <c:v>白老町</c:v>
                </c:pt>
                <c:pt idx="15">
                  <c:v>知内町</c:v>
                </c:pt>
                <c:pt idx="16">
                  <c:v>新ひだか町</c:v>
                </c:pt>
                <c:pt idx="17">
                  <c:v>せたな町</c:v>
                </c:pt>
                <c:pt idx="18">
                  <c:v>壮瞥町</c:v>
                </c:pt>
                <c:pt idx="19">
                  <c:v>伊達市</c:v>
                </c:pt>
                <c:pt idx="20">
                  <c:v>洞爺湖町</c:v>
                </c:pt>
                <c:pt idx="21">
                  <c:v>苫小牧市</c:v>
                </c:pt>
                <c:pt idx="22">
                  <c:v>豊浦町</c:v>
                </c:pt>
                <c:pt idx="23">
                  <c:v>七飯町</c:v>
                </c:pt>
                <c:pt idx="24">
                  <c:v>新冠町</c:v>
                </c:pt>
                <c:pt idx="25">
                  <c:v>登別市</c:v>
                </c:pt>
                <c:pt idx="26">
                  <c:v>函館市</c:v>
                </c:pt>
                <c:pt idx="27">
                  <c:v>日高町</c:v>
                </c:pt>
                <c:pt idx="28">
                  <c:v>平取町</c:v>
                </c:pt>
                <c:pt idx="29">
                  <c:v>福島町</c:v>
                </c:pt>
                <c:pt idx="30">
                  <c:v>北斗市</c:v>
                </c:pt>
                <c:pt idx="31">
                  <c:v>松前町</c:v>
                </c:pt>
                <c:pt idx="32">
                  <c:v>むかわ町</c:v>
                </c:pt>
                <c:pt idx="33">
                  <c:v>室蘭市</c:v>
                </c:pt>
                <c:pt idx="34">
                  <c:v>森町</c:v>
                </c:pt>
                <c:pt idx="35">
                  <c:v>八雲町</c:v>
                </c:pt>
              </c:strCache>
            </c:strRef>
          </c:cat>
          <c:val>
            <c:numRef>
              <c:f>再エネ比較シート!$BI$72:$BI$161</c:f>
              <c:numCache>
                <c:formatCode>#,##0_);[Red]\(#,##0\)</c:formatCode>
                <c:ptCount val="90"/>
                <c:pt idx="0">
                  <c:v>4329635.13</c:v>
                </c:pt>
                <c:pt idx="1">
                  <c:v>4320768.9670000002</c:v>
                </c:pt>
                <c:pt idx="2">
                  <c:v>4559369.5550000006</c:v>
                </c:pt>
                <c:pt idx="3">
                  <c:v>7533155.7999999998</c:v>
                </c:pt>
                <c:pt idx="4">
                  <c:v>3528975.8669999996</c:v>
                </c:pt>
                <c:pt idx="5">
                  <c:v>1239959.6129999999</c:v>
                </c:pt>
                <c:pt idx="6">
                  <c:v>3388453.3350000009</c:v>
                </c:pt>
                <c:pt idx="7">
                  <c:v>2917335.233</c:v>
                </c:pt>
                <c:pt idx="8">
                  <c:v>3908422.1869999999</c:v>
                </c:pt>
                <c:pt idx="9">
                  <c:v>907299.85</c:v>
                </c:pt>
                <c:pt idx="10">
                  <c:v>7507013.7400000002</c:v>
                </c:pt>
                <c:pt idx="11">
                  <c:v>2558189.077</c:v>
                </c:pt>
                <c:pt idx="12">
                  <c:v>1514493.203</c:v>
                </c:pt>
                <c:pt idx="13">
                  <c:v>2010215.5380000004</c:v>
                </c:pt>
                <c:pt idx="14">
                  <c:v>2582673.452</c:v>
                </c:pt>
                <c:pt idx="15">
                  <c:v>2708280.6509999996</c:v>
                </c:pt>
                <c:pt idx="16">
                  <c:v>7049292.3059999999</c:v>
                </c:pt>
                <c:pt idx="17">
                  <c:v>6823914.9659999982</c:v>
                </c:pt>
                <c:pt idx="18">
                  <c:v>1637303.841</c:v>
                </c:pt>
                <c:pt idx="19">
                  <c:v>5158163.1119999997</c:v>
                </c:pt>
                <c:pt idx="20">
                  <c:v>1475789.1690000002</c:v>
                </c:pt>
                <c:pt idx="21">
                  <c:v>9638768.1740000006</c:v>
                </c:pt>
                <c:pt idx="22">
                  <c:v>1545430.189</c:v>
                </c:pt>
                <c:pt idx="23">
                  <c:v>1082917.8540000001</c:v>
                </c:pt>
                <c:pt idx="24">
                  <c:v>4848007.2449999992</c:v>
                </c:pt>
                <c:pt idx="25">
                  <c:v>1951902.1630000006</c:v>
                </c:pt>
                <c:pt idx="26">
                  <c:v>8029624.8319999995</c:v>
                </c:pt>
                <c:pt idx="27">
                  <c:v>7612617.2589999987</c:v>
                </c:pt>
                <c:pt idx="28">
                  <c:v>4771608.3680000007</c:v>
                </c:pt>
                <c:pt idx="29">
                  <c:v>1410040.507</c:v>
                </c:pt>
                <c:pt idx="30">
                  <c:v>5548343.0249999994</c:v>
                </c:pt>
                <c:pt idx="31">
                  <c:v>2269970.557</c:v>
                </c:pt>
                <c:pt idx="32">
                  <c:v>6880385.9330000002</c:v>
                </c:pt>
                <c:pt idx="33">
                  <c:v>740635.86100000003</c:v>
                </c:pt>
                <c:pt idx="34">
                  <c:v>5675197.4900000002</c:v>
                </c:pt>
                <c:pt idx="35">
                  <c:v>13612276.186999999</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再エネ比較シート!$CO$13:$CO$42</c:f>
              <c:numCache>
                <c:formatCode>0.0%</c:formatCode>
                <c:ptCount val="30"/>
                <c:pt idx="0">
                  <c:v>0.11123279098873592</c:v>
                </c:pt>
                <c:pt idx="1">
                  <c:v>5.0293751112693609E-2</c:v>
                </c:pt>
                <c:pt idx="2">
                  <c:v>0.1289280932503741</c:v>
                </c:pt>
                <c:pt idx="3">
                  <c:v>4.4841204541714662E-2</c:v>
                </c:pt>
                <c:pt idx="4">
                  <c:v>0.1092949499878019</c:v>
                </c:pt>
                <c:pt idx="5">
                  <c:v>6.469338413070555E-2</c:v>
                </c:pt>
                <c:pt idx="6">
                  <c:v>4.1941420027603128E-2</c:v>
                </c:pt>
                <c:pt idx="7">
                  <c:v>2.0336225596529284E-2</c:v>
                </c:pt>
                <c:pt idx="8">
                  <c:v>0.12651448639157156</c:v>
                </c:pt>
                <c:pt idx="9">
                  <c:v>4.2940490081680278E-2</c:v>
                </c:pt>
                <c:pt idx="10">
                  <c:v>2.5850448021568471E-2</c:v>
                </c:pt>
                <c:pt idx="11">
                  <c:v>7.1958293560466999E-2</c:v>
                </c:pt>
                <c:pt idx="12">
                  <c:v>0.1205901218729955</c:v>
                </c:pt>
                <c:pt idx="13">
                  <c:v>2.6025459688826025E-2</c:v>
                </c:pt>
                <c:pt idx="14">
                  <c:v>6.0542327048749345E-2</c:v>
                </c:pt>
                <c:pt idx="15">
                  <c:v>7.2165736564482844E-2</c:v>
                </c:pt>
                <c:pt idx="16">
                  <c:v>5.5650818394388152E-2</c:v>
                </c:pt>
                <c:pt idx="17">
                  <c:v>3.7006503618210132E-2</c:v>
                </c:pt>
                <c:pt idx="18">
                  <c:v>0.10007543374402816</c:v>
                </c:pt>
                <c:pt idx="19">
                  <c:v>0.11275886275886277</c:v>
                </c:pt>
                <c:pt idx="20">
                  <c:v>8.9120167920237886E-2</c:v>
                </c:pt>
                <c:pt idx="21">
                  <c:v>7.1876366817320306E-2</c:v>
                </c:pt>
                <c:pt idx="22">
                  <c:v>7.0234113712374577E-2</c:v>
                </c:pt>
                <c:pt idx="23">
                  <c:v>9.0039900624858837E-2</c:v>
                </c:pt>
                <c:pt idx="24">
                  <c:v>7.6819938480952754E-2</c:v>
                </c:pt>
                <c:pt idx="25">
                  <c:v>0.11147836538461539</c:v>
                </c:pt>
                <c:pt idx="26">
                  <c:v>7.8013567576969908E-2</c:v>
                </c:pt>
                <c:pt idx="27">
                  <c:v>5.5825714841470531E-2</c:v>
                </c:pt>
                <c:pt idx="28">
                  <c:v>8.5101545923006977E-2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再エネ比較シート!$CC$13:$CC$42</c:f>
              <c:numCache>
                <c:formatCode>0.0%</c:formatCode>
                <c:ptCount val="30"/>
                <c:pt idx="0">
                  <c:v>2.9743889279785014E-2</c:v>
                </c:pt>
                <c:pt idx="1">
                  <c:v>1.6034783389230554E-2</c:v>
                </c:pt>
                <c:pt idx="2">
                  <c:v>5.1335964693126714E-2</c:v>
                </c:pt>
                <c:pt idx="3">
                  <c:v>1.3611568507185218E-2</c:v>
                </c:pt>
                <c:pt idx="4">
                  <c:v>1.1707747390552919E-2</c:v>
                </c:pt>
                <c:pt idx="5">
                  <c:v>2.2021630867590802E-2</c:v>
                </c:pt>
                <c:pt idx="6">
                  <c:v>1.9332901579834878E-2</c:v>
                </c:pt>
                <c:pt idx="7">
                  <c:v>1.2486379284725544E-2</c:v>
                </c:pt>
                <c:pt idx="8">
                  <c:v>5.7164477659893333E-2</c:v>
                </c:pt>
                <c:pt idx="9">
                  <c:v>3.2791329254120156E-2</c:v>
                </c:pt>
                <c:pt idx="10">
                  <c:v>1.1316443317635705E-2</c:v>
                </c:pt>
                <c:pt idx="11">
                  <c:v>4.0438365848453783E-2</c:v>
                </c:pt>
                <c:pt idx="12">
                  <c:v>5.3701803998444209E-2</c:v>
                </c:pt>
                <c:pt idx="13">
                  <c:v>1.9554589434918675E-2</c:v>
                </c:pt>
                <c:pt idx="14">
                  <c:v>2.4522375612867648E-2</c:v>
                </c:pt>
                <c:pt idx="15">
                  <c:v>2.2047009181908411E-2</c:v>
                </c:pt>
                <c:pt idx="16">
                  <c:v>3.459562338492092E-2</c:v>
                </c:pt>
                <c:pt idx="17">
                  <c:v>1.0130410865450872E-2</c:v>
                </c:pt>
                <c:pt idx="18">
                  <c:v>5.4204229431021218E-2</c:v>
                </c:pt>
                <c:pt idx="19">
                  <c:v>4.435608489413248E-2</c:v>
                </c:pt>
                <c:pt idx="20">
                  <c:v>2.2000608651596299E-2</c:v>
                </c:pt>
                <c:pt idx="21">
                  <c:v>2.1957417783604802E-2</c:v>
                </c:pt>
                <c:pt idx="22">
                  <c:v>3.2938703301210001E-2</c:v>
                </c:pt>
                <c:pt idx="23">
                  <c:v>4.3695200738307072E-2</c:v>
                </c:pt>
                <c:pt idx="24">
                  <c:v>2.7540318836645154E-2</c:v>
                </c:pt>
                <c:pt idx="25">
                  <c:v>3.6351490690949589E-2</c:v>
                </c:pt>
                <c:pt idx="26">
                  <c:v>3.148002631991844E-2</c:v>
                </c:pt>
                <c:pt idx="27">
                  <c:v>1.0818748057359355E-2</c:v>
                </c:pt>
                <c:pt idx="28">
                  <c:v>5.893264990695501E-3</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再エネ比較シート!$CD$13:$CD$42</c:f>
              <c:numCache>
                <c:formatCode>0.0%</c:formatCode>
                <c:ptCount val="30"/>
                <c:pt idx="0">
                  <c:v>0.19415939369675353</c:v>
                </c:pt>
                <c:pt idx="1">
                  <c:v>8.9414858960085414E-2</c:v>
                </c:pt>
                <c:pt idx="2">
                  <c:v>1.0263549272061971</c:v>
                </c:pt>
                <c:pt idx="3">
                  <c:v>1.9160545547060669E-2</c:v>
                </c:pt>
                <c:pt idx="4">
                  <c:v>0.2926702598544752</c:v>
                </c:pt>
                <c:pt idx="5">
                  <c:v>0.22932222218109308</c:v>
                </c:pt>
                <c:pt idx="6">
                  <c:v>0.12879486741906063</c:v>
                </c:pt>
                <c:pt idx="7">
                  <c:v>7.4715279379679089E-2</c:v>
                </c:pt>
                <c:pt idx="8">
                  <c:v>0.18537830904100175</c:v>
                </c:pt>
                <c:pt idx="9">
                  <c:v>1.3469532296465725E-2</c:v>
                </c:pt>
                <c:pt idx="10">
                  <c:v>1.0132883159173729E-2</c:v>
                </c:pt>
                <c:pt idx="11">
                  <c:v>3.9291645561658733E-2</c:v>
                </c:pt>
                <c:pt idx="12">
                  <c:v>0.15530501673054453</c:v>
                </c:pt>
                <c:pt idx="13">
                  <c:v>0.1897491460696851</c:v>
                </c:pt>
                <c:pt idx="14">
                  <c:v>0.32605205670830206</c:v>
                </c:pt>
                <c:pt idx="15">
                  <c:v>0.23278628290948666</c:v>
                </c:pt>
                <c:pt idx="16">
                  <c:v>0.29794418865175037</c:v>
                </c:pt>
                <c:pt idx="17">
                  <c:v>0.12956219486013495</c:v>
                </c:pt>
                <c:pt idx="18">
                  <c:v>0.29941246492099483</c:v>
                </c:pt>
                <c:pt idx="19">
                  <c:v>8.9365899957785405E-2</c:v>
                </c:pt>
                <c:pt idx="20">
                  <c:v>0.21656971030708411</c:v>
                </c:pt>
                <c:pt idx="21">
                  <c:v>0.33460220544072988</c:v>
                </c:pt>
                <c:pt idx="22">
                  <c:v>0.57347885542847332</c:v>
                </c:pt>
                <c:pt idx="23">
                  <c:v>0.88526904089825331</c:v>
                </c:pt>
                <c:pt idx="24">
                  <c:v>0.49659753717939253</c:v>
                </c:pt>
                <c:pt idx="25">
                  <c:v>0.41611637684751202</c:v>
                </c:pt>
                <c:pt idx="26">
                  <c:v>0.41502358874376244</c:v>
                </c:pt>
                <c:pt idx="27">
                  <c:v>0.1275967618932857</c:v>
                </c:pt>
                <c:pt idx="28">
                  <c:v>8.2049770231171729E-2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再エネ比較シート!$CE$13:$CE$42</c:f>
              <c:numCache>
                <c:formatCode>0.0%</c:formatCode>
                <c:ptCount val="30"/>
                <c:pt idx="0">
                  <c:v>0</c:v>
                </c:pt>
                <c:pt idx="1">
                  <c:v>0</c:v>
                </c:pt>
                <c:pt idx="2">
                  <c:v>0</c:v>
                </c:pt>
                <c:pt idx="3">
                  <c:v>0</c:v>
                </c:pt>
                <c:pt idx="4">
                  <c:v>0</c:v>
                </c:pt>
                <c:pt idx="5">
                  <c:v>0</c:v>
                </c:pt>
                <c:pt idx="6">
                  <c:v>0</c:v>
                </c:pt>
                <c:pt idx="7">
                  <c:v>2.2405908751974842E-2</c:v>
                </c:pt>
                <c:pt idx="8">
                  <c:v>0</c:v>
                </c:pt>
                <c:pt idx="9">
                  <c:v>0</c:v>
                </c:pt>
                <c:pt idx="10">
                  <c:v>9.54149587370451E-2</c:v>
                </c:pt>
                <c:pt idx="11">
                  <c:v>0</c:v>
                </c:pt>
                <c:pt idx="12">
                  <c:v>0</c:v>
                </c:pt>
                <c:pt idx="13">
                  <c:v>0</c:v>
                </c:pt>
                <c:pt idx="14">
                  <c:v>0</c:v>
                </c:pt>
                <c:pt idx="15">
                  <c:v>0</c:v>
                </c:pt>
                <c:pt idx="16">
                  <c:v>0</c:v>
                </c:pt>
                <c:pt idx="17">
                  <c:v>0.2109489215468085</c:v>
                </c:pt>
                <c:pt idx="18">
                  <c:v>0</c:v>
                </c:pt>
                <c:pt idx="19">
                  <c:v>0</c:v>
                </c:pt>
                <c:pt idx="20">
                  <c:v>0</c:v>
                </c:pt>
                <c:pt idx="21">
                  <c:v>0</c:v>
                </c:pt>
                <c:pt idx="22">
                  <c:v>0</c:v>
                </c:pt>
                <c:pt idx="23">
                  <c:v>5.079961065851265E-4</c:v>
                </c:pt>
                <c:pt idx="24">
                  <c:v>0</c:v>
                </c:pt>
                <c:pt idx="25">
                  <c:v>0</c:v>
                </c:pt>
                <c:pt idx="26">
                  <c:v>0</c:v>
                </c:pt>
                <c:pt idx="27">
                  <c:v>0.19721874978419343</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再エネ比較シート!$CF$13:$CF$42</c:f>
              <c:numCache>
                <c:formatCode>0.0%</c:formatCode>
                <c:ptCount val="30"/>
                <c:pt idx="0">
                  <c:v>2.0274965814554489E-2</c:v>
                </c:pt>
                <c:pt idx="1">
                  <c:v>0</c:v>
                </c:pt>
                <c:pt idx="2">
                  <c:v>0</c:v>
                </c:pt>
                <c:pt idx="3">
                  <c:v>0</c:v>
                </c:pt>
                <c:pt idx="4">
                  <c:v>0</c:v>
                </c:pt>
                <c:pt idx="5">
                  <c:v>0</c:v>
                </c:pt>
                <c:pt idx="6">
                  <c:v>0</c:v>
                </c:pt>
                <c:pt idx="7">
                  <c:v>0</c:v>
                </c:pt>
                <c:pt idx="8">
                  <c:v>3.3439194638967738E-2</c:v>
                </c:pt>
                <c:pt idx="9">
                  <c:v>0</c:v>
                </c:pt>
                <c:pt idx="10">
                  <c:v>0.18223328824524876</c:v>
                </c:pt>
                <c:pt idx="11">
                  <c:v>0</c:v>
                </c:pt>
                <c:pt idx="12">
                  <c:v>6.7853642157152923E-3</c:v>
                </c:pt>
                <c:pt idx="13">
                  <c:v>0</c:v>
                </c:pt>
                <c:pt idx="14">
                  <c:v>0</c:v>
                </c:pt>
                <c:pt idx="15">
                  <c:v>0</c:v>
                </c:pt>
                <c:pt idx="16">
                  <c:v>6.5660450867324784E-3</c:v>
                </c:pt>
                <c:pt idx="17">
                  <c:v>8.2499700169864049E-2</c:v>
                </c:pt>
                <c:pt idx="18">
                  <c:v>0</c:v>
                </c:pt>
                <c:pt idx="19">
                  <c:v>2.3126905659539747E-3</c:v>
                </c:pt>
                <c:pt idx="20">
                  <c:v>0</c:v>
                </c:pt>
                <c:pt idx="21">
                  <c:v>0</c:v>
                </c:pt>
                <c:pt idx="22">
                  <c:v>1.1594577228822784E-3</c:v>
                </c:pt>
                <c:pt idx="23">
                  <c:v>0</c:v>
                </c:pt>
                <c:pt idx="24">
                  <c:v>9.9483215467891337E-2</c:v>
                </c:pt>
                <c:pt idx="25">
                  <c:v>0</c:v>
                </c:pt>
                <c:pt idx="26">
                  <c:v>0</c:v>
                </c:pt>
                <c:pt idx="27">
                  <c:v>3.1750678219385981E-3</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1.0007484376197784E-2</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再エネ比較シート!$CH$13:$CH$42</c:f>
              <c:numCache>
                <c:formatCode>0.0%</c:formatCode>
                <c:ptCount val="30"/>
                <c:pt idx="0">
                  <c:v>6.4303729193005039E-4</c:v>
                </c:pt>
                <c:pt idx="1">
                  <c:v>0.14490285792955776</c:v>
                </c:pt>
                <c:pt idx="2">
                  <c:v>0</c:v>
                </c:pt>
                <c:pt idx="3">
                  <c:v>0</c:v>
                </c:pt>
                <c:pt idx="4">
                  <c:v>0</c:v>
                </c:pt>
                <c:pt idx="5">
                  <c:v>0</c:v>
                </c:pt>
                <c:pt idx="6">
                  <c:v>8.4677088433107131E-2</c:v>
                </c:pt>
                <c:pt idx="7">
                  <c:v>0</c:v>
                </c:pt>
                <c:pt idx="8">
                  <c:v>0</c:v>
                </c:pt>
                <c:pt idx="9">
                  <c:v>0</c:v>
                </c:pt>
                <c:pt idx="10">
                  <c:v>0</c:v>
                </c:pt>
                <c:pt idx="11">
                  <c:v>0</c:v>
                </c:pt>
                <c:pt idx="12">
                  <c:v>0</c:v>
                </c:pt>
                <c:pt idx="13">
                  <c:v>0</c:v>
                </c:pt>
                <c:pt idx="14">
                  <c:v>0.38229530913781828</c:v>
                </c:pt>
                <c:pt idx="15">
                  <c:v>5.9361634725811392</c:v>
                </c:pt>
                <c:pt idx="16">
                  <c:v>0</c:v>
                </c:pt>
                <c:pt idx="17">
                  <c:v>0</c:v>
                </c:pt>
                <c:pt idx="18">
                  <c:v>0</c:v>
                </c:pt>
                <c:pt idx="19">
                  <c:v>1.4261591823382845E-2</c:v>
                </c:pt>
                <c:pt idx="20">
                  <c:v>1.1071931555141541</c:v>
                </c:pt>
                <c:pt idx="21">
                  <c:v>0</c:v>
                </c:pt>
                <c:pt idx="22">
                  <c:v>0</c:v>
                </c:pt>
                <c:pt idx="23">
                  <c:v>0</c:v>
                </c:pt>
                <c:pt idx="24">
                  <c:v>6.6415358183061685E-2</c:v>
                </c:pt>
                <c:pt idx="25">
                  <c:v>0</c:v>
                </c:pt>
                <c:pt idx="26">
                  <c:v>0</c:v>
                </c:pt>
                <c:pt idx="27">
                  <c:v>4.5754844026016485E-3</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再エネ比較シート!$CI$13:$CI$42</c:f>
              <c:numCache>
                <c:formatCode>0.0%</c:formatCode>
                <c:ptCount val="30"/>
                <c:pt idx="0">
                  <c:v>0.24482128608302312</c:v>
                </c:pt>
                <c:pt idx="1">
                  <c:v>0.25035250027887368</c:v>
                </c:pt>
                <c:pt idx="2">
                  <c:v>1.077690891899324</c:v>
                </c:pt>
                <c:pt idx="3">
                  <c:v>3.2772114054245884E-2</c:v>
                </c:pt>
                <c:pt idx="4">
                  <c:v>0.30437800724502811</c:v>
                </c:pt>
                <c:pt idx="5">
                  <c:v>0.2513438530486839</c:v>
                </c:pt>
                <c:pt idx="6">
                  <c:v>0.23280485743200263</c:v>
                </c:pt>
                <c:pt idx="7">
                  <c:v>0.10960756741637948</c:v>
                </c:pt>
                <c:pt idx="8">
                  <c:v>0.27598198133986279</c:v>
                </c:pt>
                <c:pt idx="9">
                  <c:v>4.6260861550585883E-2</c:v>
                </c:pt>
                <c:pt idx="10">
                  <c:v>0.30910505783530107</c:v>
                </c:pt>
                <c:pt idx="11">
                  <c:v>7.9730011410112517E-2</c:v>
                </c:pt>
                <c:pt idx="12">
                  <c:v>0.21579218494470404</c:v>
                </c:pt>
                <c:pt idx="13">
                  <c:v>0.20930373550460377</c:v>
                </c:pt>
                <c:pt idx="14">
                  <c:v>0.73286974145898798</c:v>
                </c:pt>
                <c:pt idx="15">
                  <c:v>6.1909967646725343</c:v>
                </c:pt>
                <c:pt idx="16">
                  <c:v>0.3391058571234038</c:v>
                </c:pt>
                <c:pt idx="17">
                  <c:v>0.43314122744225836</c:v>
                </c:pt>
                <c:pt idx="18">
                  <c:v>0.35361669435201604</c:v>
                </c:pt>
                <c:pt idx="19">
                  <c:v>0.15029626724125469</c:v>
                </c:pt>
                <c:pt idx="20">
                  <c:v>1.3457634744728346</c:v>
                </c:pt>
                <c:pt idx="21">
                  <c:v>0.35655962322433471</c:v>
                </c:pt>
                <c:pt idx="22">
                  <c:v>0.60757701645256557</c:v>
                </c:pt>
                <c:pt idx="23">
                  <c:v>0.92947223774314536</c:v>
                </c:pt>
                <c:pt idx="24">
                  <c:v>0.69003642966699064</c:v>
                </c:pt>
                <c:pt idx="25">
                  <c:v>0.45246786753846158</c:v>
                </c:pt>
                <c:pt idx="26">
                  <c:v>0.44650361506368091</c:v>
                </c:pt>
                <c:pt idx="27">
                  <c:v>0.34338481195937876</c:v>
                </c:pt>
                <c:pt idx="28">
                  <c:v>8.7943035221867222E-2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再エネ比較シート!$BE$13:$BE$42</c:f>
              <c:numCache>
                <c:formatCode>#,##0_);[Red]\(#,##0\)</c:formatCode>
                <c:ptCount val="30"/>
                <c:pt idx="0">
                  <c:v>6752.6000000000076</c:v>
                </c:pt>
                <c:pt idx="1">
                  <c:v>2556.6000000000017</c:v>
                </c:pt>
                <c:pt idx="2">
                  <c:v>7935.4000000000015</c:v>
                </c:pt>
                <c:pt idx="3">
                  <c:v>2556.7000000000016</c:v>
                </c:pt>
                <c:pt idx="4">
                  <c:v>6054.4999999999991</c:v>
                </c:pt>
                <c:pt idx="5">
                  <c:v>4297.1870000000035</c:v>
                </c:pt>
                <c:pt idx="6">
                  <c:v>2653.100000000004</c:v>
                </c:pt>
                <c:pt idx="7">
                  <c:v>1513.2000000000003</c:v>
                </c:pt>
                <c:pt idx="8">
                  <c:v>7561.7530000000024</c:v>
                </c:pt>
                <c:pt idx="9">
                  <c:v>2527.9000000000024</c:v>
                </c:pt>
                <c:pt idx="10">
                  <c:v>1650.8000000000009</c:v>
                </c:pt>
                <c:pt idx="11">
                  <c:v>4532.2100000000028</c:v>
                </c:pt>
                <c:pt idx="12">
                  <c:v>6793.6390000000083</c:v>
                </c:pt>
                <c:pt idx="13">
                  <c:v>1962.5750000000025</c:v>
                </c:pt>
                <c:pt idx="14">
                  <c:v>3745.7000000000021</c:v>
                </c:pt>
                <c:pt idx="15">
                  <c:v>4333.2000000000044</c:v>
                </c:pt>
                <c:pt idx="16">
                  <c:v>3461.300000000007</c:v>
                </c:pt>
                <c:pt idx="17">
                  <c:v>1914.5000000000014</c:v>
                </c:pt>
                <c:pt idx="18">
                  <c:v>5880.0810000000056</c:v>
                </c:pt>
                <c:pt idx="19">
                  <c:v>6719.7999999999965</c:v>
                </c:pt>
                <c:pt idx="20">
                  <c:v>4954.6000000000058</c:v>
                </c:pt>
                <c:pt idx="21">
                  <c:v>4659.7880000000041</c:v>
                </c:pt>
                <c:pt idx="22">
                  <c:v>4653.2230000000054</c:v>
                </c:pt>
                <c:pt idx="23">
                  <c:v>6025.8100000000022</c:v>
                </c:pt>
                <c:pt idx="24">
                  <c:v>4830.7300000000041</c:v>
                </c:pt>
                <c:pt idx="25">
                  <c:v>7191.0710000000036</c:v>
                </c:pt>
                <c:pt idx="26">
                  <c:v>4438.200000000008</c:v>
                </c:pt>
                <c:pt idx="27">
                  <c:v>2686.1310000000021</c:v>
                </c:pt>
                <c:pt idx="28">
                  <c:v>5611.0480000000025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再エネ比較シート!$BF$13:$BF$42</c:f>
              <c:numCache>
                <c:formatCode>#,##0_);[Red]\(#,##0\)</c:formatCode>
                <c:ptCount val="30"/>
                <c:pt idx="0">
                  <c:v>39992.200000000012</c:v>
                </c:pt>
                <c:pt idx="1">
                  <c:v>12934.599999999999</c:v>
                </c:pt>
                <c:pt idx="2">
                  <c:v>143942.25</c:v>
                </c:pt>
                <c:pt idx="3">
                  <c:v>3265.3</c:v>
                </c:pt>
                <c:pt idx="4">
                  <c:v>137317.89999999988</c:v>
                </c:pt>
                <c:pt idx="5">
                  <c:v>40599.86</c:v>
                </c:pt>
                <c:pt idx="6">
                  <c:v>16036.099999999999</c:v>
                </c:pt>
                <c:pt idx="7">
                  <c:v>8215.0999999999985</c:v>
                </c:pt>
                <c:pt idx="8">
                  <c:v>22248.399999999994</c:v>
                </c:pt>
                <c:pt idx="9">
                  <c:v>942.10000000000014</c:v>
                </c:pt>
                <c:pt idx="10">
                  <c:v>1341.1</c:v>
                </c:pt>
                <c:pt idx="11">
                  <c:v>3995.4</c:v>
                </c:pt>
                <c:pt idx="12">
                  <c:v>17825.54</c:v>
                </c:pt>
                <c:pt idx="13">
                  <c:v>17278.299999999992</c:v>
                </c:pt>
                <c:pt idx="14">
                  <c:v>45185.7</c:v>
                </c:pt>
                <c:pt idx="15">
                  <c:v>41510.69999999999</c:v>
                </c:pt>
                <c:pt idx="16">
                  <c:v>27045.600000000017</c:v>
                </c:pt>
                <c:pt idx="17">
                  <c:v>22215.200000000008</c:v>
                </c:pt>
                <c:pt idx="18">
                  <c:v>29468.879999999986</c:v>
                </c:pt>
                <c:pt idx="19">
                  <c:v>12283.400000000005</c:v>
                </c:pt>
                <c:pt idx="20">
                  <c:v>44250.199999999983</c:v>
                </c:pt>
                <c:pt idx="21">
                  <c:v>64425.427999999985</c:v>
                </c:pt>
                <c:pt idx="22">
                  <c:v>73503.563999999998</c:v>
                </c:pt>
                <c:pt idx="23">
                  <c:v>110764.4999999999</c:v>
                </c:pt>
                <c:pt idx="24">
                  <c:v>79029.999999999825</c:v>
                </c:pt>
                <c:pt idx="25">
                  <c:v>74684.38</c:v>
                </c:pt>
                <c:pt idx="26">
                  <c:v>53087.000000000007</c:v>
                </c:pt>
                <c:pt idx="27">
                  <c:v>28743.090000000018</c:v>
                </c:pt>
                <c:pt idx="28">
                  <c:v>70877.599999999962</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再エネ比較シート!$BG$13:$BG$42</c:f>
              <c:numCache>
                <c:formatCode>#,##0_);[Red]\(#,##0\)</c:formatCode>
                <c:ptCount val="30"/>
                <c:pt idx="0">
                  <c:v>0</c:v>
                </c:pt>
                <c:pt idx="1">
                  <c:v>0</c:v>
                </c:pt>
                <c:pt idx="2">
                  <c:v>0</c:v>
                </c:pt>
                <c:pt idx="3">
                  <c:v>0</c:v>
                </c:pt>
                <c:pt idx="4">
                  <c:v>0</c:v>
                </c:pt>
                <c:pt idx="5">
                  <c:v>0</c:v>
                </c:pt>
                <c:pt idx="6">
                  <c:v>0</c:v>
                </c:pt>
                <c:pt idx="7">
                  <c:v>1500</c:v>
                </c:pt>
                <c:pt idx="8">
                  <c:v>0</c:v>
                </c:pt>
                <c:pt idx="9">
                  <c:v>0</c:v>
                </c:pt>
                <c:pt idx="10">
                  <c:v>7689</c:v>
                </c:pt>
                <c:pt idx="11">
                  <c:v>0</c:v>
                </c:pt>
                <c:pt idx="12">
                  <c:v>0</c:v>
                </c:pt>
                <c:pt idx="13">
                  <c:v>0</c:v>
                </c:pt>
                <c:pt idx="14">
                  <c:v>0</c:v>
                </c:pt>
                <c:pt idx="15">
                  <c:v>0</c:v>
                </c:pt>
                <c:pt idx="16">
                  <c:v>0</c:v>
                </c:pt>
                <c:pt idx="17">
                  <c:v>22022.9</c:v>
                </c:pt>
                <c:pt idx="18">
                  <c:v>0</c:v>
                </c:pt>
                <c:pt idx="19">
                  <c:v>0</c:v>
                </c:pt>
                <c:pt idx="20">
                  <c:v>0</c:v>
                </c:pt>
                <c:pt idx="21">
                  <c:v>0</c:v>
                </c:pt>
                <c:pt idx="22">
                  <c:v>0</c:v>
                </c:pt>
                <c:pt idx="23">
                  <c:v>38.700000000000003</c:v>
                </c:pt>
                <c:pt idx="24">
                  <c:v>0</c:v>
                </c:pt>
                <c:pt idx="25">
                  <c:v>0</c:v>
                </c:pt>
                <c:pt idx="26">
                  <c:v>0</c:v>
                </c:pt>
                <c:pt idx="27">
                  <c:v>27050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再エネ比較シート!$BH$13:$BH$42</c:f>
              <c:numCache>
                <c:formatCode>#,##0_);[Red]\(#,##0\)</c:formatCode>
                <c:ptCount val="30"/>
                <c:pt idx="0">
                  <c:v>1051</c:v>
                </c:pt>
                <c:pt idx="1">
                  <c:v>0</c:v>
                </c:pt>
                <c:pt idx="2">
                  <c:v>0</c:v>
                </c:pt>
                <c:pt idx="3">
                  <c:v>0</c:v>
                </c:pt>
                <c:pt idx="4">
                  <c:v>0</c:v>
                </c:pt>
                <c:pt idx="5">
                  <c:v>0</c:v>
                </c:pt>
                <c:pt idx="6">
                  <c:v>0</c:v>
                </c:pt>
                <c:pt idx="7">
                  <c:v>0</c:v>
                </c:pt>
                <c:pt idx="8">
                  <c:v>1010</c:v>
                </c:pt>
                <c:pt idx="9">
                  <c:v>0</c:v>
                </c:pt>
                <c:pt idx="10">
                  <c:v>6069.9</c:v>
                </c:pt>
                <c:pt idx="11">
                  <c:v>0</c:v>
                </c:pt>
                <c:pt idx="12">
                  <c:v>196</c:v>
                </c:pt>
                <c:pt idx="13">
                  <c:v>0</c:v>
                </c:pt>
                <c:pt idx="14">
                  <c:v>0</c:v>
                </c:pt>
                <c:pt idx="15">
                  <c:v>0</c:v>
                </c:pt>
                <c:pt idx="16">
                  <c:v>150</c:v>
                </c:pt>
                <c:pt idx="17">
                  <c:v>3560</c:v>
                </c:pt>
                <c:pt idx="18">
                  <c:v>0</c:v>
                </c:pt>
                <c:pt idx="19">
                  <c:v>80</c:v>
                </c:pt>
                <c:pt idx="20">
                  <c:v>0</c:v>
                </c:pt>
                <c:pt idx="21">
                  <c:v>0</c:v>
                </c:pt>
                <c:pt idx="22">
                  <c:v>37.4</c:v>
                </c:pt>
                <c:pt idx="23">
                  <c:v>0</c:v>
                </c:pt>
                <c:pt idx="24">
                  <c:v>3984.4</c:v>
                </c:pt>
                <c:pt idx="25">
                  <c:v>0</c:v>
                </c:pt>
                <c:pt idx="26">
                  <c:v>0</c:v>
                </c:pt>
                <c:pt idx="27">
                  <c:v>180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250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再エネ比較シート!$BJ$13:$BJ$42</c:f>
              <c:numCache>
                <c:formatCode>#,##0_);[Red]\(#,##0\)</c:formatCode>
                <c:ptCount val="30"/>
                <c:pt idx="0">
                  <c:v>25</c:v>
                </c:pt>
                <c:pt idx="1">
                  <c:v>3956.4639999999999</c:v>
                </c:pt>
                <c:pt idx="2">
                  <c:v>0</c:v>
                </c:pt>
                <c:pt idx="3">
                  <c:v>0</c:v>
                </c:pt>
                <c:pt idx="4">
                  <c:v>0</c:v>
                </c:pt>
                <c:pt idx="5">
                  <c:v>0</c:v>
                </c:pt>
                <c:pt idx="6">
                  <c:v>1990</c:v>
                </c:pt>
                <c:pt idx="7">
                  <c:v>0</c:v>
                </c:pt>
                <c:pt idx="8">
                  <c:v>0</c:v>
                </c:pt>
                <c:pt idx="9">
                  <c:v>0</c:v>
                </c:pt>
                <c:pt idx="10">
                  <c:v>0</c:v>
                </c:pt>
                <c:pt idx="11">
                  <c:v>0</c:v>
                </c:pt>
                <c:pt idx="12">
                  <c:v>0</c:v>
                </c:pt>
                <c:pt idx="13">
                  <c:v>0</c:v>
                </c:pt>
                <c:pt idx="14">
                  <c:v>10000</c:v>
                </c:pt>
                <c:pt idx="15">
                  <c:v>199800</c:v>
                </c:pt>
                <c:pt idx="16">
                  <c:v>0</c:v>
                </c:pt>
                <c:pt idx="17">
                  <c:v>0</c:v>
                </c:pt>
                <c:pt idx="18">
                  <c:v>0</c:v>
                </c:pt>
                <c:pt idx="19">
                  <c:v>370</c:v>
                </c:pt>
                <c:pt idx="20">
                  <c:v>42700</c:v>
                </c:pt>
                <c:pt idx="21">
                  <c:v>0</c:v>
                </c:pt>
                <c:pt idx="22">
                  <c:v>0</c:v>
                </c:pt>
                <c:pt idx="23">
                  <c:v>0</c:v>
                </c:pt>
                <c:pt idx="24">
                  <c:v>1995</c:v>
                </c:pt>
                <c:pt idx="25">
                  <c:v>0</c:v>
                </c:pt>
                <c:pt idx="26">
                  <c:v>0</c:v>
                </c:pt>
                <c:pt idx="27">
                  <c:v>194.54400000000001</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再エネ比較シート!$BK$13:$BK$42</c:f>
              <c:numCache>
                <c:formatCode>#,##0_);[Red]\(#,##0\)</c:formatCode>
                <c:ptCount val="30"/>
                <c:pt idx="0">
                  <c:v>47820.800000000017</c:v>
                </c:pt>
                <c:pt idx="1">
                  <c:v>19447.664000000001</c:v>
                </c:pt>
                <c:pt idx="2">
                  <c:v>151877.65</c:v>
                </c:pt>
                <c:pt idx="3">
                  <c:v>5822.0000000000018</c:v>
                </c:pt>
                <c:pt idx="4">
                  <c:v>143372.39999999988</c:v>
                </c:pt>
                <c:pt idx="5">
                  <c:v>44897.047000000006</c:v>
                </c:pt>
                <c:pt idx="6">
                  <c:v>20679.200000000004</c:v>
                </c:pt>
                <c:pt idx="7">
                  <c:v>11228.3</c:v>
                </c:pt>
                <c:pt idx="8">
                  <c:v>30820.152999999998</c:v>
                </c:pt>
                <c:pt idx="9">
                  <c:v>3470.0000000000027</c:v>
                </c:pt>
                <c:pt idx="10">
                  <c:v>17000.800000000003</c:v>
                </c:pt>
                <c:pt idx="11">
                  <c:v>8527.6100000000024</c:v>
                </c:pt>
                <c:pt idx="12">
                  <c:v>24815.179000000011</c:v>
                </c:pt>
                <c:pt idx="13">
                  <c:v>19240.874999999993</c:v>
                </c:pt>
                <c:pt idx="14">
                  <c:v>58931.4</c:v>
                </c:pt>
                <c:pt idx="15">
                  <c:v>245643.9</c:v>
                </c:pt>
                <c:pt idx="16">
                  <c:v>30656.900000000023</c:v>
                </c:pt>
                <c:pt idx="17">
                  <c:v>49712.600000000006</c:v>
                </c:pt>
                <c:pt idx="18">
                  <c:v>35348.960999999996</c:v>
                </c:pt>
                <c:pt idx="19">
                  <c:v>19453.2</c:v>
                </c:pt>
                <c:pt idx="20">
                  <c:v>91904.799999999988</c:v>
                </c:pt>
                <c:pt idx="21">
                  <c:v>69085.215999999986</c:v>
                </c:pt>
                <c:pt idx="22">
                  <c:v>78194.187000000005</c:v>
                </c:pt>
                <c:pt idx="23">
                  <c:v>116829.00999999989</c:v>
                </c:pt>
                <c:pt idx="24">
                  <c:v>89840.12999999983</c:v>
                </c:pt>
                <c:pt idx="25">
                  <c:v>81875.451000000001</c:v>
                </c:pt>
                <c:pt idx="26">
                  <c:v>57525.200000000012</c:v>
                </c:pt>
                <c:pt idx="27">
                  <c:v>58853.765000000021</c:v>
                </c:pt>
                <c:pt idx="28">
                  <c:v>76488.647999999957</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再エネ比較シート!$BO$13:$BO$42</c:f>
              <c:numCache>
                <c:formatCode>#,##0_);[Red]\(#,##0\)</c:formatCode>
                <c:ptCount val="30"/>
                <c:pt idx="0">
                  <c:v>8103.9303120000086</c:v>
                </c:pt>
                <c:pt idx="1">
                  <c:v>3068.2267920000018</c:v>
                </c:pt>
                <c:pt idx="2">
                  <c:v>9523.432248000001</c:v>
                </c:pt>
                <c:pt idx="3">
                  <c:v>3068.3468040000021</c:v>
                </c:pt>
                <c:pt idx="4">
                  <c:v>7266.1265399999984</c:v>
                </c:pt>
                <c:pt idx="5">
                  <c:v>5157.140062440003</c:v>
                </c:pt>
                <c:pt idx="6">
                  <c:v>3184.0383720000041</c:v>
                </c:pt>
                <c:pt idx="7">
                  <c:v>1816.0215840000003</c:v>
                </c:pt>
                <c:pt idx="8">
                  <c:v>9075.0110103600018</c:v>
                </c:pt>
                <c:pt idx="9">
                  <c:v>3033.7833480000031</c:v>
                </c:pt>
                <c:pt idx="10">
                  <c:v>1981.1580960000008</c:v>
                </c:pt>
                <c:pt idx="11">
                  <c:v>5439.1958652000039</c:v>
                </c:pt>
                <c:pt idx="12">
                  <c:v>8153.1820366800093</c:v>
                </c:pt>
                <c:pt idx="13">
                  <c:v>2355.325509000003</c:v>
                </c:pt>
                <c:pt idx="14">
                  <c:v>4495.2894840000026</c:v>
                </c:pt>
                <c:pt idx="15">
                  <c:v>5200.3599840000043</c:v>
                </c:pt>
                <c:pt idx="16">
                  <c:v>4153.9753560000081</c:v>
                </c:pt>
                <c:pt idx="17">
                  <c:v>2297.6297400000017</c:v>
                </c:pt>
                <c:pt idx="18">
                  <c:v>7056.8028097200058</c:v>
                </c:pt>
                <c:pt idx="19">
                  <c:v>8064.5663759999952</c:v>
                </c:pt>
                <c:pt idx="20">
                  <c:v>5946.1145520000064</c:v>
                </c:pt>
                <c:pt idx="21">
                  <c:v>5592.3047745600043</c:v>
                </c:pt>
                <c:pt idx="22">
                  <c:v>5584.4259867600058</c:v>
                </c:pt>
                <c:pt idx="23">
                  <c:v>7231.6950972000022</c:v>
                </c:pt>
                <c:pt idx="24">
                  <c:v>5797.4556876000042</c:v>
                </c:pt>
                <c:pt idx="25">
                  <c:v>8630.1481285200025</c:v>
                </c:pt>
                <c:pt idx="26">
                  <c:v>5326.3725840000088</c:v>
                </c:pt>
                <c:pt idx="27">
                  <c:v>3223.6795357200021</c:v>
                </c:pt>
                <c:pt idx="28">
                  <c:v>6733.9309257600025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再エネ比較シート!$BP$13:$BP$42</c:f>
              <c:numCache>
                <c:formatCode>#,##0_);[Red]\(#,##0\)</c:formatCode>
                <c:ptCount val="30"/>
                <c:pt idx="0">
                  <c:v>52900.082472000016</c:v>
                </c:pt>
                <c:pt idx="1">
                  <c:v>17109.371495999996</c:v>
                </c:pt>
                <c:pt idx="2">
                  <c:v>190401.05061000001</c:v>
                </c:pt>
                <c:pt idx="3">
                  <c:v>4319.2082280000004</c:v>
                </c:pt>
                <c:pt idx="4">
                  <c:v>181638.62540399985</c:v>
                </c:pt>
                <c:pt idx="5">
                  <c:v>53703.870813599999</c:v>
                </c:pt>
                <c:pt idx="6">
                  <c:v>21211.911635999997</c:v>
                </c:pt>
                <c:pt idx="7">
                  <c:v>10866.605675999997</c:v>
                </c:pt>
                <c:pt idx="8">
                  <c:v>29429.293583999995</c:v>
                </c:pt>
                <c:pt idx="9">
                  <c:v>1246.172196</c:v>
                </c:pt>
                <c:pt idx="10">
                  <c:v>1773.9534359999998</c:v>
                </c:pt>
                <c:pt idx="11">
                  <c:v>5284.9553039999992</c:v>
                </c:pt>
                <c:pt idx="12">
                  <c:v>23578.911290399999</c:v>
                </c:pt>
                <c:pt idx="13">
                  <c:v>22855.044107999991</c:v>
                </c:pt>
                <c:pt idx="14">
                  <c:v>59769.836532000001</c:v>
                </c:pt>
                <c:pt idx="15">
                  <c:v>54908.693531999983</c:v>
                </c:pt>
                <c:pt idx="16">
                  <c:v>35774.83785600002</c:v>
                </c:pt>
                <c:pt idx="17">
                  <c:v>29385.37795200001</c:v>
                </c:pt>
                <c:pt idx="18">
                  <c:v>38980.255708799981</c:v>
                </c:pt>
                <c:pt idx="19">
                  <c:v>16247.990184000008</c:v>
                </c:pt>
                <c:pt idx="20">
                  <c:v>58532.394551999969</c:v>
                </c:pt>
                <c:pt idx="21">
                  <c:v>85219.379141279976</c:v>
                </c:pt>
                <c:pt idx="22">
                  <c:v>97227.574316639992</c:v>
                </c:pt>
                <c:pt idx="23">
                  <c:v>146514.85001999984</c:v>
                </c:pt>
                <c:pt idx="24">
                  <c:v>104537.72279999978</c:v>
                </c:pt>
                <c:pt idx="25">
                  <c:v>98789.510488800006</c:v>
                </c:pt>
                <c:pt idx="26">
                  <c:v>70221.360119999998</c:v>
                </c:pt>
                <c:pt idx="27">
                  <c:v>38020.209728400019</c:v>
                </c:pt>
                <c:pt idx="28">
                  <c:v>93754.054175999932</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再エネ比較シート!$BQ$13:$BQ$42</c:f>
              <c:numCache>
                <c:formatCode>#,##0_);[Red]\(#,##0\)</c:formatCode>
                <c:ptCount val="30"/>
                <c:pt idx="0">
                  <c:v>0</c:v>
                </c:pt>
                <c:pt idx="1">
                  <c:v>0</c:v>
                </c:pt>
                <c:pt idx="2">
                  <c:v>0</c:v>
                </c:pt>
                <c:pt idx="3">
                  <c:v>0</c:v>
                </c:pt>
                <c:pt idx="4">
                  <c:v>0</c:v>
                </c:pt>
                <c:pt idx="5">
                  <c:v>0</c:v>
                </c:pt>
                <c:pt idx="6">
                  <c:v>0</c:v>
                </c:pt>
                <c:pt idx="7">
                  <c:v>3258.72</c:v>
                </c:pt>
                <c:pt idx="8">
                  <c:v>0</c:v>
                </c:pt>
                <c:pt idx="9">
                  <c:v>0</c:v>
                </c:pt>
                <c:pt idx="10">
                  <c:v>16704.19872</c:v>
                </c:pt>
                <c:pt idx="11">
                  <c:v>0</c:v>
                </c:pt>
                <c:pt idx="12">
                  <c:v>0</c:v>
                </c:pt>
                <c:pt idx="13">
                  <c:v>0</c:v>
                </c:pt>
                <c:pt idx="14">
                  <c:v>0</c:v>
                </c:pt>
                <c:pt idx="15">
                  <c:v>0</c:v>
                </c:pt>
                <c:pt idx="16">
                  <c:v>0</c:v>
                </c:pt>
                <c:pt idx="17">
                  <c:v>47844.309792</c:v>
                </c:pt>
                <c:pt idx="18">
                  <c:v>0</c:v>
                </c:pt>
                <c:pt idx="19">
                  <c:v>0</c:v>
                </c:pt>
                <c:pt idx="20">
                  <c:v>0</c:v>
                </c:pt>
                <c:pt idx="21">
                  <c:v>0</c:v>
                </c:pt>
                <c:pt idx="22">
                  <c:v>0</c:v>
                </c:pt>
                <c:pt idx="23">
                  <c:v>84.074976000000007</c:v>
                </c:pt>
                <c:pt idx="24">
                  <c:v>0</c:v>
                </c:pt>
                <c:pt idx="25">
                  <c:v>0</c:v>
                </c:pt>
                <c:pt idx="26">
                  <c:v>0</c:v>
                </c:pt>
                <c:pt idx="27">
                  <c:v>58765.584000000003</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再エネ比較シート!$BR$13:$BR$42</c:f>
              <c:numCache>
                <c:formatCode>#,##0_);[Red]\(#,##0\)</c:formatCode>
                <c:ptCount val="30"/>
                <c:pt idx="0">
                  <c:v>5524.0559999999996</c:v>
                </c:pt>
                <c:pt idx="1">
                  <c:v>0</c:v>
                </c:pt>
                <c:pt idx="2">
                  <c:v>0</c:v>
                </c:pt>
                <c:pt idx="3">
                  <c:v>0</c:v>
                </c:pt>
                <c:pt idx="4">
                  <c:v>0</c:v>
                </c:pt>
                <c:pt idx="5">
                  <c:v>0</c:v>
                </c:pt>
                <c:pt idx="6">
                  <c:v>0</c:v>
                </c:pt>
                <c:pt idx="7">
                  <c:v>0</c:v>
                </c:pt>
                <c:pt idx="8">
                  <c:v>5308.56</c:v>
                </c:pt>
                <c:pt idx="9">
                  <c:v>0</c:v>
                </c:pt>
                <c:pt idx="10">
                  <c:v>31903.394400000001</c:v>
                </c:pt>
                <c:pt idx="11">
                  <c:v>0</c:v>
                </c:pt>
                <c:pt idx="12">
                  <c:v>1030.1759999999999</c:v>
                </c:pt>
                <c:pt idx="13">
                  <c:v>0</c:v>
                </c:pt>
                <c:pt idx="14">
                  <c:v>0</c:v>
                </c:pt>
                <c:pt idx="15">
                  <c:v>0</c:v>
                </c:pt>
                <c:pt idx="16">
                  <c:v>788.4</c:v>
                </c:pt>
                <c:pt idx="17">
                  <c:v>18711.36</c:v>
                </c:pt>
                <c:pt idx="18">
                  <c:v>0</c:v>
                </c:pt>
                <c:pt idx="19">
                  <c:v>420.48</c:v>
                </c:pt>
                <c:pt idx="20">
                  <c:v>0</c:v>
                </c:pt>
                <c:pt idx="21">
                  <c:v>0</c:v>
                </c:pt>
                <c:pt idx="22">
                  <c:v>196.57440000000003</c:v>
                </c:pt>
                <c:pt idx="23">
                  <c:v>0</c:v>
                </c:pt>
                <c:pt idx="24">
                  <c:v>20942.006399999998</c:v>
                </c:pt>
                <c:pt idx="25">
                  <c:v>0</c:v>
                </c:pt>
                <c:pt idx="26">
                  <c:v>0</c:v>
                </c:pt>
                <c:pt idx="27">
                  <c:v>946.08</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1752</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再エネ比較シート!$BT$13:$BT$42</c:f>
              <c:numCache>
                <c:formatCode>#,##0_);[Red]\(#,##0\)</c:formatCode>
                <c:ptCount val="30"/>
                <c:pt idx="0">
                  <c:v>175.2</c:v>
                </c:pt>
                <c:pt idx="1">
                  <c:v>27726.899711999999</c:v>
                </c:pt>
                <c:pt idx="2">
                  <c:v>0</c:v>
                </c:pt>
                <c:pt idx="3">
                  <c:v>0</c:v>
                </c:pt>
                <c:pt idx="4">
                  <c:v>0</c:v>
                </c:pt>
                <c:pt idx="5">
                  <c:v>0</c:v>
                </c:pt>
                <c:pt idx="6">
                  <c:v>13945.92</c:v>
                </c:pt>
                <c:pt idx="7">
                  <c:v>0</c:v>
                </c:pt>
                <c:pt idx="8">
                  <c:v>0</c:v>
                </c:pt>
                <c:pt idx="9">
                  <c:v>0</c:v>
                </c:pt>
                <c:pt idx="10">
                  <c:v>0</c:v>
                </c:pt>
                <c:pt idx="11">
                  <c:v>0</c:v>
                </c:pt>
                <c:pt idx="12">
                  <c:v>0</c:v>
                </c:pt>
                <c:pt idx="13">
                  <c:v>0</c:v>
                </c:pt>
                <c:pt idx="14">
                  <c:v>70080</c:v>
                </c:pt>
                <c:pt idx="15">
                  <c:v>1400198.4</c:v>
                </c:pt>
                <c:pt idx="16">
                  <c:v>0</c:v>
                </c:pt>
                <c:pt idx="17">
                  <c:v>0</c:v>
                </c:pt>
                <c:pt idx="18">
                  <c:v>0</c:v>
                </c:pt>
                <c:pt idx="19">
                  <c:v>2592.96</c:v>
                </c:pt>
                <c:pt idx="20">
                  <c:v>299241.59999999998</c:v>
                </c:pt>
                <c:pt idx="21">
                  <c:v>0</c:v>
                </c:pt>
                <c:pt idx="22">
                  <c:v>0</c:v>
                </c:pt>
                <c:pt idx="23">
                  <c:v>0</c:v>
                </c:pt>
                <c:pt idx="24">
                  <c:v>13980.96</c:v>
                </c:pt>
                <c:pt idx="25">
                  <c:v>0</c:v>
                </c:pt>
                <c:pt idx="26">
                  <c:v>0</c:v>
                </c:pt>
                <c:pt idx="27">
                  <c:v>1363.3643520000001</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再エネ比較シート!$BU$13:$BU$42</c:f>
              <c:numCache>
                <c:formatCode>#,##0_);[Red]\(#,##0\)</c:formatCode>
                <c:ptCount val="30"/>
                <c:pt idx="0">
                  <c:v>66703.268784000029</c:v>
                </c:pt>
                <c:pt idx="1">
                  <c:v>47904.497999999992</c:v>
                </c:pt>
                <c:pt idx="2">
                  <c:v>199924.482858</c:v>
                </c:pt>
                <c:pt idx="3">
                  <c:v>7387.555032000002</c:v>
                </c:pt>
                <c:pt idx="4">
                  <c:v>188904.75194399984</c:v>
                </c:pt>
                <c:pt idx="5">
                  <c:v>58861.010876040003</c:v>
                </c:pt>
                <c:pt idx="6">
                  <c:v>38341.870007999998</c:v>
                </c:pt>
                <c:pt idx="7">
                  <c:v>15941.347259999997</c:v>
                </c:pt>
                <c:pt idx="8">
                  <c:v>43812.864594359999</c:v>
                </c:pt>
                <c:pt idx="9">
                  <c:v>4279.9555440000031</c:v>
                </c:pt>
                <c:pt idx="10">
                  <c:v>54114.704652</c:v>
                </c:pt>
                <c:pt idx="11">
                  <c:v>10724.151169200002</c:v>
                </c:pt>
                <c:pt idx="12">
                  <c:v>32762.269327080008</c:v>
                </c:pt>
                <c:pt idx="13">
                  <c:v>25210.369616999993</c:v>
                </c:pt>
                <c:pt idx="14">
                  <c:v>134345.12601599999</c:v>
                </c:pt>
                <c:pt idx="15">
                  <c:v>1460307.453516</c:v>
                </c:pt>
                <c:pt idx="16">
                  <c:v>40717.213212000031</c:v>
                </c:pt>
                <c:pt idx="17">
                  <c:v>98238.677484000014</c:v>
                </c:pt>
                <c:pt idx="18">
                  <c:v>46037.058518519989</c:v>
                </c:pt>
                <c:pt idx="19">
                  <c:v>27325.996560000003</c:v>
                </c:pt>
                <c:pt idx="20">
                  <c:v>363720.10910399997</c:v>
                </c:pt>
                <c:pt idx="21">
                  <c:v>90811.683915839982</c:v>
                </c:pt>
                <c:pt idx="22">
                  <c:v>103008.57470339999</c:v>
                </c:pt>
                <c:pt idx="23">
                  <c:v>153830.62009319983</c:v>
                </c:pt>
                <c:pt idx="24">
                  <c:v>145258.14488759977</c:v>
                </c:pt>
                <c:pt idx="25">
                  <c:v>107419.65861732</c:v>
                </c:pt>
                <c:pt idx="26">
                  <c:v>75547.732704000009</c:v>
                </c:pt>
                <c:pt idx="27">
                  <c:v>102318.91761612003</c:v>
                </c:pt>
                <c:pt idx="28">
                  <c:v>100487.98510175993</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七飯町</c:v>
                </c:pt>
              </c:strCache>
            </c:strRef>
          </c:cat>
          <c:val>
            <c:numRef>
              <c:f>①CO2排出量の現状把握!$AX$43:$AX$45</c:f>
              <c:numCache>
                <c:formatCode>0%</c:formatCode>
                <c:ptCount val="3"/>
                <c:pt idx="0">
                  <c:v>0.42072759503743129</c:v>
                </c:pt>
                <c:pt idx="1">
                  <c:v>0.30921412593340852</c:v>
                </c:pt>
                <c:pt idx="2">
                  <c:v>0.25692701033732329</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七飯町</c:v>
                </c:pt>
              </c:strCache>
            </c:strRef>
          </c:cat>
          <c:val>
            <c:numRef>
              <c:f>①CO2排出量の現状把握!$AY$43:$AY$45</c:f>
              <c:numCache>
                <c:formatCode>0%</c:formatCode>
                <c:ptCount val="3"/>
                <c:pt idx="0">
                  <c:v>0.19118662390594171</c:v>
                </c:pt>
                <c:pt idx="1">
                  <c:v>0.20712729952583622</c:v>
                </c:pt>
                <c:pt idx="2">
                  <c:v>0.15557783995143742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七飯町</c:v>
                </c:pt>
              </c:strCache>
            </c:strRef>
          </c:cat>
          <c:val>
            <c:numRef>
              <c:f>①CO2排出量の現状把握!$AZ$43:$AZ$45</c:f>
              <c:numCache>
                <c:formatCode>0%</c:formatCode>
                <c:ptCount val="3"/>
                <c:pt idx="0">
                  <c:v>0.18034974026133399</c:v>
                </c:pt>
                <c:pt idx="1">
                  <c:v>0.27350962896363906</c:v>
                </c:pt>
                <c:pt idx="2">
                  <c:v>0.31988328781041225</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七飯町</c:v>
                </c:pt>
              </c:strCache>
            </c:strRef>
          </c:cat>
          <c:val>
            <c:numRef>
              <c:f>①CO2排出量の現状把握!$BA$43:$BA$45</c:f>
              <c:numCache>
                <c:formatCode>0%</c:formatCode>
                <c:ptCount val="3"/>
                <c:pt idx="0">
                  <c:v>0.19226168778726088</c:v>
                </c:pt>
                <c:pt idx="1">
                  <c:v>0.19984883551217655</c:v>
                </c:pt>
                <c:pt idx="2">
                  <c:v>0.25602639210914019</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七飯町</c:v>
                </c:pt>
              </c:strCache>
            </c:strRef>
          </c:cat>
          <c:val>
            <c:numRef>
              <c:f>①CO2排出量の現状把握!$BB$43:$BB$45</c:f>
              <c:numCache>
                <c:formatCode>0%</c:formatCode>
                <c:ptCount val="3"/>
                <c:pt idx="0">
                  <c:v>1.5474353008032191E-2</c:v>
                </c:pt>
                <c:pt idx="1">
                  <c:v>1.0300110064939555E-2</c:v>
                </c:pt>
                <c:pt idx="2">
                  <c:v>1.1585469791686911E-2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6247</c:v>
                </c:pt>
                <c:pt idx="1">
                  <c:v>6247</c:v>
                </c:pt>
                <c:pt idx="2">
                  <c:v>6247</c:v>
                </c:pt>
                <c:pt idx="3">
                  <c:v>6247</c:v>
                </c:pt>
                <c:pt idx="4">
                  <c:v>6247</c:v>
                </c:pt>
                <c:pt idx="5">
                  <c:v>6437</c:v>
                </c:pt>
                <c:pt idx="6">
                  <c:v>6437</c:v>
                </c:pt>
                <c:pt idx="7">
                  <c:v>6437</c:v>
                </c:pt>
                <c:pt idx="8">
                  <c:v>6437</c:v>
                </c:pt>
                <c:pt idx="9">
                  <c:v>6437</c:v>
                </c:pt>
                <c:pt idx="10">
                  <c:v>6437</c:v>
                </c:pt>
                <c:pt idx="11">
                  <c:v>6437</c:v>
                </c:pt>
                <c:pt idx="12">
                  <c:v>6437</c:v>
                </c:pt>
                <c:pt idx="13">
                  <c:v>6437</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2.060659035418587</c:v>
                </c:pt>
                <c:pt idx="1">
                  <c:v>1.9548570756594821</c:v>
                </c:pt>
                <c:pt idx="2">
                  <c:v>2.0506881656927538</c:v>
                </c:pt>
                <c:pt idx="3">
                  <c:v>2.5996775190142301</c:v>
                </c:pt>
                <c:pt idx="4">
                  <c:v>2.6856373409028862</c:v>
                </c:pt>
                <c:pt idx="5">
                  <c:v>3.0999311507233571</c:v>
                </c:pt>
                <c:pt idx="6">
                  <c:v>2.5988071197219051</c:v>
                </c:pt>
                <c:pt idx="7">
                  <c:v>3.8329898449110118</c:v>
                </c:pt>
                <c:pt idx="8">
                  <c:v>2.8580307957062461</c:v>
                </c:pt>
                <c:pt idx="9">
                  <c:v>3.321301152269085</c:v>
                </c:pt>
                <c:pt idx="10">
                  <c:v>2.6436872540170588</c:v>
                </c:pt>
                <c:pt idx="11">
                  <c:v>2.9926867439096689</c:v>
                </c:pt>
                <c:pt idx="12">
                  <c:v>2.4083018072337889</c:v>
                </c:pt>
                <c:pt idx="13">
                  <c:v>2.2150718633554232</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28815</c:v>
                </c:pt>
                <c:pt idx="1">
                  <c:v>28783</c:v>
                </c:pt>
                <c:pt idx="2">
                  <c:v>28864</c:v>
                </c:pt>
                <c:pt idx="3">
                  <c:v>28712</c:v>
                </c:pt>
                <c:pt idx="4">
                  <c:v>28824</c:v>
                </c:pt>
                <c:pt idx="5">
                  <c:v>28785</c:v>
                </c:pt>
                <c:pt idx="6">
                  <c:v>28580</c:v>
                </c:pt>
                <c:pt idx="7">
                  <c:v>28574</c:v>
                </c:pt>
                <c:pt idx="8">
                  <c:v>28563</c:v>
                </c:pt>
                <c:pt idx="9">
                  <c:v>28288</c:v>
                </c:pt>
                <c:pt idx="10">
                  <c:v>28148</c:v>
                </c:pt>
                <c:pt idx="11">
                  <c:v>28072</c:v>
                </c:pt>
                <c:pt idx="12">
                  <c:v>28062</c:v>
                </c:pt>
                <c:pt idx="13">
                  <c:v>27934</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七飯町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1602</v>
      </c>
    </row>
    <row r="8" spans="1:6" ht="21.95" customHeight="1">
      <c r="B8" s="851" t="s">
        <v>10</v>
      </c>
      <c r="C8" s="6" t="s">
        <v>11</v>
      </c>
      <c r="D8" s="990" t="s">
        <v>12</v>
      </c>
      <c r="E8" s="981" t="s">
        <v>1603</v>
      </c>
    </row>
    <row r="9" spans="1:6" ht="21.95" customHeight="1">
      <c r="B9" s="851" t="s">
        <v>1607</v>
      </c>
      <c r="C9" s="6" t="s">
        <v>11</v>
      </c>
      <c r="D9" s="990" t="s">
        <v>1604</v>
      </c>
      <c r="E9" s="981" t="s">
        <v>1602</v>
      </c>
    </row>
    <row r="10" spans="1:6" ht="21.95" customHeight="1">
      <c r="B10" s="851" t="s">
        <v>13</v>
      </c>
      <c r="C10" s="6" t="s">
        <v>14</v>
      </c>
      <c r="D10" s="990" t="s">
        <v>1601</v>
      </c>
      <c r="E10" s="981" t="s">
        <v>1605</v>
      </c>
    </row>
    <row r="11" spans="1:6" ht="21.95" customHeight="1">
      <c r="B11" s="853" t="s">
        <v>15</v>
      </c>
      <c r="C11" s="854" t="s">
        <v>16</v>
      </c>
      <c r="D11" s="992" t="s">
        <v>1604</v>
      </c>
      <c r="E11" s="993" t="s">
        <v>1606</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1601</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1608</v>
      </c>
      <c r="C19" s="6" t="s">
        <v>8</v>
      </c>
      <c r="D19" s="990" t="s">
        <v>1597</v>
      </c>
      <c r="E19" s="981" t="s">
        <v>24</v>
      </c>
    </row>
    <row r="20" spans="2:5" ht="21.95" customHeight="1">
      <c r="B20" s="851" t="s">
        <v>25</v>
      </c>
      <c r="C20" s="6" t="s">
        <v>14</v>
      </c>
      <c r="D20" s="990" t="s">
        <v>1598</v>
      </c>
      <c r="E20" s="981" t="s">
        <v>1599</v>
      </c>
    </row>
    <row r="21" spans="2:5" ht="21.95" customHeight="1">
      <c r="B21" s="851" t="s">
        <v>1609</v>
      </c>
      <c r="C21" s="6" t="s">
        <v>8</v>
      </c>
      <c r="D21" s="990" t="s">
        <v>1597</v>
      </c>
      <c r="E21" s="981" t="s">
        <v>26</v>
      </c>
    </row>
    <row r="22" spans="2:5" ht="21.95" customHeight="1">
      <c r="B22" s="851" t="s">
        <v>27</v>
      </c>
      <c r="C22" s="6" t="s">
        <v>14</v>
      </c>
      <c r="D22" s="990" t="s">
        <v>1598</v>
      </c>
      <c r="E22" s="981" t="s">
        <v>1600</v>
      </c>
    </row>
    <row r="23" spans="2:5" ht="21.95" customHeight="1">
      <c r="B23" s="851" t="s">
        <v>1610</v>
      </c>
      <c r="C23" s="6" t="s">
        <v>28</v>
      </c>
      <c r="D23" s="990" t="s">
        <v>1597</v>
      </c>
      <c r="E23" s="981" t="s">
        <v>29</v>
      </c>
    </row>
    <row r="24" spans="2:5" ht="21.95" customHeight="1">
      <c r="B24" s="390" t="s">
        <v>30</v>
      </c>
      <c r="C24" s="391"/>
      <c r="D24" s="392"/>
      <c r="E24" s="393"/>
    </row>
    <row r="25" spans="2:5" ht="21.95" customHeight="1">
      <c r="B25" s="851" t="s">
        <v>31</v>
      </c>
      <c r="C25" s="6" t="s">
        <v>32</v>
      </c>
      <c r="D25" s="990" t="s">
        <v>1598</v>
      </c>
      <c r="E25" s="981" t="s">
        <v>33</v>
      </c>
    </row>
    <row r="26" spans="2:5" ht="21.95" customHeight="1">
      <c r="B26" s="390" t="s">
        <v>34</v>
      </c>
      <c r="C26" s="394"/>
      <c r="D26" s="392"/>
      <c r="E26" s="393"/>
    </row>
    <row r="27" spans="2:5" ht="21.95" customHeight="1">
      <c r="B27" s="853" t="s">
        <v>1611</v>
      </c>
      <c r="C27" s="854" t="s">
        <v>28</v>
      </c>
      <c r="D27" s="992" t="s">
        <v>1597</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1612</v>
      </c>
      <c r="C31" s="6" t="s">
        <v>38</v>
      </c>
      <c r="D31" s="990" t="s">
        <v>1595</v>
      </c>
      <c r="E31" s="852" t="s">
        <v>39</v>
      </c>
    </row>
    <row r="32" spans="2:5" ht="21.95" customHeight="1">
      <c r="B32" s="851" t="s">
        <v>1613</v>
      </c>
      <c r="C32" s="6" t="s">
        <v>38</v>
      </c>
      <c r="D32" s="990" t="s">
        <v>1595</v>
      </c>
      <c r="E32" s="852" t="s">
        <v>40</v>
      </c>
    </row>
    <row r="33" spans="2:5" ht="33" customHeight="1">
      <c r="B33" s="851" t="s">
        <v>41</v>
      </c>
      <c r="C33" s="7" t="s">
        <v>42</v>
      </c>
      <c r="D33" s="991" t="s">
        <v>1596</v>
      </c>
      <c r="E33" s="852" t="s">
        <v>43</v>
      </c>
    </row>
    <row r="34" spans="2:5" ht="21.95" customHeight="1">
      <c r="B34" s="851" t="s">
        <v>44</v>
      </c>
      <c r="C34" s="8" t="s">
        <v>45</v>
      </c>
      <c r="D34" s="991" t="s">
        <v>1596</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1614</v>
      </c>
      <c r="E39" s="981" t="s">
        <v>1615</v>
      </c>
    </row>
    <row r="40" spans="2:5" ht="21.6" customHeight="1">
      <c r="B40" s="859" t="s">
        <v>54</v>
      </c>
      <c r="C40" s="860" t="s">
        <v>45</v>
      </c>
      <c r="D40" s="860" t="s">
        <v>1614</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1616</v>
      </c>
      <c r="C44" s="848"/>
      <c r="D44" s="849"/>
      <c r="E44" s="850"/>
    </row>
    <row r="45" spans="2:5" ht="33.6" customHeight="1">
      <c r="B45" s="851" t="s">
        <v>58</v>
      </c>
      <c r="C45" s="6" t="s">
        <v>59</v>
      </c>
      <c r="D45" s="990" t="s">
        <v>1597</v>
      </c>
      <c r="E45" s="981" t="s">
        <v>60</v>
      </c>
    </row>
    <row r="46" spans="2:5" ht="33.6" customHeight="1">
      <c r="B46" s="851" t="s">
        <v>61</v>
      </c>
      <c r="C46" s="6" t="s">
        <v>16</v>
      </c>
      <c r="D46" s="990" t="s">
        <v>1597</v>
      </c>
      <c r="E46" s="981" t="s">
        <v>62</v>
      </c>
    </row>
    <row r="47" spans="2:5" ht="21.95" customHeight="1">
      <c r="B47" s="997" t="s">
        <v>1617</v>
      </c>
      <c r="C47" s="394"/>
      <c r="D47" s="392"/>
      <c r="E47" s="393"/>
    </row>
    <row r="48" spans="2:5" ht="33.6" customHeight="1">
      <c r="B48" s="851" t="s">
        <v>63</v>
      </c>
      <c r="C48" s="6" t="s">
        <v>64</v>
      </c>
      <c r="D48" s="990" t="s">
        <v>1597</v>
      </c>
      <c r="E48" s="981" t="s">
        <v>65</v>
      </c>
    </row>
    <row r="49" spans="2:5" ht="33.6" customHeight="1">
      <c r="B49" s="851" t="s">
        <v>66</v>
      </c>
      <c r="C49" s="6" t="s">
        <v>64</v>
      </c>
      <c r="D49" s="990" t="s">
        <v>1597</v>
      </c>
      <c r="E49" s="981" t="s">
        <v>67</v>
      </c>
    </row>
    <row r="50" spans="2:5" ht="21.6" customHeight="1">
      <c r="B50" s="997" t="s">
        <v>1618</v>
      </c>
      <c r="C50" s="391"/>
      <c r="D50" s="392"/>
      <c r="E50" s="393"/>
    </row>
    <row r="51" spans="2:5" ht="21" customHeight="1">
      <c r="B51" s="851" t="s">
        <v>68</v>
      </c>
      <c r="C51" s="6" t="s">
        <v>59</v>
      </c>
      <c r="D51" s="990" t="s">
        <v>1597</v>
      </c>
      <c r="E51" s="852" t="s">
        <v>69</v>
      </c>
    </row>
    <row r="52" spans="2:5" ht="21" customHeight="1">
      <c r="B52" s="851" t="s">
        <v>70</v>
      </c>
      <c r="C52" s="6" t="s">
        <v>59</v>
      </c>
      <c r="D52" s="990" t="s">
        <v>1597</v>
      </c>
      <c r="E52" s="852" t="s">
        <v>71</v>
      </c>
    </row>
    <row r="53" spans="2:5" ht="21" customHeight="1">
      <c r="B53" s="853" t="s">
        <v>72</v>
      </c>
      <c r="C53" s="854" t="s">
        <v>16</v>
      </c>
      <c r="D53" s="992" t="s">
        <v>1597</v>
      </c>
      <c r="E53" s="855" t="s">
        <v>73</v>
      </c>
    </row>
    <row r="54" spans="2:5" ht="21.95" customHeight="1" thickBot="1">
      <c r="C54" s="3"/>
      <c r="D54" s="13"/>
    </row>
    <row r="55" spans="2:5" ht="21.95" customHeight="1" thickBot="1">
      <c r="B55" s="250" t="s">
        <v>74</v>
      </c>
      <c r="C55" s="387"/>
      <c r="D55" s="388"/>
      <c r="E55" s="389"/>
    </row>
    <row r="56" spans="2:5" ht="21.95" customHeight="1">
      <c r="B56" s="996" t="s">
        <v>1619</v>
      </c>
      <c r="C56" s="848"/>
      <c r="D56" s="849"/>
      <c r="E56" s="850"/>
    </row>
    <row r="57" spans="2:5" ht="21.95" customHeight="1">
      <c r="B57" s="851" t="s">
        <v>75</v>
      </c>
      <c r="C57" s="6" t="s">
        <v>59</v>
      </c>
      <c r="D57" s="990" t="s">
        <v>1620</v>
      </c>
      <c r="E57" s="981" t="s">
        <v>76</v>
      </c>
    </row>
    <row r="58" spans="2:5" ht="21.95" customHeight="1">
      <c r="B58" s="851" t="s">
        <v>77</v>
      </c>
      <c r="C58" s="6" t="s">
        <v>78</v>
      </c>
      <c r="D58" s="990" t="s">
        <v>1620</v>
      </c>
      <c r="E58" s="981" t="s">
        <v>79</v>
      </c>
    </row>
    <row r="59" spans="2:5" ht="33.6" customHeight="1">
      <c r="B59" s="861" t="s">
        <v>80</v>
      </c>
      <c r="C59" s="7" t="s">
        <v>78</v>
      </c>
      <c r="D59" s="990" t="s">
        <v>1620</v>
      </c>
      <c r="E59" s="998" t="s">
        <v>1621</v>
      </c>
    </row>
    <row r="60" spans="2:5" ht="51" customHeight="1">
      <c r="B60" s="862" t="s">
        <v>81</v>
      </c>
      <c r="C60" s="446" t="s">
        <v>64</v>
      </c>
      <c r="D60" s="990" t="s">
        <v>1620</v>
      </c>
      <c r="E60" s="995" t="s">
        <v>1622</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1623</v>
      </c>
    </row>
    <row r="64" spans="2:5" ht="32.1" customHeight="1">
      <c r="B64" s="853" t="s">
        <v>86</v>
      </c>
      <c r="C64" s="854" t="s">
        <v>64</v>
      </c>
      <c r="D64" s="992" t="s">
        <v>1552</v>
      </c>
      <c r="E64" s="993" t="s">
        <v>1624</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1625</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1649</v>
      </c>
      <c r="AG4" s="1058" t="s">
        <v>1649</v>
      </c>
      <c r="AH4" s="1058" t="s">
        <v>1649</v>
      </c>
      <c r="AI4" s="1058" t="s">
        <v>1649</v>
      </c>
      <c r="AJ4" s="1058" t="s">
        <v>1649</v>
      </c>
      <c r="AK4" s="1058" t="s">
        <v>1649</v>
      </c>
      <c r="AL4" s="1058" t="s">
        <v>1649</v>
      </c>
      <c r="AM4" s="1058" t="s">
        <v>1649</v>
      </c>
      <c r="AN4" s="1058" t="s">
        <v>1649</v>
      </c>
      <c r="AO4" s="1058" t="s">
        <v>1649</v>
      </c>
      <c r="AP4" s="1058" t="s">
        <v>1649</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1645</v>
      </c>
      <c r="T6" s="16"/>
      <c r="U6" s="1058" t="s">
        <v>741</v>
      </c>
      <c r="V6" s="1058" t="s">
        <v>742</v>
      </c>
      <c r="W6" s="1058" t="s">
        <v>742</v>
      </c>
      <c r="X6" s="1058" t="s">
        <v>742</v>
      </c>
      <c r="Y6" s="1058" t="s">
        <v>743</v>
      </c>
      <c r="Z6" s="1058" t="s">
        <v>744</v>
      </c>
      <c r="AA6" s="1058" t="s">
        <v>744</v>
      </c>
      <c r="AB6" s="1058" t="s">
        <v>745</v>
      </c>
      <c r="AC6" s="1058" t="s">
        <v>746</v>
      </c>
      <c r="AD6" s="1058" t="s">
        <v>1646</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1644</v>
      </c>
      <c r="BP6" s="1058" t="s">
        <v>1644</v>
      </c>
      <c r="BQ6" s="1058" t="s">
        <v>1644</v>
      </c>
      <c r="BR6" s="1058" t="s">
        <v>1644</v>
      </c>
      <c r="BS6" s="1058" t="s">
        <v>1644</v>
      </c>
      <c r="BT6" s="1058" t="s">
        <v>1644</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1795</v>
      </c>
      <c r="B9" s="70">
        <v>35</v>
      </c>
      <c r="C9" s="70">
        <v>1</v>
      </c>
      <c r="D9" s="70">
        <v>3</v>
      </c>
      <c r="E9" s="70">
        <v>1990</v>
      </c>
      <c r="F9" s="70" t="s">
        <v>787</v>
      </c>
      <c r="G9" s="70" t="s">
        <v>1796</v>
      </c>
      <c r="H9" s="70" t="s">
        <v>1797</v>
      </c>
      <c r="I9" s="148"/>
      <c r="J9" s="71">
        <v>53.249352340032949</v>
      </c>
      <c r="K9" s="71">
        <v>5.9563809090229736</v>
      </c>
      <c r="L9" s="71">
        <v>9.9195272346095678</v>
      </c>
      <c r="M9" s="71">
        <v>20.90374283506927</v>
      </c>
      <c r="N9" s="71">
        <v>29.252508118652901</v>
      </c>
      <c r="O9" s="71">
        <v>25.625335142095949</v>
      </c>
      <c r="P9" s="71">
        <v>36.217455620664268</v>
      </c>
      <c r="Q9" s="71">
        <v>1.8332646796984</v>
      </c>
      <c r="R9" s="71">
        <v>0</v>
      </c>
      <c r="S9" s="71">
        <v>1.5856617319095949</v>
      </c>
      <c r="T9" s="72"/>
      <c r="U9" s="71">
        <v>13819256</v>
      </c>
      <c r="V9" s="71">
        <v>1752</v>
      </c>
      <c r="W9" s="71">
        <v>134</v>
      </c>
      <c r="X9" s="71">
        <v>7675</v>
      </c>
      <c r="Y9" s="71">
        <v>8597</v>
      </c>
      <c r="Z9" s="71">
        <v>10540</v>
      </c>
      <c r="AA9" s="71">
        <v>8794</v>
      </c>
      <c r="AB9" s="71">
        <v>29766</v>
      </c>
      <c r="AC9" s="71">
        <v>0</v>
      </c>
      <c r="AD9" s="71">
        <v>1.5856617319095949</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1798</v>
      </c>
      <c r="B10" s="70">
        <v>36</v>
      </c>
      <c r="C10" s="70">
        <v>2</v>
      </c>
      <c r="D10" s="70">
        <v>3</v>
      </c>
      <c r="E10" s="70">
        <v>2005</v>
      </c>
      <c r="F10" s="70" t="s">
        <v>789</v>
      </c>
      <c r="G10" s="70" t="s">
        <v>1796</v>
      </c>
      <c r="H10" s="70" t="s">
        <v>1797</v>
      </c>
      <c r="I10" s="148"/>
      <c r="J10" s="71">
        <v>121.19728646798561</v>
      </c>
      <c r="K10" s="71">
        <v>3.017282820418242</v>
      </c>
      <c r="L10" s="71">
        <v>1.991755471440289</v>
      </c>
      <c r="M10" s="71">
        <v>33.808090348673019</v>
      </c>
      <c r="N10" s="71">
        <v>43.882371537505527</v>
      </c>
      <c r="O10" s="71">
        <v>41.738270640039637</v>
      </c>
      <c r="P10" s="71">
        <v>42.074827571722331</v>
      </c>
      <c r="Q10" s="71">
        <v>1.9026967799096399</v>
      </c>
      <c r="R10" s="71">
        <v>0</v>
      </c>
      <c r="S10" s="71">
        <v>5.6695532060665039</v>
      </c>
      <c r="T10" s="72"/>
      <c r="U10" s="71">
        <v>27665543</v>
      </c>
      <c r="V10" s="71">
        <v>1244</v>
      </c>
      <c r="W10" s="71">
        <v>27</v>
      </c>
      <c r="X10" s="71">
        <v>6808</v>
      </c>
      <c r="Y10" s="71">
        <v>11779</v>
      </c>
      <c r="Z10" s="71">
        <v>19866</v>
      </c>
      <c r="AA10" s="71">
        <v>8367</v>
      </c>
      <c r="AB10" s="71">
        <v>32296</v>
      </c>
      <c r="AC10" s="71">
        <v>0</v>
      </c>
      <c r="AD10" s="71">
        <v>5.6695532060665039</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1799</v>
      </c>
      <c r="B11" s="70">
        <v>37</v>
      </c>
      <c r="C11" s="70">
        <v>3</v>
      </c>
      <c r="D11" s="70">
        <v>3</v>
      </c>
      <c r="E11" s="70">
        <v>2006</v>
      </c>
      <c r="F11" s="70" t="s">
        <v>790</v>
      </c>
      <c r="G11" s="70" t="s">
        <v>1796</v>
      </c>
      <c r="H11" s="70" t="s">
        <v>1797</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1800</v>
      </c>
      <c r="B12" s="70">
        <v>38</v>
      </c>
      <c r="C12" s="70">
        <v>4</v>
      </c>
      <c r="D12" s="70">
        <v>3</v>
      </c>
      <c r="E12" s="70">
        <v>2007</v>
      </c>
      <c r="F12" s="70" t="s">
        <v>791</v>
      </c>
      <c r="G12" s="70" t="s">
        <v>1796</v>
      </c>
      <c r="H12" s="70" t="s">
        <v>1797</v>
      </c>
      <c r="I12" s="148"/>
      <c r="J12" s="71">
        <v>168.23087276851001</v>
      </c>
      <c r="K12" s="71">
        <v>2.8520056108339622</v>
      </c>
      <c r="L12" s="71">
        <v>2.5251124058220871</v>
      </c>
      <c r="M12" s="71">
        <v>32.012068739216701</v>
      </c>
      <c r="N12" s="71">
        <v>46.505214972027737</v>
      </c>
      <c r="O12" s="71">
        <v>41.079947898664088</v>
      </c>
      <c r="P12" s="71">
        <v>42.000974100439528</v>
      </c>
      <c r="Q12" s="71">
        <v>1.9852287121910599</v>
      </c>
      <c r="R12" s="71">
        <v>0</v>
      </c>
      <c r="S12" s="71">
        <v>4.398286044781119</v>
      </c>
      <c r="T12" s="72"/>
      <c r="U12" s="71">
        <v>33905469</v>
      </c>
      <c r="V12" s="71">
        <v>1022</v>
      </c>
      <c r="W12" s="71">
        <v>38</v>
      </c>
      <c r="X12" s="71">
        <v>7842</v>
      </c>
      <c r="Y12" s="71">
        <v>11988</v>
      </c>
      <c r="Z12" s="71">
        <v>20326</v>
      </c>
      <c r="AA12" s="71">
        <v>8225</v>
      </c>
      <c r="AB12" s="71">
        <v>31915</v>
      </c>
      <c r="AC12" s="71">
        <v>0</v>
      </c>
      <c r="AD12" s="71">
        <v>4.398286044781119</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1801</v>
      </c>
      <c r="B13" s="70">
        <v>39</v>
      </c>
      <c r="C13" s="70">
        <v>5</v>
      </c>
      <c r="D13" s="70">
        <v>3</v>
      </c>
      <c r="E13" s="70">
        <v>2008</v>
      </c>
      <c r="F13" s="70" t="s">
        <v>792</v>
      </c>
      <c r="G13" s="70" t="s">
        <v>1796</v>
      </c>
      <c r="H13" s="70" t="s">
        <v>1797</v>
      </c>
      <c r="I13" s="148"/>
      <c r="J13" s="71">
        <v>143.42745832231441</v>
      </c>
      <c r="K13" s="71">
        <v>2.1832335100781952</v>
      </c>
      <c r="L13" s="71">
        <v>2.2361660765999289</v>
      </c>
      <c r="M13" s="71">
        <v>38.530789765264139</v>
      </c>
      <c r="N13" s="71">
        <v>45.032325098767778</v>
      </c>
      <c r="O13" s="71">
        <v>39.731911675204231</v>
      </c>
      <c r="P13" s="71">
        <v>41.101293913470137</v>
      </c>
      <c r="Q13" s="71">
        <v>1.9408037014084301</v>
      </c>
      <c r="R13" s="71">
        <v>0</v>
      </c>
      <c r="S13" s="71">
        <v>4.2424775159272912</v>
      </c>
      <c r="T13" s="72"/>
      <c r="U13" s="71">
        <v>31788578</v>
      </c>
      <c r="V13" s="71">
        <v>1022</v>
      </c>
      <c r="W13" s="71">
        <v>38</v>
      </c>
      <c r="X13" s="71">
        <v>7842</v>
      </c>
      <c r="Y13" s="71">
        <v>12041</v>
      </c>
      <c r="Z13" s="71">
        <v>20349</v>
      </c>
      <c r="AA13" s="71">
        <v>8058</v>
      </c>
      <c r="AB13" s="71">
        <v>31714</v>
      </c>
      <c r="AC13" s="71">
        <v>0</v>
      </c>
      <c r="AD13" s="71">
        <v>4.2424775159272912</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1802</v>
      </c>
      <c r="B14" s="70">
        <v>40</v>
      </c>
      <c r="C14" s="70">
        <v>6</v>
      </c>
      <c r="D14" s="70">
        <v>3</v>
      </c>
      <c r="E14" s="70">
        <v>2009</v>
      </c>
      <c r="F14" s="70" t="s">
        <v>176</v>
      </c>
      <c r="G14" s="70" t="s">
        <v>1796</v>
      </c>
      <c r="H14" s="70" t="s">
        <v>1797</v>
      </c>
      <c r="I14" s="148"/>
      <c r="J14" s="71">
        <v>133.5963375426962</v>
      </c>
      <c r="K14" s="71">
        <v>2.6195770494321842</v>
      </c>
      <c r="L14" s="71">
        <v>4.2017373756778866</v>
      </c>
      <c r="M14" s="71">
        <v>44.938325987535421</v>
      </c>
      <c r="N14" s="71">
        <v>40.681828333025422</v>
      </c>
      <c r="O14" s="71">
        <v>40.381827320868886</v>
      </c>
      <c r="P14" s="71">
        <v>39.538979838139873</v>
      </c>
      <c r="Q14" s="71">
        <v>1.8357838146491601</v>
      </c>
      <c r="R14" s="71">
        <v>0</v>
      </c>
      <c r="S14" s="71">
        <v>6.1042746738675993</v>
      </c>
      <c r="T14" s="72"/>
      <c r="U14" s="71">
        <v>22154586</v>
      </c>
      <c r="V14" s="71">
        <v>1218</v>
      </c>
      <c r="W14" s="71">
        <v>122</v>
      </c>
      <c r="X14" s="71">
        <v>9511</v>
      </c>
      <c r="Y14" s="71">
        <v>12077</v>
      </c>
      <c r="Z14" s="71">
        <v>20414</v>
      </c>
      <c r="AA14" s="71">
        <v>7958</v>
      </c>
      <c r="AB14" s="71">
        <v>31490</v>
      </c>
      <c r="AC14" s="71">
        <v>0</v>
      </c>
      <c r="AD14" s="71">
        <v>6.1042746738675993</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63.23</v>
      </c>
      <c r="BK14" s="71">
        <v>0</v>
      </c>
      <c r="BL14" s="71">
        <v>5.41</v>
      </c>
      <c r="BM14" s="71">
        <v>0</v>
      </c>
      <c r="BN14" s="72"/>
      <c r="BO14" s="71">
        <v>0</v>
      </c>
      <c r="BP14" s="71">
        <v>0</v>
      </c>
      <c r="BQ14" s="71">
        <v>6</v>
      </c>
      <c r="BR14" s="71">
        <v>0</v>
      </c>
      <c r="BS14" s="71">
        <v>1</v>
      </c>
      <c r="BT14" s="71">
        <v>0</v>
      </c>
      <c r="BU14"/>
      <c r="BV14" s="70">
        <v>68.64</v>
      </c>
      <c r="BW14" s="70">
        <v>0</v>
      </c>
      <c r="BX14" s="70">
        <v>0</v>
      </c>
      <c r="BY14" s="70">
        <v>0</v>
      </c>
      <c r="BZ14" s="70">
        <v>0</v>
      </c>
      <c r="CA14" s="70">
        <v>0</v>
      </c>
      <c r="CB14" s="70">
        <v>0</v>
      </c>
      <c r="CC14" s="70">
        <v>0</v>
      </c>
      <c r="CD14" s="70">
        <v>0</v>
      </c>
    </row>
    <row r="15" spans="1:82">
      <c r="A15" s="70" t="s">
        <v>1803</v>
      </c>
      <c r="B15" s="70">
        <v>41</v>
      </c>
      <c r="C15" s="70">
        <v>7</v>
      </c>
      <c r="D15" s="70">
        <v>3</v>
      </c>
      <c r="E15" s="70">
        <v>2010</v>
      </c>
      <c r="F15" s="70" t="s">
        <v>177</v>
      </c>
      <c r="G15" s="70" t="s">
        <v>1796</v>
      </c>
      <c r="H15" s="70" t="s">
        <v>1797</v>
      </c>
      <c r="I15" s="148"/>
      <c r="J15" s="71">
        <v>166.83662984118629</v>
      </c>
      <c r="K15" s="71">
        <v>2.748820762087318</v>
      </c>
      <c r="L15" s="71">
        <v>3.9578477741942408</v>
      </c>
      <c r="M15" s="71">
        <v>46.532909244851382</v>
      </c>
      <c r="N15" s="71">
        <v>40.004233893569427</v>
      </c>
      <c r="O15" s="71">
        <v>40.634134707767373</v>
      </c>
      <c r="P15" s="71">
        <v>40.347876913254503</v>
      </c>
      <c r="Q15" s="71">
        <v>1.91235122459725</v>
      </c>
      <c r="R15" s="71">
        <v>0</v>
      </c>
      <c r="S15" s="71">
        <v>4.762290268981733</v>
      </c>
      <c r="T15" s="72"/>
      <c r="U15" s="71">
        <v>32708516</v>
      </c>
      <c r="V15" s="71">
        <v>1218</v>
      </c>
      <c r="W15" s="71">
        <v>122</v>
      </c>
      <c r="X15" s="71">
        <v>9511</v>
      </c>
      <c r="Y15" s="71">
        <v>12204</v>
      </c>
      <c r="Z15" s="71">
        <v>20637</v>
      </c>
      <c r="AA15" s="71">
        <v>7918</v>
      </c>
      <c r="AB15" s="71">
        <v>31433</v>
      </c>
      <c r="AC15" s="71">
        <v>0</v>
      </c>
      <c r="AD15" s="71">
        <v>4.762290268981733</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61.734000000000002</v>
      </c>
      <c r="BK15" s="71">
        <v>0</v>
      </c>
      <c r="BL15" s="71">
        <v>5.3310000000000004</v>
      </c>
      <c r="BM15" s="71">
        <v>0</v>
      </c>
      <c r="BN15" s="72"/>
      <c r="BO15" s="71">
        <v>0</v>
      </c>
      <c r="BP15" s="71">
        <v>0</v>
      </c>
      <c r="BQ15" s="71">
        <v>6</v>
      </c>
      <c r="BR15" s="71">
        <v>0</v>
      </c>
      <c r="BS15" s="71">
        <v>1</v>
      </c>
      <c r="BT15" s="71">
        <v>0</v>
      </c>
      <c r="BU15"/>
      <c r="BV15" s="70">
        <v>67.064999999999998</v>
      </c>
      <c r="BW15" s="70">
        <v>0</v>
      </c>
      <c r="BX15" s="70">
        <v>0</v>
      </c>
      <c r="BY15" s="70">
        <v>0</v>
      </c>
      <c r="BZ15" s="70">
        <v>0</v>
      </c>
      <c r="CA15" s="70">
        <v>0</v>
      </c>
      <c r="CB15" s="70">
        <v>0</v>
      </c>
      <c r="CC15" s="70">
        <v>0</v>
      </c>
      <c r="CD15" s="70">
        <v>0</v>
      </c>
    </row>
    <row r="16" spans="1:82">
      <c r="A16" s="70" t="s">
        <v>1804</v>
      </c>
      <c r="B16" s="70">
        <v>42</v>
      </c>
      <c r="C16" s="70">
        <v>8</v>
      </c>
      <c r="D16" s="70">
        <v>3</v>
      </c>
      <c r="E16" s="70">
        <v>2011</v>
      </c>
      <c r="F16" s="70" t="s">
        <v>178</v>
      </c>
      <c r="G16" s="70" t="s">
        <v>1796</v>
      </c>
      <c r="H16" s="70" t="s">
        <v>1797</v>
      </c>
      <c r="I16" s="148"/>
      <c r="J16" s="71">
        <v>144.15479744810111</v>
      </c>
      <c r="K16" s="71">
        <v>3.1737086186710139</v>
      </c>
      <c r="L16" s="71">
        <v>4.1492749047436579</v>
      </c>
      <c r="M16" s="71">
        <v>52.960887796647022</v>
      </c>
      <c r="N16" s="71">
        <v>46.060414301198449</v>
      </c>
      <c r="O16" s="71">
        <v>39.906954769769627</v>
      </c>
      <c r="P16" s="71">
        <v>38.825599413863756</v>
      </c>
      <c r="Q16" s="71">
        <v>2.18636573739257</v>
      </c>
      <c r="R16" s="71">
        <v>0</v>
      </c>
      <c r="S16" s="71">
        <v>3.3096068526131699</v>
      </c>
      <c r="T16" s="72"/>
      <c r="U16" s="71">
        <v>30610611</v>
      </c>
      <c r="V16" s="71">
        <v>1218</v>
      </c>
      <c r="W16" s="71">
        <v>122</v>
      </c>
      <c r="X16" s="71">
        <v>9511</v>
      </c>
      <c r="Y16" s="71">
        <v>12140</v>
      </c>
      <c r="Z16" s="71">
        <v>20708</v>
      </c>
      <c r="AA16" s="71">
        <v>7846</v>
      </c>
      <c r="AB16" s="71">
        <v>31155</v>
      </c>
      <c r="AC16" s="71">
        <v>0</v>
      </c>
      <c r="AD16" s="71">
        <v>3.3096068526131699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54.466999999999999</v>
      </c>
      <c r="BK16" s="71">
        <v>0</v>
      </c>
      <c r="BL16" s="71">
        <v>3.9670000000000001</v>
      </c>
      <c r="BM16" s="71">
        <v>0</v>
      </c>
      <c r="BN16" s="72"/>
      <c r="BO16" s="71">
        <v>0</v>
      </c>
      <c r="BP16" s="71">
        <v>0</v>
      </c>
      <c r="BQ16" s="71">
        <v>6</v>
      </c>
      <c r="BR16" s="71">
        <v>0</v>
      </c>
      <c r="BS16" s="71">
        <v>1</v>
      </c>
      <c r="BT16" s="71">
        <v>0</v>
      </c>
      <c r="BU16"/>
      <c r="BV16" s="70">
        <v>58.433999999999997</v>
      </c>
      <c r="BW16" s="70">
        <v>0</v>
      </c>
      <c r="BX16" s="70">
        <v>0</v>
      </c>
      <c r="BY16" s="70">
        <v>0</v>
      </c>
      <c r="BZ16" s="70">
        <v>0</v>
      </c>
      <c r="CA16" s="70">
        <v>0</v>
      </c>
      <c r="CB16" s="70">
        <v>0</v>
      </c>
      <c r="CC16" s="70">
        <v>0</v>
      </c>
      <c r="CD16" s="70">
        <v>0</v>
      </c>
    </row>
    <row r="17" spans="1:82">
      <c r="A17" s="70" t="s">
        <v>1805</v>
      </c>
      <c r="B17" s="70">
        <v>43</v>
      </c>
      <c r="C17" s="70">
        <v>9</v>
      </c>
      <c r="D17" s="70">
        <v>3</v>
      </c>
      <c r="E17" s="70">
        <v>2012</v>
      </c>
      <c r="F17" s="70" t="s">
        <v>179</v>
      </c>
      <c r="G17" s="70" t="s">
        <v>1796</v>
      </c>
      <c r="H17" s="70" t="s">
        <v>1797</v>
      </c>
      <c r="I17" s="148"/>
      <c r="J17" s="71">
        <v>75.054391702067576</v>
      </c>
      <c r="K17" s="71">
        <v>3.0384760261069941</v>
      </c>
      <c r="L17" s="71">
        <v>4.0884590958680889</v>
      </c>
      <c r="M17" s="71">
        <v>52.111022456403482</v>
      </c>
      <c r="N17" s="71">
        <v>53.665551835710588</v>
      </c>
      <c r="O17" s="71">
        <v>40.128270347839951</v>
      </c>
      <c r="P17" s="71">
        <v>39.026591380414608</v>
      </c>
      <c r="Q17" s="71">
        <v>2.39130147433593</v>
      </c>
      <c r="R17" s="71">
        <v>0</v>
      </c>
      <c r="S17" s="71">
        <v>3.623721833313398</v>
      </c>
      <c r="T17" s="72"/>
      <c r="U17" s="71">
        <v>12542699</v>
      </c>
      <c r="V17" s="71">
        <v>1218</v>
      </c>
      <c r="W17" s="71">
        <v>122</v>
      </c>
      <c r="X17" s="71">
        <v>9511</v>
      </c>
      <c r="Y17" s="71">
        <v>12383</v>
      </c>
      <c r="Z17" s="71">
        <v>20988</v>
      </c>
      <c r="AA17" s="71">
        <v>7842</v>
      </c>
      <c r="AB17" s="71">
        <v>31363</v>
      </c>
      <c r="AC17" s="71">
        <v>0</v>
      </c>
      <c r="AD17" s="71">
        <v>3.623721833313398</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62.601999999999997</v>
      </c>
      <c r="BK17" s="71">
        <v>0</v>
      </c>
      <c r="BL17" s="71">
        <v>4.0129999999999999</v>
      </c>
      <c r="BM17" s="71">
        <v>0</v>
      </c>
      <c r="BN17" s="72"/>
      <c r="BO17" s="71">
        <v>0</v>
      </c>
      <c r="BP17" s="71">
        <v>0</v>
      </c>
      <c r="BQ17" s="71">
        <v>6</v>
      </c>
      <c r="BR17" s="71">
        <v>0</v>
      </c>
      <c r="BS17" s="71">
        <v>1</v>
      </c>
      <c r="BT17" s="71">
        <v>0</v>
      </c>
      <c r="BU17"/>
      <c r="BV17" s="70">
        <v>66.614999999999995</v>
      </c>
      <c r="BW17" s="70">
        <v>0</v>
      </c>
      <c r="BX17" s="70">
        <v>0</v>
      </c>
      <c r="BY17" s="70">
        <v>0</v>
      </c>
      <c r="BZ17" s="70">
        <v>0</v>
      </c>
      <c r="CA17" s="70">
        <v>0</v>
      </c>
      <c r="CB17" s="70">
        <v>0</v>
      </c>
      <c r="CC17" s="70">
        <v>0</v>
      </c>
      <c r="CD17" s="70">
        <v>0</v>
      </c>
    </row>
    <row r="18" spans="1:82">
      <c r="A18" s="70" t="s">
        <v>1806</v>
      </c>
      <c r="B18" s="70">
        <v>44</v>
      </c>
      <c r="C18" s="70">
        <v>10</v>
      </c>
      <c r="D18" s="70">
        <v>3</v>
      </c>
      <c r="E18" s="70">
        <v>2013</v>
      </c>
      <c r="F18" s="70" t="s">
        <v>180</v>
      </c>
      <c r="G18" s="70" t="s">
        <v>1796</v>
      </c>
      <c r="H18" s="70" t="s">
        <v>1797</v>
      </c>
      <c r="I18" s="148"/>
      <c r="J18" s="71">
        <v>86.080754760817399</v>
      </c>
      <c r="K18" s="71">
        <v>2.9752824438192449</v>
      </c>
      <c r="L18" s="71">
        <v>3.3559319379778678</v>
      </c>
      <c r="M18" s="71">
        <v>53.884704751652507</v>
      </c>
      <c r="N18" s="71">
        <v>49.293712564148777</v>
      </c>
      <c r="O18" s="71">
        <v>38.68406844730989</v>
      </c>
      <c r="P18" s="71">
        <v>39.028778306079708</v>
      </c>
      <c r="Q18" s="71">
        <v>2.4149424294798001</v>
      </c>
      <c r="R18" s="71">
        <v>0</v>
      </c>
      <c r="S18" s="71">
        <v>3.346415628940433</v>
      </c>
      <c r="T18" s="72"/>
      <c r="U18" s="71">
        <v>12426217</v>
      </c>
      <c r="V18" s="71">
        <v>1218</v>
      </c>
      <c r="W18" s="71">
        <v>122</v>
      </c>
      <c r="X18" s="71">
        <v>9511</v>
      </c>
      <c r="Y18" s="71">
        <v>12419</v>
      </c>
      <c r="Z18" s="71">
        <v>21136</v>
      </c>
      <c r="AA18" s="71">
        <v>7813</v>
      </c>
      <c r="AB18" s="71">
        <v>31219</v>
      </c>
      <c r="AC18" s="71">
        <v>0</v>
      </c>
      <c r="AD18" s="71">
        <v>3.346415628940433</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67.78</v>
      </c>
      <c r="BK18" s="71">
        <v>0</v>
      </c>
      <c r="BL18" s="71">
        <v>4.18</v>
      </c>
      <c r="BM18" s="71">
        <v>0</v>
      </c>
      <c r="BN18" s="72"/>
      <c r="BO18" s="71">
        <v>0</v>
      </c>
      <c r="BP18" s="71">
        <v>0</v>
      </c>
      <c r="BQ18" s="71">
        <v>6</v>
      </c>
      <c r="BR18" s="71">
        <v>0</v>
      </c>
      <c r="BS18" s="71">
        <v>1</v>
      </c>
      <c r="BT18" s="71">
        <v>0</v>
      </c>
      <c r="BU18"/>
      <c r="BV18" s="70">
        <v>71.959999999999994</v>
      </c>
      <c r="BW18" s="70">
        <v>0</v>
      </c>
      <c r="BX18" s="70">
        <v>0</v>
      </c>
      <c r="BY18" s="70">
        <v>0</v>
      </c>
      <c r="BZ18" s="70">
        <v>0</v>
      </c>
      <c r="CA18" s="70">
        <v>0</v>
      </c>
      <c r="CB18" s="70">
        <v>0</v>
      </c>
      <c r="CC18" s="70">
        <v>0</v>
      </c>
      <c r="CD18" s="70">
        <v>0</v>
      </c>
    </row>
    <row r="19" spans="1:82">
      <c r="A19" s="70" t="s">
        <v>1807</v>
      </c>
      <c r="B19" s="70">
        <v>45</v>
      </c>
      <c r="C19" s="70">
        <v>11</v>
      </c>
      <c r="D19" s="70">
        <v>3</v>
      </c>
      <c r="E19" s="70">
        <v>2014</v>
      </c>
      <c r="F19" s="70" t="s">
        <v>181</v>
      </c>
      <c r="G19" s="70" t="s">
        <v>1796</v>
      </c>
      <c r="H19" s="70" t="s">
        <v>1797</v>
      </c>
      <c r="I19" s="148"/>
      <c r="J19" s="71">
        <v>86.545080647797676</v>
      </c>
      <c r="K19" s="71">
        <v>2.5300177743555019</v>
      </c>
      <c r="L19" s="71">
        <v>2.1754954861458389</v>
      </c>
      <c r="M19" s="71">
        <v>52.185489226722751</v>
      </c>
      <c r="N19" s="71">
        <v>41.850736556666241</v>
      </c>
      <c r="O19" s="71">
        <v>37.104600124824131</v>
      </c>
      <c r="P19" s="71">
        <v>39.482710387816709</v>
      </c>
      <c r="Q19" s="71">
        <v>2.2823338872233898</v>
      </c>
      <c r="R19" s="71">
        <v>0</v>
      </c>
      <c r="S19" s="71">
        <v>4.0857008360302851</v>
      </c>
      <c r="T19" s="72"/>
      <c r="U19" s="71">
        <v>15503988</v>
      </c>
      <c r="V19" s="71">
        <v>955</v>
      </c>
      <c r="W19" s="71">
        <v>76</v>
      </c>
      <c r="X19" s="71">
        <v>9572</v>
      </c>
      <c r="Y19" s="71">
        <v>12403</v>
      </c>
      <c r="Z19" s="71">
        <v>21352</v>
      </c>
      <c r="AA19" s="71">
        <v>7863</v>
      </c>
      <c r="AB19" s="71">
        <v>30752</v>
      </c>
      <c r="AC19" s="71">
        <v>0</v>
      </c>
      <c r="AD19" s="71">
        <v>4.0857008360302851</v>
      </c>
      <c r="AE19" s="72"/>
      <c r="AF19" s="71"/>
      <c r="AG19" s="71"/>
      <c r="AH19" s="71"/>
      <c r="AI19" s="71"/>
      <c r="AJ19" s="71"/>
      <c r="AK19" s="71"/>
      <c r="AL19" s="71"/>
      <c r="AM19" s="71"/>
      <c r="AN19" s="71"/>
      <c r="AO19" s="71"/>
      <c r="AP19" s="71"/>
      <c r="AQ19" s="72"/>
      <c r="AR19" s="71">
        <v>889</v>
      </c>
      <c r="AS19" s="71">
        <v>182</v>
      </c>
      <c r="AT19" s="71">
        <v>0</v>
      </c>
      <c r="AU19" s="71">
        <v>0</v>
      </c>
      <c r="AV19" s="71">
        <v>0</v>
      </c>
      <c r="AW19" s="71">
        <v>0</v>
      </c>
      <c r="AX19" s="71"/>
      <c r="AY19" s="72"/>
      <c r="AZ19" s="71">
        <v>3661.1</v>
      </c>
      <c r="BA19" s="71">
        <v>11614.7</v>
      </c>
      <c r="BB19" s="71">
        <v>0</v>
      </c>
      <c r="BC19" s="71">
        <v>0</v>
      </c>
      <c r="BD19" s="71">
        <v>0</v>
      </c>
      <c r="BE19" s="71">
        <v>0</v>
      </c>
      <c r="BF19" s="71"/>
      <c r="BG19" s="72"/>
      <c r="BH19" s="71">
        <v>0</v>
      </c>
      <c r="BI19" s="71">
        <v>0</v>
      </c>
      <c r="BJ19" s="71">
        <v>58.37</v>
      </c>
      <c r="BK19" s="71">
        <v>0</v>
      </c>
      <c r="BL19" s="71">
        <v>0</v>
      </c>
      <c r="BM19" s="71">
        <v>0</v>
      </c>
      <c r="BN19" s="72"/>
      <c r="BO19" s="71">
        <v>0</v>
      </c>
      <c r="BP19" s="71">
        <v>0</v>
      </c>
      <c r="BQ19" s="71">
        <v>5</v>
      </c>
      <c r="BR19" s="71">
        <v>0</v>
      </c>
      <c r="BS19" s="71">
        <v>0</v>
      </c>
      <c r="BT19" s="71">
        <v>0</v>
      </c>
      <c r="BU19"/>
      <c r="BV19" s="70">
        <v>58.37</v>
      </c>
      <c r="BW19" s="70">
        <v>0</v>
      </c>
      <c r="BX19" s="70">
        <v>0</v>
      </c>
      <c r="BY19" s="70">
        <v>0</v>
      </c>
      <c r="BZ19" s="70">
        <v>0</v>
      </c>
      <c r="CA19" s="70">
        <v>0</v>
      </c>
      <c r="CB19" s="70">
        <v>0</v>
      </c>
      <c r="CC19" s="70">
        <v>0</v>
      </c>
      <c r="CD19" s="70">
        <v>0</v>
      </c>
    </row>
    <row r="20" spans="1:82">
      <c r="A20" s="70" t="s">
        <v>1808</v>
      </c>
      <c r="B20" s="70">
        <v>46</v>
      </c>
      <c r="C20" s="70">
        <v>12</v>
      </c>
      <c r="D20" s="70">
        <v>3</v>
      </c>
      <c r="E20" s="70">
        <v>2015</v>
      </c>
      <c r="F20" s="70" t="s">
        <v>182</v>
      </c>
      <c r="G20" s="70" t="s">
        <v>1796</v>
      </c>
      <c r="H20" s="70" t="s">
        <v>1797</v>
      </c>
      <c r="I20" s="148"/>
      <c r="J20" s="71">
        <v>163.79196017042281</v>
      </c>
      <c r="K20" s="71">
        <v>2.34663942870122</v>
      </c>
      <c r="L20" s="71">
        <v>2.194944789739723</v>
      </c>
      <c r="M20" s="71">
        <v>46.913457901880832</v>
      </c>
      <c r="N20" s="71">
        <v>44.370824331084073</v>
      </c>
      <c r="O20" s="71">
        <v>36.976388694051735</v>
      </c>
      <c r="P20" s="71">
        <v>39.152082709698583</v>
      </c>
      <c r="Q20" s="71">
        <v>2.2208894340433298</v>
      </c>
      <c r="R20" s="71">
        <v>0</v>
      </c>
      <c r="S20" s="71">
        <v>4.098060824364449</v>
      </c>
      <c r="T20" s="72"/>
      <c r="U20" s="71">
        <v>33238601</v>
      </c>
      <c r="V20" s="71">
        <v>955</v>
      </c>
      <c r="W20" s="71">
        <v>76</v>
      </c>
      <c r="X20" s="71">
        <v>9572</v>
      </c>
      <c r="Y20" s="71">
        <v>12478</v>
      </c>
      <c r="Z20" s="71">
        <v>21483</v>
      </c>
      <c r="AA20" s="71">
        <v>7791</v>
      </c>
      <c r="AB20" s="71">
        <v>30568</v>
      </c>
      <c r="AC20" s="71">
        <v>0</v>
      </c>
      <c r="AD20" s="71">
        <v>4.098060824364449</v>
      </c>
      <c r="AE20" s="72"/>
      <c r="AF20" s="71">
        <v>248811333.13867909</v>
      </c>
      <c r="AG20" s="71">
        <v>1755450.211751471</v>
      </c>
      <c r="AH20" s="71">
        <v>461177.37513259501</v>
      </c>
      <c r="AI20" s="71">
        <v>61323118.135785609</v>
      </c>
      <c r="AJ20" s="71">
        <v>64784348.972913086</v>
      </c>
      <c r="AK20" s="71">
        <v>0</v>
      </c>
      <c r="AL20" s="71">
        <v>0</v>
      </c>
      <c r="AM20" s="71">
        <v>4189216.1720627449</v>
      </c>
      <c r="AN20" s="71">
        <v>0</v>
      </c>
      <c r="AO20" s="71">
        <v>0</v>
      </c>
      <c r="AP20" s="71">
        <v>381324644.00632459</v>
      </c>
      <c r="AQ20" s="72"/>
      <c r="AR20" s="71">
        <v>954</v>
      </c>
      <c r="AS20" s="71">
        <v>314</v>
      </c>
      <c r="AT20" s="71">
        <v>0</v>
      </c>
      <c r="AU20" s="71">
        <v>3</v>
      </c>
      <c r="AV20" s="71">
        <v>0</v>
      </c>
      <c r="AW20" s="71">
        <v>0</v>
      </c>
      <c r="AX20" s="71"/>
      <c r="AY20" s="72"/>
      <c r="AZ20" s="71">
        <v>4023.4</v>
      </c>
      <c r="BA20" s="71">
        <v>24323.7</v>
      </c>
      <c r="BB20" s="71">
        <v>0</v>
      </c>
      <c r="BC20" s="71">
        <v>61</v>
      </c>
      <c r="BD20" s="71">
        <v>0</v>
      </c>
      <c r="BE20" s="71">
        <v>0</v>
      </c>
      <c r="BF20" s="71"/>
      <c r="BG20" s="72"/>
      <c r="BH20" s="71">
        <v>0</v>
      </c>
      <c r="BI20" s="71">
        <v>0</v>
      </c>
      <c r="BJ20" s="71">
        <v>56.573</v>
      </c>
      <c r="BK20" s="71">
        <v>0</v>
      </c>
      <c r="BL20" s="71">
        <v>4.3419999999999996</v>
      </c>
      <c r="BM20" s="71">
        <v>0</v>
      </c>
      <c r="BN20" s="72"/>
      <c r="BO20" s="71">
        <v>0</v>
      </c>
      <c r="BP20" s="71">
        <v>0</v>
      </c>
      <c r="BQ20" s="71">
        <v>5</v>
      </c>
      <c r="BR20" s="71">
        <v>0</v>
      </c>
      <c r="BS20" s="71">
        <v>1</v>
      </c>
      <c r="BT20" s="71">
        <v>0</v>
      </c>
      <c r="BU20"/>
      <c r="BV20" s="70">
        <v>60.914999999999999</v>
      </c>
      <c r="BW20" s="70">
        <v>0</v>
      </c>
      <c r="BX20" s="70">
        <v>0</v>
      </c>
      <c r="BY20" s="70">
        <v>0</v>
      </c>
      <c r="BZ20" s="70">
        <v>0</v>
      </c>
      <c r="CA20" s="70">
        <v>0</v>
      </c>
      <c r="CB20" s="70">
        <v>0</v>
      </c>
      <c r="CC20" s="70">
        <v>0</v>
      </c>
      <c r="CD20" s="70">
        <v>0</v>
      </c>
    </row>
    <row r="21" spans="1:82">
      <c r="A21" s="70" t="s">
        <v>1809</v>
      </c>
      <c r="B21" s="70">
        <v>47</v>
      </c>
      <c r="C21" s="70">
        <v>13</v>
      </c>
      <c r="D21" s="70">
        <v>3</v>
      </c>
      <c r="E21" s="70">
        <v>2016</v>
      </c>
      <c r="F21" s="70" t="s">
        <v>155</v>
      </c>
      <c r="G21" s="70" t="s">
        <v>1796</v>
      </c>
      <c r="H21" s="70" t="s">
        <v>1797</v>
      </c>
      <c r="I21" s="148"/>
      <c r="J21" s="71">
        <v>108.66282002305168</v>
      </c>
      <c r="K21" s="71">
        <v>2.5667019066830612</v>
      </c>
      <c r="L21" s="71">
        <v>2.5507803026984135</v>
      </c>
      <c r="M21" s="71">
        <v>39.843268517406031</v>
      </c>
      <c r="N21" s="71">
        <v>41.486285386256895</v>
      </c>
      <c r="O21" s="71">
        <v>36.676992284818255</v>
      </c>
      <c r="P21" s="71">
        <v>38.082662519167918</v>
      </c>
      <c r="Q21" s="71">
        <v>2.1400091798388718</v>
      </c>
      <c r="R21" s="71">
        <v>0</v>
      </c>
      <c r="S21" s="71">
        <v>2.9753767972580767</v>
      </c>
      <c r="T21" s="72"/>
      <c r="U21" s="71">
        <v>21072657</v>
      </c>
      <c r="V21" s="71">
        <v>955</v>
      </c>
      <c r="W21" s="71">
        <v>76</v>
      </c>
      <c r="X21" s="71">
        <v>9572</v>
      </c>
      <c r="Y21" s="71">
        <v>12531</v>
      </c>
      <c r="Z21" s="71">
        <v>21571</v>
      </c>
      <c r="AA21" s="71">
        <v>7838</v>
      </c>
      <c r="AB21" s="71">
        <v>30298</v>
      </c>
      <c r="AC21" s="71">
        <v>0</v>
      </c>
      <c r="AD21" s="71">
        <v>2.9753767972580771</v>
      </c>
      <c r="AE21" s="72"/>
      <c r="AF21" s="71">
        <v>163498060.4137058</v>
      </c>
      <c r="AG21" s="71">
        <v>1928252.55196512</v>
      </c>
      <c r="AH21" s="71">
        <v>436807.83361404092</v>
      </c>
      <c r="AI21" s="71">
        <v>61291548.199313723</v>
      </c>
      <c r="AJ21" s="71">
        <v>56786754.337800093</v>
      </c>
      <c r="AK21" s="71">
        <v>0</v>
      </c>
      <c r="AL21" s="71">
        <v>0</v>
      </c>
      <c r="AM21" s="71">
        <v>4155439.6673848089</v>
      </c>
      <c r="AN21" s="71">
        <v>0</v>
      </c>
      <c r="AO21" s="71">
        <v>0</v>
      </c>
      <c r="AP21" s="71">
        <v>288096863.00378358</v>
      </c>
      <c r="AQ21" s="72"/>
      <c r="AR21" s="71">
        <v>1024</v>
      </c>
      <c r="AS21" s="71">
        <v>378</v>
      </c>
      <c r="AT21" s="71">
        <v>0</v>
      </c>
      <c r="AU21" s="71">
        <v>3</v>
      </c>
      <c r="AV21" s="71">
        <v>0</v>
      </c>
      <c r="AW21" s="71">
        <v>0</v>
      </c>
      <c r="AX21" s="71"/>
      <c r="AY21" s="72"/>
      <c r="AZ21" s="71">
        <v>4421.5</v>
      </c>
      <c r="BA21" s="71">
        <v>28745.7</v>
      </c>
      <c r="BB21" s="71">
        <v>0</v>
      </c>
      <c r="BC21" s="71">
        <v>61</v>
      </c>
      <c r="BD21" s="71">
        <v>0</v>
      </c>
      <c r="BE21" s="71">
        <v>0</v>
      </c>
      <c r="BF21" s="71"/>
      <c r="BG21" s="72"/>
      <c r="BH21" s="71">
        <v>0</v>
      </c>
      <c r="BI21" s="71">
        <v>0</v>
      </c>
      <c r="BJ21" s="71">
        <v>64.227999999999994</v>
      </c>
      <c r="BK21" s="71">
        <v>0</v>
      </c>
      <c r="BL21" s="71">
        <v>4.6429999999999998</v>
      </c>
      <c r="BM21" s="71">
        <v>0</v>
      </c>
      <c r="BN21" s="72"/>
      <c r="BO21" s="71">
        <v>0</v>
      </c>
      <c r="BP21" s="71">
        <v>0</v>
      </c>
      <c r="BQ21" s="71">
        <v>6</v>
      </c>
      <c r="BR21" s="71">
        <v>0</v>
      </c>
      <c r="BS21" s="71">
        <v>1</v>
      </c>
      <c r="BT21" s="71">
        <v>0</v>
      </c>
      <c r="BU21"/>
      <c r="BV21" s="70">
        <v>68.870999999999995</v>
      </c>
      <c r="BW21" s="70">
        <v>0</v>
      </c>
      <c r="BX21" s="70">
        <v>0</v>
      </c>
      <c r="BY21" s="70">
        <v>0</v>
      </c>
      <c r="BZ21" s="70">
        <v>0</v>
      </c>
      <c r="CA21" s="70">
        <v>0</v>
      </c>
      <c r="CB21" s="70">
        <v>0</v>
      </c>
      <c r="CC21" s="70">
        <v>0</v>
      </c>
      <c r="CD21" s="70">
        <v>0</v>
      </c>
    </row>
    <row r="22" spans="1:82">
      <c r="A22" s="70" t="s">
        <v>1810</v>
      </c>
      <c r="B22" s="70">
        <v>48</v>
      </c>
      <c r="C22" s="70">
        <v>14</v>
      </c>
      <c r="D22" s="70">
        <v>3</v>
      </c>
      <c r="E22" s="70">
        <v>2017</v>
      </c>
      <c r="F22" s="70" t="s">
        <v>156</v>
      </c>
      <c r="G22" s="70" t="s">
        <v>1796</v>
      </c>
      <c r="H22" s="70" t="s">
        <v>1797</v>
      </c>
      <c r="I22" s="148"/>
      <c r="J22" s="71">
        <v>134.70736786301777</v>
      </c>
      <c r="K22" s="71">
        <v>2.5694023318282033</v>
      </c>
      <c r="L22" s="71">
        <v>2.3779888087128014</v>
      </c>
      <c r="M22" s="71">
        <v>40.269948551328199</v>
      </c>
      <c r="N22" s="71">
        <v>45.231293948237266</v>
      </c>
      <c r="O22" s="71">
        <v>36.272526613669008</v>
      </c>
      <c r="P22" s="71">
        <v>38.232485887849549</v>
      </c>
      <c r="Q22" s="71">
        <v>2.0521559173475699</v>
      </c>
      <c r="R22" s="71">
        <v>0</v>
      </c>
      <c r="S22" s="71">
        <v>4.1532706451284378</v>
      </c>
      <c r="T22" s="72"/>
      <c r="U22" s="71">
        <v>31109002</v>
      </c>
      <c r="V22" s="71">
        <v>955</v>
      </c>
      <c r="W22" s="71">
        <v>76</v>
      </c>
      <c r="X22" s="71">
        <v>9572</v>
      </c>
      <c r="Y22" s="71">
        <v>12651</v>
      </c>
      <c r="Z22" s="71">
        <v>21687</v>
      </c>
      <c r="AA22" s="71">
        <v>7919</v>
      </c>
      <c r="AB22" s="71">
        <v>30045</v>
      </c>
      <c r="AC22" s="71">
        <v>0</v>
      </c>
      <c r="AD22" s="71">
        <v>4.1532706451284378</v>
      </c>
      <c r="AE22" s="72"/>
      <c r="AF22" s="71">
        <v>211396865.30343169</v>
      </c>
      <c r="AG22" s="71">
        <v>1959116.9862221701</v>
      </c>
      <c r="AH22" s="71">
        <v>522570.73564643739</v>
      </c>
      <c r="AI22" s="71">
        <v>63668737.50627052</v>
      </c>
      <c r="AJ22" s="71">
        <v>65237699.169680081</v>
      </c>
      <c r="AK22" s="71">
        <v>0</v>
      </c>
      <c r="AL22" s="71">
        <v>0</v>
      </c>
      <c r="AM22" s="71">
        <v>4127187.9749607672</v>
      </c>
      <c r="AN22" s="71">
        <v>0</v>
      </c>
      <c r="AO22" s="71">
        <v>0</v>
      </c>
      <c r="AP22" s="71">
        <v>346912177.6762116</v>
      </c>
      <c r="AQ22" s="72"/>
      <c r="AR22" s="71">
        <v>1060</v>
      </c>
      <c r="AS22" s="71">
        <v>422</v>
      </c>
      <c r="AT22" s="71">
        <v>0</v>
      </c>
      <c r="AU22" s="71">
        <v>3</v>
      </c>
      <c r="AV22" s="71">
        <v>0</v>
      </c>
      <c r="AW22" s="71">
        <v>0</v>
      </c>
      <c r="AX22" s="71"/>
      <c r="AY22" s="72"/>
      <c r="AZ22" s="71">
        <v>4612.3999999999996</v>
      </c>
      <c r="BA22" s="71">
        <v>31859.80000000001</v>
      </c>
      <c r="BB22" s="71">
        <v>0</v>
      </c>
      <c r="BC22" s="71">
        <v>61</v>
      </c>
      <c r="BD22" s="71">
        <v>0</v>
      </c>
      <c r="BE22" s="71">
        <v>0</v>
      </c>
      <c r="BF22" s="71"/>
      <c r="BG22" s="72"/>
      <c r="BH22" s="71">
        <v>0</v>
      </c>
      <c r="BI22" s="71">
        <v>0</v>
      </c>
      <c r="BJ22" s="71">
        <v>67.754999999999995</v>
      </c>
      <c r="BK22" s="71">
        <v>0</v>
      </c>
      <c r="BL22" s="71">
        <v>3.9239999999999999</v>
      </c>
      <c r="BM22" s="71">
        <v>0</v>
      </c>
      <c r="BN22" s="72"/>
      <c r="BO22" s="71">
        <v>0</v>
      </c>
      <c r="BP22" s="71">
        <v>0</v>
      </c>
      <c r="BQ22" s="71">
        <v>6</v>
      </c>
      <c r="BR22" s="71">
        <v>0</v>
      </c>
      <c r="BS22" s="71">
        <v>1</v>
      </c>
      <c r="BT22" s="71">
        <v>0</v>
      </c>
      <c r="BU22"/>
      <c r="BV22" s="70">
        <v>71.679000000000002</v>
      </c>
      <c r="BW22" s="70">
        <v>0</v>
      </c>
      <c r="BX22" s="70">
        <v>0</v>
      </c>
      <c r="BY22" s="70">
        <v>0</v>
      </c>
      <c r="BZ22" s="70">
        <v>0</v>
      </c>
      <c r="CA22" s="70">
        <v>0</v>
      </c>
      <c r="CB22" s="70">
        <v>0</v>
      </c>
      <c r="CC22" s="70">
        <v>0</v>
      </c>
      <c r="CD22" s="70">
        <v>0</v>
      </c>
    </row>
    <row r="23" spans="1:82">
      <c r="A23" s="70" t="s">
        <v>1811</v>
      </c>
      <c r="B23" s="70">
        <v>49</v>
      </c>
      <c r="C23" s="70">
        <v>15</v>
      </c>
      <c r="D23" s="70">
        <v>3</v>
      </c>
      <c r="E23" s="70">
        <v>2018</v>
      </c>
      <c r="F23" s="70" t="s">
        <v>183</v>
      </c>
      <c r="G23" s="70" t="s">
        <v>1796</v>
      </c>
      <c r="H23" s="70" t="s">
        <v>1797</v>
      </c>
      <c r="I23" s="148"/>
      <c r="J23" s="71">
        <v>113.79854406454862</v>
      </c>
      <c r="K23" s="71">
        <v>2.4531942631963641</v>
      </c>
      <c r="L23" s="71">
        <v>2.1043033003891112</v>
      </c>
      <c r="M23" s="71">
        <v>37.430977820611382</v>
      </c>
      <c r="N23" s="71">
        <v>41.883310526121043</v>
      </c>
      <c r="O23" s="71">
        <v>35.753516226270321</v>
      </c>
      <c r="P23" s="71">
        <v>37.847130763409268</v>
      </c>
      <c r="Q23" s="71">
        <v>1.8856431738943</v>
      </c>
      <c r="R23" s="71">
        <v>0</v>
      </c>
      <c r="S23" s="71">
        <v>4.7212313902754151</v>
      </c>
      <c r="T23" s="72"/>
      <c r="U23" s="71">
        <v>26675354</v>
      </c>
      <c r="V23" s="71">
        <v>955</v>
      </c>
      <c r="W23" s="71">
        <v>76</v>
      </c>
      <c r="X23" s="71">
        <v>9572</v>
      </c>
      <c r="Y23" s="71">
        <v>12704</v>
      </c>
      <c r="Z23" s="71">
        <v>21786</v>
      </c>
      <c r="AA23" s="71">
        <v>7918</v>
      </c>
      <c r="AB23" s="71">
        <v>29751</v>
      </c>
      <c r="AC23" s="71">
        <v>0</v>
      </c>
      <c r="AD23" s="71">
        <v>4.7212313902754151</v>
      </c>
      <c r="AE23" s="72"/>
      <c r="AF23" s="71">
        <v>174093030.90101439</v>
      </c>
      <c r="AG23" s="71">
        <v>1768037.8577789171</v>
      </c>
      <c r="AH23" s="71">
        <v>488360.48811913078</v>
      </c>
      <c r="AI23" s="71">
        <v>58442624.80833853</v>
      </c>
      <c r="AJ23" s="71">
        <v>58534591.365832247</v>
      </c>
      <c r="AK23" s="71">
        <v>0</v>
      </c>
      <c r="AL23" s="71">
        <v>0</v>
      </c>
      <c r="AM23" s="71">
        <v>4095258.194782265</v>
      </c>
      <c r="AN23" s="71">
        <v>0</v>
      </c>
      <c r="AO23" s="71">
        <v>0</v>
      </c>
      <c r="AP23" s="71">
        <v>297421903.61586547</v>
      </c>
      <c r="AQ23" s="72"/>
      <c r="AR23" s="71">
        <v>1123</v>
      </c>
      <c r="AS23" s="71">
        <v>460</v>
      </c>
      <c r="AT23" s="71">
        <v>0</v>
      </c>
      <c r="AU23" s="71">
        <v>3</v>
      </c>
      <c r="AV23" s="71">
        <v>0</v>
      </c>
      <c r="AW23" s="71">
        <v>0</v>
      </c>
      <c r="AX23" s="71"/>
      <c r="AY23" s="72"/>
      <c r="AZ23" s="71">
        <v>4950.0999999999985</v>
      </c>
      <c r="BA23" s="71">
        <v>33047.599999999999</v>
      </c>
      <c r="BB23" s="71">
        <v>0</v>
      </c>
      <c r="BC23" s="71">
        <v>61</v>
      </c>
      <c r="BD23" s="71">
        <v>0</v>
      </c>
      <c r="BE23" s="71">
        <v>0</v>
      </c>
      <c r="BF23" s="71"/>
      <c r="BG23" s="72"/>
      <c r="BH23" s="71">
        <v>0</v>
      </c>
      <c r="BI23" s="71">
        <v>0</v>
      </c>
      <c r="BJ23" s="71">
        <v>72.197999999999993</v>
      </c>
      <c r="BK23" s="71">
        <v>0</v>
      </c>
      <c r="BL23" s="71">
        <v>4.069</v>
      </c>
      <c r="BM23" s="71">
        <v>0</v>
      </c>
      <c r="BN23" s="72"/>
      <c r="BO23" s="71">
        <v>0</v>
      </c>
      <c r="BP23" s="71">
        <v>0</v>
      </c>
      <c r="BQ23" s="71">
        <v>6</v>
      </c>
      <c r="BR23" s="71">
        <v>0</v>
      </c>
      <c r="BS23" s="71">
        <v>1</v>
      </c>
      <c r="BT23" s="71">
        <v>0</v>
      </c>
      <c r="BU23"/>
      <c r="BV23" s="70">
        <v>76.266999999999996</v>
      </c>
      <c r="BW23" s="70">
        <v>0</v>
      </c>
      <c r="BX23" s="70">
        <v>0</v>
      </c>
      <c r="BY23" s="70">
        <v>0</v>
      </c>
      <c r="BZ23" s="70">
        <v>0</v>
      </c>
      <c r="CA23" s="70">
        <v>0</v>
      </c>
      <c r="CB23" s="70">
        <v>0</v>
      </c>
      <c r="CC23" s="70">
        <v>0</v>
      </c>
      <c r="CD23" s="70">
        <v>0</v>
      </c>
    </row>
    <row r="24" spans="1:82">
      <c r="A24" s="70" t="s">
        <v>1812</v>
      </c>
      <c r="B24" s="70">
        <v>50</v>
      </c>
      <c r="C24" s="70">
        <v>16</v>
      </c>
      <c r="D24" s="70">
        <v>3</v>
      </c>
      <c r="E24" s="70">
        <v>2019</v>
      </c>
      <c r="F24" s="70" t="s">
        <v>158</v>
      </c>
      <c r="G24" s="70" t="s">
        <v>1796</v>
      </c>
      <c r="H24" s="70" t="s">
        <v>1797</v>
      </c>
      <c r="I24" s="148"/>
      <c r="J24" s="71">
        <v>102.22004589365203</v>
      </c>
      <c r="K24" s="71">
        <v>2.213239578901931</v>
      </c>
      <c r="L24" s="71">
        <v>2.1211676362502652</v>
      </c>
      <c r="M24" s="71">
        <v>36.38153828855711</v>
      </c>
      <c r="N24" s="71">
        <v>36.453401523449379</v>
      </c>
      <c r="O24" s="71">
        <v>34.878055378989124</v>
      </c>
      <c r="P24" s="71">
        <v>37.578723346940997</v>
      </c>
      <c r="Q24" s="71">
        <v>1.81020758010294</v>
      </c>
      <c r="R24" s="71">
        <v>0</v>
      </c>
      <c r="S24" s="71">
        <v>3.6476965474900216</v>
      </c>
      <c r="T24" s="72"/>
      <c r="U24" s="71">
        <v>23995043</v>
      </c>
      <c r="V24" s="71">
        <v>955</v>
      </c>
      <c r="W24" s="71">
        <v>76</v>
      </c>
      <c r="X24" s="71">
        <v>9572</v>
      </c>
      <c r="Y24" s="71">
        <v>12647</v>
      </c>
      <c r="Z24" s="71">
        <v>21836</v>
      </c>
      <c r="AA24" s="71">
        <v>7803</v>
      </c>
      <c r="AB24" s="71">
        <v>29334</v>
      </c>
      <c r="AC24" s="71">
        <v>0</v>
      </c>
      <c r="AD24" s="71">
        <v>3.647696547490022</v>
      </c>
      <c r="AE24" s="72"/>
      <c r="AF24" s="71">
        <v>160499436.1820614</v>
      </c>
      <c r="AG24" s="71">
        <v>1653424.3536597721</v>
      </c>
      <c r="AH24" s="71">
        <v>520184.97098555742</v>
      </c>
      <c r="AI24" s="71">
        <v>58523702.763068587</v>
      </c>
      <c r="AJ24" s="71">
        <v>52577066.310124323</v>
      </c>
      <c r="AK24" s="71">
        <v>0</v>
      </c>
      <c r="AL24" s="71">
        <v>0</v>
      </c>
      <c r="AM24" s="71">
        <v>3995069.97376623</v>
      </c>
      <c r="AN24" s="71">
        <v>0</v>
      </c>
      <c r="AO24" s="71">
        <v>0</v>
      </c>
      <c r="AP24" s="71">
        <v>277768884.55366588</v>
      </c>
      <c r="AQ24" s="72"/>
      <c r="AR24" s="71">
        <v>1182</v>
      </c>
      <c r="AS24" s="71">
        <v>504</v>
      </c>
      <c r="AT24" s="71">
        <v>0</v>
      </c>
      <c r="AU24" s="71">
        <v>3</v>
      </c>
      <c r="AV24" s="71">
        <v>0</v>
      </c>
      <c r="AW24" s="71">
        <v>0</v>
      </c>
      <c r="AX24" s="71"/>
      <c r="AY24" s="72"/>
      <c r="AZ24" s="71">
        <v>5270.4</v>
      </c>
      <c r="BA24" s="71">
        <v>34994.000000000007</v>
      </c>
      <c r="BB24" s="71">
        <v>0</v>
      </c>
      <c r="BC24" s="71">
        <v>61</v>
      </c>
      <c r="BD24" s="71">
        <v>0</v>
      </c>
      <c r="BE24" s="71">
        <v>0</v>
      </c>
      <c r="BF24" s="71"/>
      <c r="BG24" s="72"/>
      <c r="BH24" s="71">
        <v>0</v>
      </c>
      <c r="BI24" s="71">
        <v>0</v>
      </c>
      <c r="BJ24" s="71">
        <v>45.401000000000003</v>
      </c>
      <c r="BK24" s="71">
        <v>0</v>
      </c>
      <c r="BL24" s="71">
        <v>4.3360000000000003</v>
      </c>
      <c r="BM24" s="71">
        <v>0</v>
      </c>
      <c r="BN24" s="72"/>
      <c r="BO24" s="71">
        <v>0</v>
      </c>
      <c r="BP24" s="71">
        <v>0</v>
      </c>
      <c r="BQ24" s="71">
        <v>6</v>
      </c>
      <c r="BR24" s="71">
        <v>0</v>
      </c>
      <c r="BS24" s="71">
        <v>1</v>
      </c>
      <c r="BT24" s="71">
        <v>0</v>
      </c>
      <c r="BU24"/>
      <c r="BV24" s="70">
        <v>49.737000000000002</v>
      </c>
      <c r="BW24" s="70">
        <v>0</v>
      </c>
      <c r="BX24" s="70">
        <v>0</v>
      </c>
      <c r="BY24" s="70">
        <v>0</v>
      </c>
      <c r="BZ24" s="70">
        <v>0</v>
      </c>
      <c r="CA24" s="70">
        <v>0</v>
      </c>
      <c r="CB24" s="70">
        <v>0</v>
      </c>
      <c r="CC24" s="70">
        <v>0</v>
      </c>
      <c r="CD24" s="70">
        <v>0</v>
      </c>
    </row>
    <row r="25" spans="1:82">
      <c r="A25" s="70" t="s">
        <v>1813</v>
      </c>
      <c r="B25" s="70">
        <v>51</v>
      </c>
      <c r="C25" s="70">
        <v>17</v>
      </c>
      <c r="D25" s="70">
        <v>3</v>
      </c>
      <c r="E25" s="70">
        <v>2020</v>
      </c>
      <c r="F25" s="70" t="s">
        <v>159</v>
      </c>
      <c r="G25" s="70" t="s">
        <v>1796</v>
      </c>
      <c r="H25" s="70" t="s">
        <v>1797</v>
      </c>
      <c r="I25" s="148"/>
      <c r="J25" s="71">
        <v>121.4135345174323</v>
      </c>
      <c r="K25" s="71">
        <v>2.9019298219227392</v>
      </c>
      <c r="L25" s="71">
        <v>3.3235603092032702</v>
      </c>
      <c r="M25" s="71">
        <v>33.631528246369982</v>
      </c>
      <c r="N25" s="71">
        <v>35.887972765447536</v>
      </c>
      <c r="O25" s="71">
        <v>30.626680091633617</v>
      </c>
      <c r="P25" s="71">
        <v>35.703961336212288</v>
      </c>
      <c r="Q25" s="71">
        <v>1.7023140059736099</v>
      </c>
      <c r="R25" s="71">
        <v>0</v>
      </c>
      <c r="S25" s="71">
        <v>2.302505411018219</v>
      </c>
      <c r="T25" s="72"/>
      <c r="U25" s="71">
        <v>30318635</v>
      </c>
      <c r="V25" s="71">
        <v>1084</v>
      </c>
      <c r="W25" s="71">
        <v>132</v>
      </c>
      <c r="X25" s="71">
        <v>9041</v>
      </c>
      <c r="Y25" s="71">
        <v>12656</v>
      </c>
      <c r="Z25" s="71">
        <v>21885</v>
      </c>
      <c r="AA25" s="71">
        <v>7880</v>
      </c>
      <c r="AB25" s="71">
        <v>28872</v>
      </c>
      <c r="AC25" s="71">
        <v>0</v>
      </c>
      <c r="AD25" s="71">
        <v>2.302505411018219</v>
      </c>
      <c r="AE25" s="72"/>
      <c r="AF25" s="71">
        <v>196226419.93881279</v>
      </c>
      <c r="AG25" s="71">
        <v>2221282.1435698946</v>
      </c>
      <c r="AH25" s="71">
        <v>863519.58185199113</v>
      </c>
      <c r="AI25" s="71">
        <v>55128480.521335088</v>
      </c>
      <c r="AJ25" s="71">
        <v>56322900.966151923</v>
      </c>
      <c r="AK25" s="71"/>
      <c r="AL25" s="71"/>
      <c r="AM25" s="71">
        <v>3768116.7746104109</v>
      </c>
      <c r="AN25" s="71"/>
      <c r="AO25" s="71"/>
      <c r="AP25" s="71">
        <v>314530719.92633212</v>
      </c>
      <c r="AQ25" s="72"/>
      <c r="AR25" s="71">
        <v>1245</v>
      </c>
      <c r="AS25" s="71">
        <v>539</v>
      </c>
      <c r="AT25" s="71">
        <v>0</v>
      </c>
      <c r="AU25" s="71">
        <v>3</v>
      </c>
      <c r="AV25" s="71">
        <v>0</v>
      </c>
      <c r="AW25" s="71">
        <v>0</v>
      </c>
      <c r="AX25" s="71"/>
      <c r="AY25" s="72"/>
      <c r="AZ25" s="71">
        <v>5681.4000000000033</v>
      </c>
      <c r="BA25" s="71">
        <v>38400.9</v>
      </c>
      <c r="BB25" s="71">
        <v>0</v>
      </c>
      <c r="BC25" s="71">
        <v>61</v>
      </c>
      <c r="BD25" s="71">
        <v>0</v>
      </c>
      <c r="BE25" s="71">
        <v>0</v>
      </c>
      <c r="BF25" s="71"/>
      <c r="BG25" s="72"/>
      <c r="BH25" s="71">
        <v>0</v>
      </c>
      <c r="BI25" s="71">
        <v>0</v>
      </c>
      <c r="BJ25" s="71">
        <v>73.963999999999999</v>
      </c>
      <c r="BK25" s="71">
        <v>0</v>
      </c>
      <c r="BL25" s="71">
        <v>3.9590000000000001</v>
      </c>
      <c r="BM25" s="71">
        <v>0</v>
      </c>
      <c r="BN25" s="72"/>
      <c r="BO25" s="71">
        <v>0</v>
      </c>
      <c r="BP25" s="71">
        <v>0</v>
      </c>
      <c r="BQ25" s="71">
        <v>6</v>
      </c>
      <c r="BR25" s="71">
        <v>0</v>
      </c>
      <c r="BS25" s="71">
        <v>1</v>
      </c>
      <c r="BT25" s="71">
        <v>0</v>
      </c>
      <c r="BU25"/>
      <c r="BV25" s="70">
        <v>77.923000000000002</v>
      </c>
      <c r="BW25" s="70">
        <v>0</v>
      </c>
      <c r="BX25" s="70">
        <v>0</v>
      </c>
      <c r="BY25" s="70">
        <v>0</v>
      </c>
      <c r="BZ25" s="70">
        <v>0</v>
      </c>
      <c r="CA25" s="70">
        <v>0</v>
      </c>
      <c r="CB25" s="70">
        <v>0</v>
      </c>
      <c r="CC25" s="70">
        <v>0</v>
      </c>
      <c r="CD25" s="70">
        <v>0</v>
      </c>
    </row>
    <row r="26" spans="1:82">
      <c r="A26" s="70" t="s">
        <v>1814</v>
      </c>
      <c r="B26" s="70">
        <v>51</v>
      </c>
      <c r="C26" s="70">
        <v>18</v>
      </c>
      <c r="D26" s="70">
        <v>3</v>
      </c>
      <c r="E26" s="70">
        <v>2021</v>
      </c>
      <c r="F26" s="70" t="s">
        <v>160</v>
      </c>
      <c r="G26" s="1064" t="s">
        <v>1796</v>
      </c>
      <c r="H26" s="70" t="s">
        <v>1797</v>
      </c>
      <c r="I26" s="148"/>
      <c r="J26" s="71">
        <v>104.83059110143732</v>
      </c>
      <c r="K26" s="71">
        <v>3.0360644592345407</v>
      </c>
      <c r="L26" s="71">
        <v>3.0153291690333495</v>
      </c>
      <c r="M26" s="71">
        <v>37.659673396962539</v>
      </c>
      <c r="N26" s="71">
        <v>35.714496532878357</v>
      </c>
      <c r="O26" s="71">
        <v>29.608770510990009</v>
      </c>
      <c r="P26" s="71">
        <v>36.424775018861467</v>
      </c>
      <c r="Q26" s="71">
        <v>1.6653170771896699</v>
      </c>
      <c r="R26" s="71">
        <v>0</v>
      </c>
      <c r="S26" s="71">
        <v>3.0614637223812942</v>
      </c>
      <c r="T26" s="72"/>
      <c r="U26" s="71">
        <v>27907892</v>
      </c>
      <c r="V26" s="71">
        <v>1084</v>
      </c>
      <c r="W26" s="71">
        <v>132</v>
      </c>
      <c r="X26" s="71">
        <v>9041</v>
      </c>
      <c r="Y26" s="71">
        <v>12663</v>
      </c>
      <c r="Z26" s="71">
        <v>21785</v>
      </c>
      <c r="AA26" s="71">
        <v>7839</v>
      </c>
      <c r="AB26" s="71">
        <v>28522</v>
      </c>
      <c r="AC26" s="71">
        <v>0</v>
      </c>
      <c r="AD26" s="71">
        <v>3.0614637223812942</v>
      </c>
      <c r="AE26" s="72"/>
      <c r="AF26" s="71">
        <v>168653406.75280139</v>
      </c>
      <c r="AG26" s="71">
        <v>2148624.0374007626</v>
      </c>
      <c r="AH26" s="71">
        <v>757780.2358365712</v>
      </c>
      <c r="AI26" s="71">
        <v>61056533.232819833</v>
      </c>
      <c r="AJ26" s="71">
        <v>49767316.632358223</v>
      </c>
      <c r="AK26" s="71">
        <v>0</v>
      </c>
      <c r="AL26" s="71">
        <v>0</v>
      </c>
      <c r="AM26" s="71">
        <v>3743908.608054155</v>
      </c>
      <c r="AN26" s="71">
        <v>0</v>
      </c>
      <c r="AO26" s="71">
        <v>0</v>
      </c>
      <c r="AP26" s="71">
        <v>286127569.49927092</v>
      </c>
      <c r="AQ26" s="72"/>
      <c r="AR26" s="71">
        <v>1291</v>
      </c>
      <c r="AS26" s="71">
        <v>548</v>
      </c>
      <c r="AT26" s="71">
        <v>0</v>
      </c>
      <c r="AU26" s="71">
        <v>3</v>
      </c>
      <c r="AV26" s="71">
        <v>0</v>
      </c>
      <c r="AW26" s="71">
        <v>1</v>
      </c>
      <c r="AX26" s="71"/>
      <c r="AY26" s="72"/>
      <c r="AZ26" s="71">
        <v>5982.6000000000058</v>
      </c>
      <c r="BA26" s="71">
        <v>38813.300000000003</v>
      </c>
      <c r="BB26" s="71">
        <v>0</v>
      </c>
      <c r="BC26" s="71">
        <v>61</v>
      </c>
      <c r="BD26" s="71">
        <v>0</v>
      </c>
      <c r="BE26" s="71">
        <v>25</v>
      </c>
      <c r="BF26" s="71"/>
      <c r="BG26" s="72"/>
      <c r="BH26" s="71">
        <v>0</v>
      </c>
      <c r="BI26" s="71">
        <v>0</v>
      </c>
      <c r="BJ26" s="71">
        <v>75.043999999999997</v>
      </c>
      <c r="BK26" s="71">
        <v>0</v>
      </c>
      <c r="BL26" s="71">
        <v>4.0510000000000002</v>
      </c>
      <c r="BM26" s="71">
        <v>0</v>
      </c>
      <c r="BN26" s="72"/>
      <c r="BO26" s="71">
        <v>0</v>
      </c>
      <c r="BP26" s="71">
        <v>0</v>
      </c>
      <c r="BQ26" s="71">
        <v>6</v>
      </c>
      <c r="BR26" s="71">
        <v>0</v>
      </c>
      <c r="BS26" s="71">
        <v>1</v>
      </c>
      <c r="BT26" s="71">
        <v>0</v>
      </c>
      <c r="BU26"/>
      <c r="BV26" s="70">
        <v>79.094999999999999</v>
      </c>
      <c r="BW26" s="70">
        <v>0</v>
      </c>
      <c r="BX26" s="70">
        <v>0</v>
      </c>
      <c r="BY26" s="70">
        <v>0</v>
      </c>
      <c r="BZ26" s="70">
        <v>0</v>
      </c>
      <c r="CA26" s="70">
        <v>0</v>
      </c>
      <c r="CB26" s="70">
        <v>0</v>
      </c>
      <c r="CC26" s="70">
        <v>0</v>
      </c>
      <c r="CD26" s="70">
        <v>0</v>
      </c>
    </row>
    <row r="27" spans="1:82">
      <c r="A27" s="70" t="s">
        <v>1815</v>
      </c>
      <c r="B27" s="70">
        <v>51</v>
      </c>
      <c r="C27" s="70">
        <v>19</v>
      </c>
      <c r="D27" s="70">
        <v>3</v>
      </c>
      <c r="E27" s="70">
        <v>2022</v>
      </c>
      <c r="F27" s="70" t="s">
        <v>161</v>
      </c>
      <c r="G27" s="1064" t="s">
        <v>1796</v>
      </c>
      <c r="H27" s="70" t="s">
        <v>1797</v>
      </c>
      <c r="I27" s="148"/>
      <c r="J27" s="71">
        <v>103.13697884834444</v>
      </c>
      <c r="K27" s="71">
        <v>2.8865708475075262</v>
      </c>
      <c r="L27" s="71">
        <v>2.454630725887998</v>
      </c>
      <c r="M27" s="71">
        <v>34.29346316178578</v>
      </c>
      <c r="N27" s="71">
        <v>38.938183666068433</v>
      </c>
      <c r="O27" s="71">
        <v>31.130686930181358</v>
      </c>
      <c r="P27" s="71">
        <v>35.886991818479167</v>
      </c>
      <c r="Q27" s="71">
        <v>1.6693132541308815</v>
      </c>
      <c r="R27" s="71">
        <v>0</v>
      </c>
      <c r="S27" s="71">
        <v>2.8910358896939208</v>
      </c>
      <c r="T27" s="72"/>
      <c r="U27" s="71">
        <v>28323395</v>
      </c>
      <c r="V27" s="71">
        <v>1084</v>
      </c>
      <c r="W27" s="71">
        <v>132</v>
      </c>
      <c r="X27" s="71">
        <v>9041</v>
      </c>
      <c r="Y27" s="71">
        <v>12784</v>
      </c>
      <c r="Z27" s="71">
        <v>21762</v>
      </c>
      <c r="AA27" s="71">
        <v>7841</v>
      </c>
      <c r="AB27" s="71">
        <v>28356</v>
      </c>
      <c r="AC27" s="71">
        <v>0</v>
      </c>
      <c r="AD27" s="71">
        <v>2.8910358896939208</v>
      </c>
      <c r="AE27" s="72"/>
      <c r="AF27" s="71">
        <v>155707775.35431582</v>
      </c>
      <c r="AG27" s="71">
        <v>2137691.6395350257</v>
      </c>
      <c r="AH27" s="71">
        <v>740117.80768901866</v>
      </c>
      <c r="AI27" s="71">
        <v>54355869.481155202</v>
      </c>
      <c r="AJ27" s="71">
        <v>55853994.35504099</v>
      </c>
      <c r="AK27" s="71">
        <v>0</v>
      </c>
      <c r="AL27" s="71">
        <v>0</v>
      </c>
      <c r="AM27" s="71">
        <v>3661533.5602081688</v>
      </c>
      <c r="AN27" s="71">
        <v>0</v>
      </c>
      <c r="AO27" s="71">
        <v>0</v>
      </c>
      <c r="AP27" s="71">
        <v>272456982.19794416</v>
      </c>
      <c r="AQ27" s="72"/>
      <c r="AR27" s="71">
        <v>1362</v>
      </c>
      <c r="AS27" s="71">
        <v>559</v>
      </c>
      <c r="AT27" s="71">
        <v>0</v>
      </c>
      <c r="AU27" s="71">
        <v>4</v>
      </c>
      <c r="AV27" s="71">
        <v>0</v>
      </c>
      <c r="AW27" s="71">
        <v>1</v>
      </c>
      <c r="AX27" s="71"/>
      <c r="AY27" s="72"/>
      <c r="AZ27" s="71">
        <v>6409.0000000000091</v>
      </c>
      <c r="BA27" s="71">
        <v>39929.200000000012</v>
      </c>
      <c r="BB27" s="71">
        <v>0</v>
      </c>
      <c r="BC27" s="71">
        <v>1051</v>
      </c>
      <c r="BD27" s="71">
        <v>0</v>
      </c>
      <c r="BE27" s="71">
        <v>25</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1816</v>
      </c>
      <c r="B28" s="70">
        <v>51</v>
      </c>
      <c r="C28" s="70">
        <v>20</v>
      </c>
      <c r="D28" s="70">
        <v>3</v>
      </c>
      <c r="E28" s="70">
        <v>2023</v>
      </c>
      <c r="F28" s="70" t="s">
        <v>1539</v>
      </c>
      <c r="G28" s="70" t="s">
        <v>1796</v>
      </c>
      <c r="H28" s="70" t="s">
        <v>1797</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1422</v>
      </c>
      <c r="AS28" s="71">
        <v>561</v>
      </c>
      <c r="AT28" s="71">
        <v>0</v>
      </c>
      <c r="AU28" s="71">
        <v>4</v>
      </c>
      <c r="AV28" s="71">
        <v>0</v>
      </c>
      <c r="AW28" s="71">
        <v>1</v>
      </c>
      <c r="AX28" s="71"/>
      <c r="AY28" s="72"/>
      <c r="AZ28" s="71">
        <v>6752.6000000000076</v>
      </c>
      <c r="BA28" s="71">
        <v>39992.200000000012</v>
      </c>
      <c r="BB28" s="71">
        <v>0</v>
      </c>
      <c r="BC28" s="71">
        <v>1051</v>
      </c>
      <c r="BD28" s="71">
        <v>0</v>
      </c>
      <c r="BE28" s="71">
        <v>25</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1817</v>
      </c>
      <c r="B29" s="70">
        <v>51</v>
      </c>
      <c r="C29" s="70">
        <v>21</v>
      </c>
      <c r="D29" s="70">
        <v>3</v>
      </c>
      <c r="E29" s="70">
        <v>2024</v>
      </c>
      <c r="F29" s="70" t="s">
        <v>1554</v>
      </c>
      <c r="G29" s="70" t="s">
        <v>1796</v>
      </c>
      <c r="H29" s="70" t="s">
        <v>1797</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1818</v>
      </c>
      <c r="B30" s="70">
        <v>375</v>
      </c>
      <c r="C30" s="70">
        <v>1</v>
      </c>
      <c r="D30" s="70">
        <v>23</v>
      </c>
      <c r="E30" s="70">
        <v>1990</v>
      </c>
      <c r="F30" s="70" t="s">
        <v>787</v>
      </c>
      <c r="G30" s="70" t="s">
        <v>1819</v>
      </c>
      <c r="H30" s="70" t="s">
        <v>1820</v>
      </c>
      <c r="I30" s="148"/>
      <c r="J30" s="71">
        <v>34.753481005097917</v>
      </c>
      <c r="K30" s="71">
        <v>4.0877690625582446</v>
      </c>
      <c r="L30" s="71">
        <v>11.695721543812351</v>
      </c>
      <c r="M30" s="71">
        <v>21.435959371866971</v>
      </c>
      <c r="N30" s="71">
        <v>38.261808514226388</v>
      </c>
      <c r="O30" s="71">
        <v>26.933345607603311</v>
      </c>
      <c r="P30" s="71">
        <v>33.907017526146113</v>
      </c>
      <c r="Q30" s="71">
        <v>2.35498695013196</v>
      </c>
      <c r="R30" s="71">
        <v>0</v>
      </c>
      <c r="S30" s="71">
        <v>1.921297810623098</v>
      </c>
      <c r="T30" s="72"/>
      <c r="U30" s="71">
        <v>5647040</v>
      </c>
      <c r="V30" s="71">
        <v>1175</v>
      </c>
      <c r="W30" s="71">
        <v>168</v>
      </c>
      <c r="X30" s="71">
        <v>8991</v>
      </c>
      <c r="Y30" s="71">
        <v>9946</v>
      </c>
      <c r="Z30" s="71">
        <v>11078</v>
      </c>
      <c r="AA30" s="71">
        <v>8233</v>
      </c>
      <c r="AB30" s="71">
        <v>38237</v>
      </c>
      <c r="AC30" s="71">
        <v>0</v>
      </c>
      <c r="AD30" s="71">
        <v>1.921297810623098</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1821</v>
      </c>
      <c r="B31" s="70">
        <v>376</v>
      </c>
      <c r="C31" s="70">
        <v>2</v>
      </c>
      <c r="D31" s="70">
        <v>23</v>
      </c>
      <c r="E31" s="70">
        <v>2005</v>
      </c>
      <c r="F31" s="70" t="s">
        <v>789</v>
      </c>
      <c r="G31" s="70" t="s">
        <v>1819</v>
      </c>
      <c r="H31" s="70" t="s">
        <v>1820</v>
      </c>
      <c r="I31" s="148"/>
      <c r="J31" s="71">
        <v>43.233234508678613</v>
      </c>
      <c r="K31" s="71">
        <v>2.6247709672763762</v>
      </c>
      <c r="L31" s="71">
        <v>21.944121317061281</v>
      </c>
      <c r="M31" s="71">
        <v>42.908401239669793</v>
      </c>
      <c r="N31" s="71">
        <v>62.144880911528887</v>
      </c>
      <c r="O31" s="71">
        <v>40.736098330802797</v>
      </c>
      <c r="P31" s="71">
        <v>31.228000384892511</v>
      </c>
      <c r="Q31" s="71">
        <v>2.1209154098571599</v>
      </c>
      <c r="R31" s="71">
        <v>0</v>
      </c>
      <c r="S31" s="71">
        <v>0</v>
      </c>
      <c r="T31" s="72"/>
      <c r="U31" s="71">
        <v>5583977</v>
      </c>
      <c r="V31" s="71">
        <v>968</v>
      </c>
      <c r="W31" s="71">
        <v>246</v>
      </c>
      <c r="X31" s="71">
        <v>7146</v>
      </c>
      <c r="Y31" s="71">
        <v>11542</v>
      </c>
      <c r="Z31" s="71">
        <v>19389</v>
      </c>
      <c r="AA31" s="71">
        <v>6210</v>
      </c>
      <c r="AB31" s="71">
        <v>36000</v>
      </c>
      <c r="AC31" s="71">
        <v>0</v>
      </c>
      <c r="AD31" s="71">
        <v>0</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1822</v>
      </c>
      <c r="B32" s="70">
        <v>377</v>
      </c>
      <c r="C32" s="70">
        <v>3</v>
      </c>
      <c r="D32" s="70">
        <v>23</v>
      </c>
      <c r="E32" s="70">
        <v>2006</v>
      </c>
      <c r="F32" s="70" t="s">
        <v>790</v>
      </c>
      <c r="G32" s="70" t="s">
        <v>1819</v>
      </c>
      <c r="H32" s="70" t="s">
        <v>1820</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1823</v>
      </c>
      <c r="B33" s="70">
        <v>378</v>
      </c>
      <c r="C33" s="70">
        <v>4</v>
      </c>
      <c r="D33" s="70">
        <v>23</v>
      </c>
      <c r="E33" s="70">
        <v>2007</v>
      </c>
      <c r="F33" s="70" t="s">
        <v>791</v>
      </c>
      <c r="G33" s="70" t="s">
        <v>1819</v>
      </c>
      <c r="H33" s="70" t="s">
        <v>1820</v>
      </c>
      <c r="I33" s="148"/>
      <c r="J33" s="71">
        <v>43.503240020366739</v>
      </c>
      <c r="K33" s="71">
        <v>2.350765743087821</v>
      </c>
      <c r="L33" s="71">
        <v>26.843912407759841</v>
      </c>
      <c r="M33" s="71">
        <v>39.865101012885447</v>
      </c>
      <c r="N33" s="71">
        <v>61.876382037292899</v>
      </c>
      <c r="O33" s="71">
        <v>39.305462301152183</v>
      </c>
      <c r="P33" s="71">
        <v>30.204955842443749</v>
      </c>
      <c r="Q33" s="71">
        <v>2.18670625562791</v>
      </c>
      <c r="R33" s="71">
        <v>0</v>
      </c>
      <c r="S33" s="71">
        <v>0</v>
      </c>
      <c r="T33" s="72"/>
      <c r="U33" s="71">
        <v>6253779</v>
      </c>
      <c r="V33" s="71">
        <v>915</v>
      </c>
      <c r="W33" s="71">
        <v>311</v>
      </c>
      <c r="X33" s="71">
        <v>8180</v>
      </c>
      <c r="Y33" s="71">
        <v>11525</v>
      </c>
      <c r="Z33" s="71">
        <v>19448</v>
      </c>
      <c r="AA33" s="71">
        <v>5915</v>
      </c>
      <c r="AB33" s="71">
        <v>35154</v>
      </c>
      <c r="AC33" s="71">
        <v>0</v>
      </c>
      <c r="AD33" s="71">
        <v>0</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1824</v>
      </c>
      <c r="B34" s="70">
        <v>379</v>
      </c>
      <c r="C34" s="70">
        <v>5</v>
      </c>
      <c r="D34" s="70">
        <v>23</v>
      </c>
      <c r="E34" s="70">
        <v>2008</v>
      </c>
      <c r="F34" s="70" t="s">
        <v>792</v>
      </c>
      <c r="G34" s="70" t="s">
        <v>1819</v>
      </c>
      <c r="H34" s="70" t="s">
        <v>1820</v>
      </c>
      <c r="I34" s="148"/>
      <c r="J34" s="71">
        <v>36.704122901115653</v>
      </c>
      <c r="K34" s="71">
        <v>1.7581377609475699</v>
      </c>
      <c r="L34" s="71">
        <v>23.915128163542299</v>
      </c>
      <c r="M34" s="71">
        <v>40.324992252916381</v>
      </c>
      <c r="N34" s="71">
        <v>60.063069257931843</v>
      </c>
      <c r="O34" s="71">
        <v>37.843820929225437</v>
      </c>
      <c r="P34" s="71">
        <v>29.027980101955642</v>
      </c>
      <c r="Q34" s="71">
        <v>2.1240889093834001</v>
      </c>
      <c r="R34" s="71">
        <v>0</v>
      </c>
      <c r="S34" s="71">
        <v>0</v>
      </c>
      <c r="T34" s="72"/>
      <c r="U34" s="71">
        <v>6036482</v>
      </c>
      <c r="V34" s="71">
        <v>915</v>
      </c>
      <c r="W34" s="71">
        <v>311</v>
      </c>
      <c r="X34" s="71">
        <v>8180</v>
      </c>
      <c r="Y34" s="71">
        <v>11510</v>
      </c>
      <c r="Z34" s="71">
        <v>19382</v>
      </c>
      <c r="AA34" s="71">
        <v>5691</v>
      </c>
      <c r="AB34" s="71">
        <v>34709</v>
      </c>
      <c r="AC34" s="71">
        <v>0</v>
      </c>
      <c r="AD34" s="71">
        <v>0</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1825</v>
      </c>
      <c r="B35" s="70">
        <v>380</v>
      </c>
      <c r="C35" s="70">
        <v>6</v>
      </c>
      <c r="D35" s="70">
        <v>23</v>
      </c>
      <c r="E35" s="70">
        <v>2009</v>
      </c>
      <c r="F35" s="70" t="s">
        <v>176</v>
      </c>
      <c r="G35" s="70" t="s">
        <v>1819</v>
      </c>
      <c r="H35" s="70" t="s">
        <v>1820</v>
      </c>
      <c r="I35" s="148"/>
      <c r="J35" s="71">
        <v>40.335828325753518</v>
      </c>
      <c r="K35" s="71">
        <v>1.890051299543662</v>
      </c>
      <c r="L35" s="71">
        <v>16.949918094094201</v>
      </c>
      <c r="M35" s="71">
        <v>44.183555860461887</v>
      </c>
      <c r="N35" s="71">
        <v>54.134271863578952</v>
      </c>
      <c r="O35" s="71">
        <v>38.470940420116499</v>
      </c>
      <c r="P35" s="71">
        <v>27.614683330030331</v>
      </c>
      <c r="Q35" s="71">
        <v>1.99802536295556</v>
      </c>
      <c r="R35" s="71">
        <v>0</v>
      </c>
      <c r="S35" s="71">
        <v>0</v>
      </c>
      <c r="T35" s="72"/>
      <c r="U35" s="71">
        <v>5250262</v>
      </c>
      <c r="V35" s="71">
        <v>904</v>
      </c>
      <c r="W35" s="71">
        <v>315</v>
      </c>
      <c r="X35" s="71">
        <v>9028</v>
      </c>
      <c r="Y35" s="71">
        <v>11487</v>
      </c>
      <c r="Z35" s="71">
        <v>19448</v>
      </c>
      <c r="AA35" s="71">
        <v>5558</v>
      </c>
      <c r="AB35" s="71">
        <v>34273</v>
      </c>
      <c r="AC35" s="71">
        <v>0</v>
      </c>
      <c r="AD35" s="71">
        <v>0</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12.06</v>
      </c>
      <c r="BK35" s="71">
        <v>0</v>
      </c>
      <c r="BL35" s="71">
        <v>10.154</v>
      </c>
      <c r="BM35" s="71">
        <v>0</v>
      </c>
      <c r="BN35" s="72"/>
      <c r="BO35" s="71">
        <v>0</v>
      </c>
      <c r="BP35" s="71">
        <v>0</v>
      </c>
      <c r="BQ35" s="71">
        <v>3</v>
      </c>
      <c r="BR35" s="71">
        <v>0</v>
      </c>
      <c r="BS35" s="71">
        <v>1</v>
      </c>
      <c r="BT35" s="71">
        <v>0</v>
      </c>
      <c r="BU35"/>
      <c r="BV35" s="70">
        <v>12.06</v>
      </c>
      <c r="BW35" s="70">
        <v>0</v>
      </c>
      <c r="BX35" s="70">
        <v>10.154</v>
      </c>
      <c r="BY35" s="70">
        <v>0</v>
      </c>
      <c r="BZ35" s="70">
        <v>0</v>
      </c>
      <c r="CA35" s="70">
        <v>0</v>
      </c>
      <c r="CB35" s="70">
        <v>0</v>
      </c>
      <c r="CC35" s="70">
        <v>0</v>
      </c>
      <c r="CD35" s="70">
        <v>0</v>
      </c>
    </row>
    <row r="36" spans="1:82">
      <c r="A36" s="70" t="s">
        <v>1826</v>
      </c>
      <c r="B36" s="70">
        <v>381</v>
      </c>
      <c r="C36" s="70">
        <v>7</v>
      </c>
      <c r="D36" s="70">
        <v>23</v>
      </c>
      <c r="E36" s="70">
        <v>2010</v>
      </c>
      <c r="F36" s="70" t="s">
        <v>177</v>
      </c>
      <c r="G36" s="70" t="s">
        <v>1819</v>
      </c>
      <c r="H36" s="70" t="s">
        <v>1820</v>
      </c>
      <c r="I36" s="148"/>
      <c r="J36" s="71">
        <v>37.766271669976128</v>
      </c>
      <c r="K36" s="71">
        <v>1.9361792690623749</v>
      </c>
      <c r="L36" s="71">
        <v>16.072084948566829</v>
      </c>
      <c r="M36" s="71">
        <v>42.427899238481608</v>
      </c>
      <c r="N36" s="71">
        <v>55.423482883515398</v>
      </c>
      <c r="O36" s="71">
        <v>38.265434603418662</v>
      </c>
      <c r="P36" s="71">
        <v>27.72578912414976</v>
      </c>
      <c r="Q36" s="71">
        <v>2.0600073955671698</v>
      </c>
      <c r="R36" s="71">
        <v>0</v>
      </c>
      <c r="S36" s="71">
        <v>0</v>
      </c>
      <c r="T36" s="72"/>
      <c r="U36" s="71">
        <v>5632512</v>
      </c>
      <c r="V36" s="71">
        <v>904</v>
      </c>
      <c r="W36" s="71">
        <v>315</v>
      </c>
      <c r="X36" s="71">
        <v>9028</v>
      </c>
      <c r="Y36" s="71">
        <v>11426</v>
      </c>
      <c r="Z36" s="71">
        <v>19434</v>
      </c>
      <c r="AA36" s="71">
        <v>5441</v>
      </c>
      <c r="AB36" s="71">
        <v>33860</v>
      </c>
      <c r="AC36" s="71">
        <v>0</v>
      </c>
      <c r="AD36" s="71">
        <v>0</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12.112</v>
      </c>
      <c r="BK36" s="71">
        <v>0</v>
      </c>
      <c r="BL36" s="71">
        <v>13.592000000000001</v>
      </c>
      <c r="BM36" s="71">
        <v>0</v>
      </c>
      <c r="BN36" s="72"/>
      <c r="BO36" s="71">
        <v>0</v>
      </c>
      <c r="BP36" s="71">
        <v>0</v>
      </c>
      <c r="BQ36" s="71">
        <v>3</v>
      </c>
      <c r="BR36" s="71">
        <v>0</v>
      </c>
      <c r="BS36" s="71">
        <v>1</v>
      </c>
      <c r="BT36" s="71">
        <v>0</v>
      </c>
      <c r="BU36"/>
      <c r="BV36" s="70">
        <v>12.112</v>
      </c>
      <c r="BW36" s="70">
        <v>0</v>
      </c>
      <c r="BX36" s="70">
        <v>13.592000000000001</v>
      </c>
      <c r="BY36" s="70">
        <v>0</v>
      </c>
      <c r="BZ36" s="70">
        <v>0</v>
      </c>
      <c r="CA36" s="70">
        <v>0</v>
      </c>
      <c r="CB36" s="70">
        <v>0</v>
      </c>
      <c r="CC36" s="70">
        <v>0</v>
      </c>
      <c r="CD36" s="70">
        <v>0</v>
      </c>
    </row>
    <row r="37" spans="1:82">
      <c r="A37" s="70" t="s">
        <v>1827</v>
      </c>
      <c r="B37" s="70">
        <v>382</v>
      </c>
      <c r="C37" s="70">
        <v>8</v>
      </c>
      <c r="D37" s="70">
        <v>23</v>
      </c>
      <c r="E37" s="70">
        <v>2011</v>
      </c>
      <c r="F37" s="70" t="s">
        <v>178</v>
      </c>
      <c r="G37" s="70" t="s">
        <v>1819</v>
      </c>
      <c r="H37" s="70" t="s">
        <v>1820</v>
      </c>
      <c r="I37" s="148"/>
      <c r="J37" s="71">
        <v>38.220393623237939</v>
      </c>
      <c r="K37" s="71">
        <v>2.4872818504761969</v>
      </c>
      <c r="L37" s="71">
        <v>12.70040137433813</v>
      </c>
      <c r="M37" s="71">
        <v>47.801645238319423</v>
      </c>
      <c r="N37" s="71">
        <v>63.912858332878479</v>
      </c>
      <c r="O37" s="71">
        <v>37.76784332518568</v>
      </c>
      <c r="P37" s="71">
        <v>26.934455468985526</v>
      </c>
      <c r="Q37" s="71">
        <v>2.3418078849876398</v>
      </c>
      <c r="R37" s="71">
        <v>0</v>
      </c>
      <c r="S37" s="71">
        <v>0</v>
      </c>
      <c r="T37" s="72"/>
      <c r="U37" s="71">
        <v>5260379</v>
      </c>
      <c r="V37" s="71">
        <v>904</v>
      </c>
      <c r="W37" s="71">
        <v>315</v>
      </c>
      <c r="X37" s="71">
        <v>9028</v>
      </c>
      <c r="Y37" s="71">
        <v>11384</v>
      </c>
      <c r="Z37" s="71">
        <v>19598</v>
      </c>
      <c r="AA37" s="71">
        <v>5443</v>
      </c>
      <c r="AB37" s="71">
        <v>33370</v>
      </c>
      <c r="AC37" s="71">
        <v>0</v>
      </c>
      <c r="AD37" s="71">
        <v>0</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10.81</v>
      </c>
      <c r="BK37" s="71">
        <v>0</v>
      </c>
      <c r="BL37" s="71">
        <v>0</v>
      </c>
      <c r="BM37" s="71">
        <v>0</v>
      </c>
      <c r="BN37" s="72"/>
      <c r="BO37" s="71">
        <v>0</v>
      </c>
      <c r="BP37" s="71">
        <v>0</v>
      </c>
      <c r="BQ37" s="71">
        <v>3</v>
      </c>
      <c r="BR37" s="71">
        <v>0</v>
      </c>
      <c r="BS37" s="71">
        <v>0</v>
      </c>
      <c r="BT37" s="71">
        <v>0</v>
      </c>
      <c r="BU37"/>
      <c r="BV37" s="70">
        <v>10.81</v>
      </c>
      <c r="BW37" s="70">
        <v>0</v>
      </c>
      <c r="BX37" s="70">
        <v>0</v>
      </c>
      <c r="BY37" s="70">
        <v>0</v>
      </c>
      <c r="BZ37" s="70">
        <v>0</v>
      </c>
      <c r="CA37" s="70">
        <v>0</v>
      </c>
      <c r="CB37" s="70">
        <v>0</v>
      </c>
      <c r="CC37" s="70">
        <v>0</v>
      </c>
      <c r="CD37" s="70">
        <v>0</v>
      </c>
    </row>
    <row r="38" spans="1:82">
      <c r="A38" s="70" t="s">
        <v>1828</v>
      </c>
      <c r="B38" s="70">
        <v>383</v>
      </c>
      <c r="C38" s="70">
        <v>9</v>
      </c>
      <c r="D38" s="70">
        <v>23</v>
      </c>
      <c r="E38" s="70">
        <v>2012</v>
      </c>
      <c r="F38" s="70" t="s">
        <v>179</v>
      </c>
      <c r="G38" s="70" t="s">
        <v>1819</v>
      </c>
      <c r="H38" s="70" t="s">
        <v>1820</v>
      </c>
      <c r="I38" s="148"/>
      <c r="J38" s="71">
        <v>48.193048379367092</v>
      </c>
      <c r="K38" s="71">
        <v>2.334603963273099</v>
      </c>
      <c r="L38" s="71">
        <v>12.50935242411312</v>
      </c>
      <c r="M38" s="71">
        <v>47.625911643315689</v>
      </c>
      <c r="N38" s="71">
        <v>63.562770281181017</v>
      </c>
      <c r="O38" s="71">
        <v>37.568152471160062</v>
      </c>
      <c r="P38" s="71">
        <v>26.769196000414453</v>
      </c>
      <c r="Q38" s="71">
        <v>2.5188609350560198</v>
      </c>
      <c r="R38" s="71">
        <v>0</v>
      </c>
      <c r="S38" s="71">
        <v>0</v>
      </c>
      <c r="T38" s="72"/>
      <c r="U38" s="71">
        <v>5848693</v>
      </c>
      <c r="V38" s="71">
        <v>904</v>
      </c>
      <c r="W38" s="71">
        <v>315</v>
      </c>
      <c r="X38" s="71">
        <v>9028</v>
      </c>
      <c r="Y38" s="71">
        <v>11356</v>
      </c>
      <c r="Z38" s="71">
        <v>19649</v>
      </c>
      <c r="AA38" s="71">
        <v>5379</v>
      </c>
      <c r="AB38" s="71">
        <v>33036</v>
      </c>
      <c r="AC38" s="71">
        <v>0</v>
      </c>
      <c r="AD38" s="71">
        <v>0</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21.815999999999999</v>
      </c>
      <c r="BK38" s="71">
        <v>0</v>
      </c>
      <c r="BL38" s="71">
        <v>0</v>
      </c>
      <c r="BM38" s="71">
        <v>0</v>
      </c>
      <c r="BN38" s="72"/>
      <c r="BO38" s="71">
        <v>0</v>
      </c>
      <c r="BP38" s="71">
        <v>0</v>
      </c>
      <c r="BQ38" s="71">
        <v>4</v>
      </c>
      <c r="BR38" s="71">
        <v>0</v>
      </c>
      <c r="BS38" s="71">
        <v>0</v>
      </c>
      <c r="BT38" s="71">
        <v>0</v>
      </c>
      <c r="BU38"/>
      <c r="BV38" s="70">
        <v>21.815999999999999</v>
      </c>
      <c r="BW38" s="70">
        <v>0</v>
      </c>
      <c r="BX38" s="70">
        <v>0</v>
      </c>
      <c r="BY38" s="70">
        <v>0</v>
      </c>
      <c r="BZ38" s="70">
        <v>0</v>
      </c>
      <c r="CA38" s="70">
        <v>0</v>
      </c>
      <c r="CB38" s="70">
        <v>0</v>
      </c>
      <c r="CC38" s="70">
        <v>0</v>
      </c>
      <c r="CD38" s="70">
        <v>0</v>
      </c>
    </row>
    <row r="39" spans="1:82">
      <c r="A39" s="70" t="s">
        <v>1829</v>
      </c>
      <c r="B39" s="70">
        <v>384</v>
      </c>
      <c r="C39" s="70">
        <v>10</v>
      </c>
      <c r="D39" s="70">
        <v>23</v>
      </c>
      <c r="E39" s="70">
        <v>2013</v>
      </c>
      <c r="F39" s="70" t="s">
        <v>180</v>
      </c>
      <c r="G39" s="70" t="s">
        <v>1819</v>
      </c>
      <c r="H39" s="70" t="s">
        <v>1820</v>
      </c>
      <c r="I39" s="148"/>
      <c r="J39" s="71">
        <v>46.23886829375499</v>
      </c>
      <c r="K39" s="71">
        <v>2.0137318783400828</v>
      </c>
      <c r="L39" s="71">
        <v>11.4274516295784</v>
      </c>
      <c r="M39" s="71">
        <v>45.685277995200103</v>
      </c>
      <c r="N39" s="71">
        <v>66.87588158870193</v>
      </c>
      <c r="O39" s="71">
        <v>36.323051779206665</v>
      </c>
      <c r="P39" s="71">
        <v>26.705215515717668</v>
      </c>
      <c r="Q39" s="71">
        <v>2.5331407072031502</v>
      </c>
      <c r="R39" s="71">
        <v>0</v>
      </c>
      <c r="S39" s="71">
        <v>0</v>
      </c>
      <c r="T39" s="72"/>
      <c r="U39" s="71">
        <v>5502650</v>
      </c>
      <c r="V39" s="71">
        <v>904</v>
      </c>
      <c r="W39" s="71">
        <v>315</v>
      </c>
      <c r="X39" s="71">
        <v>9028</v>
      </c>
      <c r="Y39" s="71">
        <v>11342</v>
      </c>
      <c r="Z39" s="71">
        <v>19846</v>
      </c>
      <c r="AA39" s="71">
        <v>5346</v>
      </c>
      <c r="AB39" s="71">
        <v>32747</v>
      </c>
      <c r="AC39" s="71">
        <v>0</v>
      </c>
      <c r="AD39" s="71">
        <v>0</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21.94</v>
      </c>
      <c r="BK39" s="71">
        <v>0</v>
      </c>
      <c r="BL39" s="71">
        <v>0</v>
      </c>
      <c r="BM39" s="71">
        <v>0</v>
      </c>
      <c r="BN39" s="72"/>
      <c r="BO39" s="71">
        <v>0</v>
      </c>
      <c r="BP39" s="71">
        <v>0</v>
      </c>
      <c r="BQ39" s="71">
        <v>3</v>
      </c>
      <c r="BR39" s="71">
        <v>0</v>
      </c>
      <c r="BS39" s="71">
        <v>0</v>
      </c>
      <c r="BT39" s="71">
        <v>0</v>
      </c>
      <c r="BU39"/>
      <c r="BV39" s="70">
        <v>21.94</v>
      </c>
      <c r="BW39" s="70">
        <v>0</v>
      </c>
      <c r="BX39" s="70">
        <v>0</v>
      </c>
      <c r="BY39" s="70">
        <v>0</v>
      </c>
      <c r="BZ39" s="70">
        <v>0</v>
      </c>
      <c r="CA39" s="70">
        <v>0</v>
      </c>
      <c r="CB39" s="70">
        <v>0</v>
      </c>
      <c r="CC39" s="70">
        <v>0</v>
      </c>
      <c r="CD39" s="70">
        <v>0</v>
      </c>
    </row>
    <row r="40" spans="1:82">
      <c r="A40" s="70" t="s">
        <v>1830</v>
      </c>
      <c r="B40" s="70">
        <v>385</v>
      </c>
      <c r="C40" s="70">
        <v>11</v>
      </c>
      <c r="D40" s="70">
        <v>23</v>
      </c>
      <c r="E40" s="70">
        <v>2014</v>
      </c>
      <c r="F40" s="70" t="s">
        <v>181</v>
      </c>
      <c r="G40" s="70" t="s">
        <v>1819</v>
      </c>
      <c r="H40" s="70" t="s">
        <v>1820</v>
      </c>
      <c r="I40" s="148"/>
      <c r="J40" s="71">
        <v>41.727187694599671</v>
      </c>
      <c r="K40" s="71">
        <v>1.991829554855076</v>
      </c>
      <c r="L40" s="71">
        <v>18.116764526584731</v>
      </c>
      <c r="M40" s="71">
        <v>42.021388597874207</v>
      </c>
      <c r="N40" s="71">
        <v>58.295559040609</v>
      </c>
      <c r="O40" s="71">
        <v>34.543145432805083</v>
      </c>
      <c r="P40" s="71">
        <v>26.422233506383254</v>
      </c>
      <c r="Q40" s="71">
        <v>2.3964802685497899</v>
      </c>
      <c r="R40" s="71">
        <v>0</v>
      </c>
      <c r="S40" s="71">
        <v>0</v>
      </c>
      <c r="T40" s="72"/>
      <c r="U40" s="71">
        <v>5945735</v>
      </c>
      <c r="V40" s="71">
        <v>817</v>
      </c>
      <c r="W40" s="71">
        <v>412</v>
      </c>
      <c r="X40" s="71">
        <v>8254</v>
      </c>
      <c r="Y40" s="71">
        <v>11327</v>
      </c>
      <c r="Z40" s="71">
        <v>19878</v>
      </c>
      <c r="AA40" s="71">
        <v>5262</v>
      </c>
      <c r="AB40" s="71">
        <v>32290</v>
      </c>
      <c r="AC40" s="71">
        <v>0</v>
      </c>
      <c r="AD40" s="71">
        <v>0</v>
      </c>
      <c r="AE40" s="72"/>
      <c r="AF40" s="71"/>
      <c r="AG40" s="71"/>
      <c r="AH40" s="71"/>
      <c r="AI40" s="71"/>
      <c r="AJ40" s="71"/>
      <c r="AK40" s="71"/>
      <c r="AL40" s="71"/>
      <c r="AM40" s="71"/>
      <c r="AN40" s="71"/>
      <c r="AO40" s="71"/>
      <c r="AP40" s="71"/>
      <c r="AQ40" s="72"/>
      <c r="AR40" s="71">
        <v>307</v>
      </c>
      <c r="AS40" s="71">
        <v>34</v>
      </c>
      <c r="AT40" s="71">
        <v>0</v>
      </c>
      <c r="AU40" s="71">
        <v>0</v>
      </c>
      <c r="AV40" s="71">
        <v>0</v>
      </c>
      <c r="AW40" s="71">
        <v>0</v>
      </c>
      <c r="AX40" s="71"/>
      <c r="AY40" s="72"/>
      <c r="AZ40" s="71">
        <v>1250.4000000000001</v>
      </c>
      <c r="BA40" s="71">
        <v>2461.6</v>
      </c>
      <c r="BB40" s="71">
        <v>0</v>
      </c>
      <c r="BC40" s="71">
        <v>0</v>
      </c>
      <c r="BD40" s="71">
        <v>0</v>
      </c>
      <c r="BE40" s="71">
        <v>0</v>
      </c>
      <c r="BF40" s="71"/>
      <c r="BG40" s="72"/>
      <c r="BH40" s="71">
        <v>0</v>
      </c>
      <c r="BI40" s="71">
        <v>0</v>
      </c>
      <c r="BJ40" s="71">
        <v>22.332000000000001</v>
      </c>
      <c r="BK40" s="71">
        <v>0</v>
      </c>
      <c r="BL40" s="71">
        <v>0</v>
      </c>
      <c r="BM40" s="71">
        <v>0</v>
      </c>
      <c r="BN40" s="72"/>
      <c r="BO40" s="71">
        <v>0</v>
      </c>
      <c r="BP40" s="71">
        <v>0</v>
      </c>
      <c r="BQ40" s="71">
        <v>3</v>
      </c>
      <c r="BR40" s="71">
        <v>0</v>
      </c>
      <c r="BS40" s="71">
        <v>0</v>
      </c>
      <c r="BT40" s="71">
        <v>0</v>
      </c>
      <c r="BU40"/>
      <c r="BV40" s="70">
        <v>22.332000000000001</v>
      </c>
      <c r="BW40" s="70">
        <v>0</v>
      </c>
      <c r="BX40" s="70">
        <v>0</v>
      </c>
      <c r="BY40" s="70">
        <v>0</v>
      </c>
      <c r="BZ40" s="70">
        <v>0</v>
      </c>
      <c r="CA40" s="70">
        <v>0</v>
      </c>
      <c r="CB40" s="70">
        <v>0</v>
      </c>
      <c r="CC40" s="70">
        <v>0</v>
      </c>
      <c r="CD40" s="70">
        <v>0</v>
      </c>
    </row>
    <row r="41" spans="1:82">
      <c r="A41" s="70" t="s">
        <v>1831</v>
      </c>
      <c r="B41" s="70">
        <v>386</v>
      </c>
      <c r="C41" s="70">
        <v>12</v>
      </c>
      <c r="D41" s="70">
        <v>23</v>
      </c>
      <c r="E41" s="70">
        <v>2015</v>
      </c>
      <c r="F41" s="70" t="s">
        <v>182</v>
      </c>
      <c r="G41" s="70" t="s">
        <v>1819</v>
      </c>
      <c r="H41" s="70" t="s">
        <v>1820</v>
      </c>
      <c r="I41" s="148"/>
      <c r="J41" s="71">
        <v>46.665133949387119</v>
      </c>
      <c r="K41" s="71">
        <v>2.0165678164397569</v>
      </c>
      <c r="L41" s="71">
        <v>18.423599714638769</v>
      </c>
      <c r="M41" s="71">
        <v>43.0034470160981</v>
      </c>
      <c r="N41" s="71">
        <v>52.197428119700319</v>
      </c>
      <c r="O41" s="71">
        <v>34.210431582319622</v>
      </c>
      <c r="P41" s="71">
        <v>26.186818508566208</v>
      </c>
      <c r="Q41" s="71">
        <v>2.31286947930304</v>
      </c>
      <c r="R41" s="71">
        <v>0</v>
      </c>
      <c r="S41" s="71">
        <v>2.6764329585468398</v>
      </c>
      <c r="T41" s="72"/>
      <c r="U41" s="71">
        <v>6535258</v>
      </c>
      <c r="V41" s="71">
        <v>817</v>
      </c>
      <c r="W41" s="71">
        <v>412</v>
      </c>
      <c r="X41" s="71">
        <v>8254</v>
      </c>
      <c r="Y41" s="71">
        <v>11290</v>
      </c>
      <c r="Z41" s="71">
        <v>19876</v>
      </c>
      <c r="AA41" s="71">
        <v>5211</v>
      </c>
      <c r="AB41" s="71">
        <v>31834</v>
      </c>
      <c r="AC41" s="71">
        <v>0</v>
      </c>
      <c r="AD41" s="71">
        <v>2.6764329585468398</v>
      </c>
      <c r="AE41" s="72"/>
      <c r="AF41" s="71">
        <v>65048890.526178777</v>
      </c>
      <c r="AG41" s="71">
        <v>1455269.2190637831</v>
      </c>
      <c r="AH41" s="71">
        <v>3641410.15833752</v>
      </c>
      <c r="AI41" s="71">
        <v>55324553.499067783</v>
      </c>
      <c r="AJ41" s="71">
        <v>63340932.341852829</v>
      </c>
      <c r="AK41" s="71">
        <v>0</v>
      </c>
      <c r="AL41" s="71">
        <v>0</v>
      </c>
      <c r="AM41" s="71">
        <v>4362716.1613924829</v>
      </c>
      <c r="AN41" s="71">
        <v>0</v>
      </c>
      <c r="AO41" s="71">
        <v>0</v>
      </c>
      <c r="AP41" s="71">
        <v>193173771.90589318</v>
      </c>
      <c r="AQ41" s="72"/>
      <c r="AR41" s="71">
        <v>347</v>
      </c>
      <c r="AS41" s="71">
        <v>53</v>
      </c>
      <c r="AT41" s="71">
        <v>0</v>
      </c>
      <c r="AU41" s="71">
        <v>0</v>
      </c>
      <c r="AV41" s="71">
        <v>0</v>
      </c>
      <c r="AW41" s="71">
        <v>0</v>
      </c>
      <c r="AX41" s="71"/>
      <c r="AY41" s="72"/>
      <c r="AZ41" s="71">
        <v>1468.1</v>
      </c>
      <c r="BA41" s="71">
        <v>3000.4</v>
      </c>
      <c r="BB41" s="71">
        <v>0</v>
      </c>
      <c r="BC41" s="71">
        <v>0</v>
      </c>
      <c r="BD41" s="71">
        <v>0</v>
      </c>
      <c r="BE41" s="71">
        <v>0</v>
      </c>
      <c r="BF41" s="71"/>
      <c r="BG41" s="72"/>
      <c r="BH41" s="71">
        <v>0</v>
      </c>
      <c r="BI41" s="71">
        <v>0</v>
      </c>
      <c r="BJ41" s="71">
        <v>22.439</v>
      </c>
      <c r="BK41" s="71">
        <v>0</v>
      </c>
      <c r="BL41" s="71">
        <v>0</v>
      </c>
      <c r="BM41" s="71">
        <v>0</v>
      </c>
      <c r="BN41" s="72"/>
      <c r="BO41" s="71">
        <v>0</v>
      </c>
      <c r="BP41" s="71">
        <v>0</v>
      </c>
      <c r="BQ41" s="71">
        <v>3</v>
      </c>
      <c r="BR41" s="71">
        <v>0</v>
      </c>
      <c r="BS41" s="71">
        <v>0</v>
      </c>
      <c r="BT41" s="71">
        <v>0</v>
      </c>
      <c r="BU41"/>
      <c r="BV41" s="70">
        <v>22.439</v>
      </c>
      <c r="BW41" s="70">
        <v>0</v>
      </c>
      <c r="BX41" s="70">
        <v>0</v>
      </c>
      <c r="BY41" s="70">
        <v>0</v>
      </c>
      <c r="BZ41" s="70">
        <v>0</v>
      </c>
      <c r="CA41" s="70">
        <v>0</v>
      </c>
      <c r="CB41" s="70">
        <v>0</v>
      </c>
      <c r="CC41" s="70">
        <v>0</v>
      </c>
      <c r="CD41" s="70">
        <v>0</v>
      </c>
    </row>
    <row r="42" spans="1:82">
      <c r="A42" s="70" t="s">
        <v>1832</v>
      </c>
      <c r="B42" s="70">
        <v>387</v>
      </c>
      <c r="C42" s="70">
        <v>13</v>
      </c>
      <c r="D42" s="70">
        <v>23</v>
      </c>
      <c r="E42" s="70">
        <v>2016</v>
      </c>
      <c r="F42" s="70" t="s">
        <v>155</v>
      </c>
      <c r="G42" s="70" t="s">
        <v>1819</v>
      </c>
      <c r="H42" s="70" t="s">
        <v>1820</v>
      </c>
      <c r="I42" s="148"/>
      <c r="J42" s="71">
        <v>47.720663782764717</v>
      </c>
      <c r="K42" s="71">
        <v>2.0138633700516566</v>
      </c>
      <c r="L42" s="71">
        <v>21.509012627947758</v>
      </c>
      <c r="M42" s="71">
        <v>36.612440940243381</v>
      </c>
      <c r="N42" s="71">
        <v>51.832454528614512</v>
      </c>
      <c r="O42" s="71">
        <v>33.738888225286196</v>
      </c>
      <c r="P42" s="71">
        <v>25.960151293686419</v>
      </c>
      <c r="Q42" s="71">
        <v>2.2165742980296872</v>
      </c>
      <c r="R42" s="71">
        <v>0</v>
      </c>
      <c r="S42" s="71">
        <v>2.770380637937528</v>
      </c>
      <c r="T42" s="72"/>
      <c r="U42" s="71">
        <v>7101291</v>
      </c>
      <c r="V42" s="71">
        <v>817</v>
      </c>
      <c r="W42" s="71">
        <v>412</v>
      </c>
      <c r="X42" s="71">
        <v>8254</v>
      </c>
      <c r="Y42" s="71">
        <v>11270</v>
      </c>
      <c r="Z42" s="71">
        <v>19843</v>
      </c>
      <c r="AA42" s="71">
        <v>5343</v>
      </c>
      <c r="AB42" s="71">
        <v>31382</v>
      </c>
      <c r="AC42" s="71">
        <v>0</v>
      </c>
      <c r="AD42" s="71">
        <v>2.770380637937528</v>
      </c>
      <c r="AE42" s="72"/>
      <c r="AF42" s="71">
        <v>66509990.104710691</v>
      </c>
      <c r="AG42" s="71">
        <v>1409287.2634351661</v>
      </c>
      <c r="AH42" s="71">
        <v>3237157.0451866789</v>
      </c>
      <c r="AI42" s="71">
        <v>51307538.326121472</v>
      </c>
      <c r="AJ42" s="71">
        <v>55817117.132230408</v>
      </c>
      <c r="AK42" s="71">
        <v>0</v>
      </c>
      <c r="AL42" s="71">
        <v>0</v>
      </c>
      <c r="AM42" s="71">
        <v>4304112.7348957052</v>
      </c>
      <c r="AN42" s="71">
        <v>0</v>
      </c>
      <c r="AO42" s="71">
        <v>0</v>
      </c>
      <c r="AP42" s="71">
        <v>182585202.60658011</v>
      </c>
      <c r="AQ42" s="72"/>
      <c r="AR42" s="71">
        <v>385</v>
      </c>
      <c r="AS42" s="71">
        <v>60</v>
      </c>
      <c r="AT42" s="71">
        <v>0</v>
      </c>
      <c r="AU42" s="71">
        <v>0</v>
      </c>
      <c r="AV42" s="71">
        <v>0</v>
      </c>
      <c r="AW42" s="71">
        <v>0</v>
      </c>
      <c r="AX42" s="71"/>
      <c r="AY42" s="72"/>
      <c r="AZ42" s="71">
        <v>1664.3</v>
      </c>
      <c r="BA42" s="71">
        <v>3256.9</v>
      </c>
      <c r="BB42" s="71">
        <v>0</v>
      </c>
      <c r="BC42" s="71">
        <v>0</v>
      </c>
      <c r="BD42" s="71">
        <v>0</v>
      </c>
      <c r="BE42" s="71">
        <v>0</v>
      </c>
      <c r="BF42" s="71"/>
      <c r="BG42" s="72"/>
      <c r="BH42" s="71">
        <v>0</v>
      </c>
      <c r="BI42" s="71">
        <v>0</v>
      </c>
      <c r="BJ42" s="71">
        <v>22.14</v>
      </c>
      <c r="BK42" s="71">
        <v>0</v>
      </c>
      <c r="BL42" s="71">
        <v>0</v>
      </c>
      <c r="BM42" s="71">
        <v>0</v>
      </c>
      <c r="BN42" s="72"/>
      <c r="BO42" s="71">
        <v>0</v>
      </c>
      <c r="BP42" s="71">
        <v>0</v>
      </c>
      <c r="BQ42" s="71">
        <v>3</v>
      </c>
      <c r="BR42" s="71">
        <v>0</v>
      </c>
      <c r="BS42" s="71">
        <v>0</v>
      </c>
      <c r="BT42" s="71">
        <v>0</v>
      </c>
      <c r="BU42"/>
      <c r="BV42" s="70">
        <v>22.14</v>
      </c>
      <c r="BW42" s="70">
        <v>0</v>
      </c>
      <c r="BX42" s="70">
        <v>0</v>
      </c>
      <c r="BY42" s="70">
        <v>0</v>
      </c>
      <c r="BZ42" s="70">
        <v>0</v>
      </c>
      <c r="CA42" s="70">
        <v>0</v>
      </c>
      <c r="CB42" s="70">
        <v>0</v>
      </c>
      <c r="CC42" s="70">
        <v>0</v>
      </c>
      <c r="CD42" s="70">
        <v>0</v>
      </c>
    </row>
    <row r="43" spans="1:82">
      <c r="A43" s="70" t="s">
        <v>1833</v>
      </c>
      <c r="B43" s="70">
        <v>388</v>
      </c>
      <c r="C43" s="70">
        <v>14</v>
      </c>
      <c r="D43" s="70">
        <v>23</v>
      </c>
      <c r="E43" s="70">
        <v>2017</v>
      </c>
      <c r="F43" s="70" t="s">
        <v>156</v>
      </c>
      <c r="G43" s="70" t="s">
        <v>1819</v>
      </c>
      <c r="H43" s="70" t="s">
        <v>1820</v>
      </c>
      <c r="I43" s="148"/>
      <c r="J43" s="71">
        <v>44.308816695777068</v>
      </c>
      <c r="K43" s="71">
        <v>1.9354704908843754</v>
      </c>
      <c r="L43" s="71">
        <v>19.103524525540418</v>
      </c>
      <c r="M43" s="71">
        <v>31.618007199166708</v>
      </c>
      <c r="N43" s="71">
        <v>54.79370538988239</v>
      </c>
      <c r="O43" s="71">
        <v>33.011059979434009</v>
      </c>
      <c r="P43" s="71">
        <v>25.728111793957602</v>
      </c>
      <c r="Q43" s="71">
        <v>2.1098034325494801</v>
      </c>
      <c r="R43" s="71">
        <v>0</v>
      </c>
      <c r="S43" s="71">
        <v>3.1670816415293102</v>
      </c>
      <c r="T43" s="72"/>
      <c r="U43" s="71">
        <v>7603695</v>
      </c>
      <c r="V43" s="71">
        <v>817</v>
      </c>
      <c r="W43" s="71">
        <v>412</v>
      </c>
      <c r="X43" s="71">
        <v>8254</v>
      </c>
      <c r="Y43" s="71">
        <v>11255</v>
      </c>
      <c r="Z43" s="71">
        <v>19737</v>
      </c>
      <c r="AA43" s="71">
        <v>5329</v>
      </c>
      <c r="AB43" s="71">
        <v>30889</v>
      </c>
      <c r="AC43" s="71">
        <v>0</v>
      </c>
      <c r="AD43" s="71">
        <v>3.1670816415293102</v>
      </c>
      <c r="AE43" s="72"/>
      <c r="AF43" s="71">
        <v>63851860.433552504</v>
      </c>
      <c r="AG43" s="71">
        <v>1381009.4188209539</v>
      </c>
      <c r="AH43" s="71">
        <v>3857760.1380974259</v>
      </c>
      <c r="AI43" s="71">
        <v>46398267.860322617</v>
      </c>
      <c r="AJ43" s="71">
        <v>63558018.315950051</v>
      </c>
      <c r="AK43" s="71">
        <v>0</v>
      </c>
      <c r="AL43" s="71">
        <v>0</v>
      </c>
      <c r="AM43" s="71">
        <v>4243125.6235168297</v>
      </c>
      <c r="AN43" s="71">
        <v>0</v>
      </c>
      <c r="AO43" s="71">
        <v>0</v>
      </c>
      <c r="AP43" s="71">
        <v>183290041.7902604</v>
      </c>
      <c r="AQ43" s="72"/>
      <c r="AR43" s="71">
        <v>417</v>
      </c>
      <c r="AS43" s="71">
        <v>64</v>
      </c>
      <c r="AT43" s="71">
        <v>0</v>
      </c>
      <c r="AU43" s="71">
        <v>0</v>
      </c>
      <c r="AV43" s="71">
        <v>0</v>
      </c>
      <c r="AW43" s="71">
        <v>0</v>
      </c>
      <c r="AX43" s="71"/>
      <c r="AY43" s="72"/>
      <c r="AZ43" s="71">
        <v>1819.9</v>
      </c>
      <c r="BA43" s="71">
        <v>5086.8</v>
      </c>
      <c r="BB43" s="71">
        <v>0</v>
      </c>
      <c r="BC43" s="71">
        <v>0</v>
      </c>
      <c r="BD43" s="71">
        <v>0</v>
      </c>
      <c r="BE43" s="71">
        <v>0</v>
      </c>
      <c r="BF43" s="71"/>
      <c r="BG43" s="72"/>
      <c r="BH43" s="71">
        <v>0</v>
      </c>
      <c r="BI43" s="71">
        <v>0</v>
      </c>
      <c r="BJ43" s="71">
        <v>25.178000000000001</v>
      </c>
      <c r="BK43" s="71">
        <v>0</v>
      </c>
      <c r="BL43" s="71">
        <v>0</v>
      </c>
      <c r="BM43" s="71">
        <v>0</v>
      </c>
      <c r="BN43" s="72"/>
      <c r="BO43" s="71">
        <v>0</v>
      </c>
      <c r="BP43" s="71">
        <v>0</v>
      </c>
      <c r="BQ43" s="71">
        <v>3</v>
      </c>
      <c r="BR43" s="71">
        <v>0</v>
      </c>
      <c r="BS43" s="71">
        <v>0</v>
      </c>
      <c r="BT43" s="71">
        <v>0</v>
      </c>
      <c r="BU43"/>
      <c r="BV43" s="70">
        <v>25.178000000000001</v>
      </c>
      <c r="BW43" s="70">
        <v>0</v>
      </c>
      <c r="BX43" s="70">
        <v>0</v>
      </c>
      <c r="BY43" s="70">
        <v>0</v>
      </c>
      <c r="BZ43" s="70">
        <v>0</v>
      </c>
      <c r="CA43" s="70">
        <v>0</v>
      </c>
      <c r="CB43" s="70">
        <v>0</v>
      </c>
      <c r="CC43" s="70">
        <v>0</v>
      </c>
      <c r="CD43" s="70">
        <v>0</v>
      </c>
    </row>
    <row r="44" spans="1:82">
      <c r="A44" s="70" t="s">
        <v>1834</v>
      </c>
      <c r="B44" s="70">
        <v>389</v>
      </c>
      <c r="C44" s="70">
        <v>15</v>
      </c>
      <c r="D44" s="70">
        <v>23</v>
      </c>
      <c r="E44" s="70">
        <v>2018</v>
      </c>
      <c r="F44" s="70" t="s">
        <v>183</v>
      </c>
      <c r="G44" s="70" t="s">
        <v>1819</v>
      </c>
      <c r="H44" s="70" t="s">
        <v>1820</v>
      </c>
      <c r="I44" s="148"/>
      <c r="J44" s="71">
        <v>53.814247659377031</v>
      </c>
      <c r="K44" s="71">
        <v>1.8376499186651238</v>
      </c>
      <c r="L44" s="71">
        <v>17.628540933347132</v>
      </c>
      <c r="M44" s="71">
        <v>31.945490497053996</v>
      </c>
      <c r="N44" s="71">
        <v>49.421910417979227</v>
      </c>
      <c r="O44" s="71">
        <v>32.269411069363507</v>
      </c>
      <c r="P44" s="71">
        <v>25.424209210731735</v>
      </c>
      <c r="Q44" s="71">
        <v>1.9303900422607201</v>
      </c>
      <c r="R44" s="71">
        <v>0</v>
      </c>
      <c r="S44" s="71">
        <v>2.936394917003136</v>
      </c>
      <c r="T44" s="72"/>
      <c r="U44" s="71">
        <v>8773599</v>
      </c>
      <c r="V44" s="71">
        <v>817</v>
      </c>
      <c r="W44" s="71">
        <v>412</v>
      </c>
      <c r="X44" s="71">
        <v>8254</v>
      </c>
      <c r="Y44" s="71">
        <v>11269</v>
      </c>
      <c r="Z44" s="71">
        <v>19663</v>
      </c>
      <c r="AA44" s="71">
        <v>5319</v>
      </c>
      <c r="AB44" s="71">
        <v>30457</v>
      </c>
      <c r="AC44" s="71">
        <v>0</v>
      </c>
      <c r="AD44" s="71">
        <v>2.936394917003136</v>
      </c>
      <c r="AE44" s="72"/>
      <c r="AF44" s="71">
        <v>77036442.688979015</v>
      </c>
      <c r="AG44" s="71">
        <v>1227387.4893982189</v>
      </c>
      <c r="AH44" s="71">
        <v>3660589.3627017001</v>
      </c>
      <c r="AI44" s="71">
        <v>45902048.702993453</v>
      </c>
      <c r="AJ44" s="71">
        <v>59012567.87314675</v>
      </c>
      <c r="AK44" s="71">
        <v>0</v>
      </c>
      <c r="AL44" s="71">
        <v>0</v>
      </c>
      <c r="AM44" s="71">
        <v>4192439.8789446889</v>
      </c>
      <c r="AN44" s="71">
        <v>0</v>
      </c>
      <c r="AO44" s="71">
        <v>0</v>
      </c>
      <c r="AP44" s="71">
        <v>191031475.99616385</v>
      </c>
      <c r="AQ44" s="72"/>
      <c r="AR44" s="71">
        <v>453</v>
      </c>
      <c r="AS44" s="71">
        <v>72</v>
      </c>
      <c r="AT44" s="71">
        <v>0</v>
      </c>
      <c r="AU44" s="71">
        <v>0</v>
      </c>
      <c r="AV44" s="71">
        <v>0</v>
      </c>
      <c r="AW44" s="71">
        <v>1</v>
      </c>
      <c r="AX44" s="71"/>
      <c r="AY44" s="72"/>
      <c r="AZ44" s="71">
        <v>2001.3000000000002</v>
      </c>
      <c r="BA44" s="71">
        <v>6705</v>
      </c>
      <c r="BB44" s="71">
        <v>0</v>
      </c>
      <c r="BC44" s="71">
        <v>0</v>
      </c>
      <c r="BD44" s="71">
        <v>0</v>
      </c>
      <c r="BE44" s="71">
        <v>1996</v>
      </c>
      <c r="BF44" s="71"/>
      <c r="BG44" s="72"/>
      <c r="BH44" s="71">
        <v>0</v>
      </c>
      <c r="BI44" s="71">
        <v>0</v>
      </c>
      <c r="BJ44" s="71">
        <v>30.137</v>
      </c>
      <c r="BK44" s="71">
        <v>0</v>
      </c>
      <c r="BL44" s="71">
        <v>10.087999999999999</v>
      </c>
      <c r="BM44" s="71">
        <v>0</v>
      </c>
      <c r="BN44" s="72"/>
      <c r="BO44" s="71">
        <v>0</v>
      </c>
      <c r="BP44" s="71">
        <v>0</v>
      </c>
      <c r="BQ44" s="71">
        <v>3</v>
      </c>
      <c r="BR44" s="71">
        <v>0</v>
      </c>
      <c r="BS44" s="71">
        <v>1</v>
      </c>
      <c r="BT44" s="71">
        <v>0</v>
      </c>
      <c r="BU44"/>
      <c r="BV44" s="70">
        <v>30.137</v>
      </c>
      <c r="BW44" s="70">
        <v>0</v>
      </c>
      <c r="BX44" s="70">
        <v>10.087999999999999</v>
      </c>
      <c r="BY44" s="70">
        <v>0</v>
      </c>
      <c r="BZ44" s="70">
        <v>0</v>
      </c>
      <c r="CA44" s="70">
        <v>0</v>
      </c>
      <c r="CB44" s="70">
        <v>0</v>
      </c>
      <c r="CC44" s="70">
        <v>0</v>
      </c>
      <c r="CD44" s="70">
        <v>0</v>
      </c>
    </row>
    <row r="45" spans="1:82">
      <c r="A45" s="70" t="s">
        <v>1835</v>
      </c>
      <c r="B45" s="70">
        <v>390</v>
      </c>
      <c r="C45" s="70">
        <v>16</v>
      </c>
      <c r="D45" s="70">
        <v>23</v>
      </c>
      <c r="E45" s="70">
        <v>2019</v>
      </c>
      <c r="F45" s="70" t="s">
        <v>158</v>
      </c>
      <c r="G45" s="1064" t="s">
        <v>1819</v>
      </c>
      <c r="H45" s="70" t="s">
        <v>1820</v>
      </c>
      <c r="I45" s="148"/>
      <c r="J45" s="71">
        <v>46.330093751556163</v>
      </c>
      <c r="K45" s="71">
        <v>1.6994916449771222</v>
      </c>
      <c r="L45" s="71">
        <v>17.80733085991945</v>
      </c>
      <c r="M45" s="71">
        <v>31.326221027975848</v>
      </c>
      <c r="N45" s="71">
        <v>47.652486421361559</v>
      </c>
      <c r="O45" s="71">
        <v>31.217105437212098</v>
      </c>
      <c r="P45" s="71">
        <v>24.633496080943637</v>
      </c>
      <c r="Q45" s="71">
        <v>1.85223223961239</v>
      </c>
      <c r="R45" s="71">
        <v>0</v>
      </c>
      <c r="S45" s="71">
        <v>3.0060581911414497</v>
      </c>
      <c r="T45" s="72"/>
      <c r="U45" s="71">
        <v>8645852</v>
      </c>
      <c r="V45" s="71">
        <v>817</v>
      </c>
      <c r="W45" s="71">
        <v>412</v>
      </c>
      <c r="X45" s="71">
        <v>8254</v>
      </c>
      <c r="Y45" s="71">
        <v>11306</v>
      </c>
      <c r="Z45" s="71">
        <v>19544</v>
      </c>
      <c r="AA45" s="71">
        <v>5115</v>
      </c>
      <c r="AB45" s="71">
        <v>30015</v>
      </c>
      <c r="AC45" s="71">
        <v>0</v>
      </c>
      <c r="AD45" s="71">
        <v>3.0060581911414501</v>
      </c>
      <c r="AE45" s="72"/>
      <c r="AF45" s="71">
        <v>66852828.579480499</v>
      </c>
      <c r="AG45" s="71">
        <v>1187404.2336601741</v>
      </c>
      <c r="AH45" s="71">
        <v>3889435.3743377109</v>
      </c>
      <c r="AI45" s="71">
        <v>46407347.235060863</v>
      </c>
      <c r="AJ45" s="71">
        <v>58780673.281319499</v>
      </c>
      <c r="AK45" s="71">
        <v>0</v>
      </c>
      <c r="AL45" s="71">
        <v>0</v>
      </c>
      <c r="AM45" s="71">
        <v>4087817.0472009741</v>
      </c>
      <c r="AN45" s="71">
        <v>0</v>
      </c>
      <c r="AO45" s="71">
        <v>0</v>
      </c>
      <c r="AP45" s="71">
        <v>181205505.75105971</v>
      </c>
      <c r="AQ45" s="72"/>
      <c r="AR45" s="71">
        <v>479</v>
      </c>
      <c r="AS45" s="71">
        <v>75</v>
      </c>
      <c r="AT45" s="71">
        <v>0</v>
      </c>
      <c r="AU45" s="71">
        <v>0</v>
      </c>
      <c r="AV45" s="71">
        <v>0</v>
      </c>
      <c r="AW45" s="71">
        <v>1</v>
      </c>
      <c r="AX45" s="71"/>
      <c r="AY45" s="72"/>
      <c r="AZ45" s="71">
        <v>2111.6</v>
      </c>
      <c r="BA45" s="71">
        <v>8745.5</v>
      </c>
      <c r="BB45" s="71">
        <v>0</v>
      </c>
      <c r="BC45" s="71">
        <v>0</v>
      </c>
      <c r="BD45" s="71">
        <v>0</v>
      </c>
      <c r="BE45" s="71">
        <v>1996.4639999999999</v>
      </c>
      <c r="BF45" s="71"/>
      <c r="BG45" s="72"/>
      <c r="BH45" s="71">
        <v>0</v>
      </c>
      <c r="BI45" s="71">
        <v>0</v>
      </c>
      <c r="BJ45" s="71">
        <v>31.78</v>
      </c>
      <c r="BK45" s="71">
        <v>0</v>
      </c>
      <c r="BL45" s="71">
        <v>18.835000000000001</v>
      </c>
      <c r="BM45" s="71">
        <v>0</v>
      </c>
      <c r="BN45" s="72"/>
      <c r="BO45" s="71">
        <v>0</v>
      </c>
      <c r="BP45" s="71">
        <v>0</v>
      </c>
      <c r="BQ45" s="71">
        <v>3</v>
      </c>
      <c r="BR45" s="71">
        <v>0</v>
      </c>
      <c r="BS45" s="71">
        <v>1</v>
      </c>
      <c r="BT45" s="71">
        <v>0</v>
      </c>
      <c r="BU45"/>
      <c r="BV45" s="70">
        <v>31.78</v>
      </c>
      <c r="BW45" s="70">
        <v>0</v>
      </c>
      <c r="BX45" s="70">
        <v>18.835000000000001</v>
      </c>
      <c r="BY45" s="70">
        <v>0</v>
      </c>
      <c r="BZ45" s="70">
        <v>0</v>
      </c>
      <c r="CA45" s="70">
        <v>0</v>
      </c>
      <c r="CB45" s="70">
        <v>0</v>
      </c>
      <c r="CC45" s="70">
        <v>0</v>
      </c>
      <c r="CD45" s="70">
        <v>0</v>
      </c>
    </row>
    <row r="46" spans="1:82">
      <c r="A46" s="70" t="s">
        <v>1836</v>
      </c>
      <c r="B46" s="70">
        <v>391</v>
      </c>
      <c r="C46" s="70">
        <v>17</v>
      </c>
      <c r="D46" s="70">
        <v>23</v>
      </c>
      <c r="E46" s="70">
        <v>2020</v>
      </c>
      <c r="F46" s="70" t="s">
        <v>159</v>
      </c>
      <c r="G46" s="1064" t="s">
        <v>1819</v>
      </c>
      <c r="H46" s="70" t="s">
        <v>1820</v>
      </c>
      <c r="I46" s="148"/>
      <c r="J46" s="71">
        <v>54.94750860644546</v>
      </c>
      <c r="K46" s="71">
        <v>1.8964433331273147</v>
      </c>
      <c r="L46" s="71">
        <v>11.731192739325234</v>
      </c>
      <c r="M46" s="71">
        <v>29.790949228614064</v>
      </c>
      <c r="N46" s="71">
        <v>44.200408889277064</v>
      </c>
      <c r="O46" s="71">
        <v>27.249838462156259</v>
      </c>
      <c r="P46" s="71">
        <v>23.044460324362394</v>
      </c>
      <c r="Q46" s="71">
        <v>1.74311482656566</v>
      </c>
      <c r="R46" s="71">
        <v>0</v>
      </c>
      <c r="S46" s="71">
        <v>2.8781507454373298</v>
      </c>
      <c r="T46" s="72"/>
      <c r="U46" s="71">
        <v>10595249</v>
      </c>
      <c r="V46" s="71">
        <v>806</v>
      </c>
      <c r="W46" s="71">
        <v>343</v>
      </c>
      <c r="X46" s="71">
        <v>7985</v>
      </c>
      <c r="Y46" s="71">
        <v>11273</v>
      </c>
      <c r="Z46" s="71">
        <v>19472</v>
      </c>
      <c r="AA46" s="71">
        <v>5086</v>
      </c>
      <c r="AB46" s="71">
        <v>29564</v>
      </c>
      <c r="AC46" s="71">
        <v>0</v>
      </c>
      <c r="AD46" s="71">
        <v>2.8781507454373298</v>
      </c>
      <c r="AE46" s="72"/>
      <c r="AF46" s="71">
        <v>85875916.054145351</v>
      </c>
      <c r="AG46" s="71">
        <v>1285019.6510287309</v>
      </c>
      <c r="AH46" s="71">
        <v>2901790.9008757249</v>
      </c>
      <c r="AI46" s="71">
        <v>46937757.913987301</v>
      </c>
      <c r="AJ46" s="71">
        <v>60353033.22606454</v>
      </c>
      <c r="AK46" s="71"/>
      <c r="AL46" s="71"/>
      <c r="AM46" s="71">
        <v>3858430.4628907656</v>
      </c>
      <c r="AN46" s="71"/>
      <c r="AO46" s="71"/>
      <c r="AP46" s="71">
        <v>201211948.20899242</v>
      </c>
      <c r="AQ46" s="72"/>
      <c r="AR46" s="71">
        <v>494</v>
      </c>
      <c r="AS46" s="71">
        <v>79</v>
      </c>
      <c r="AT46" s="71">
        <v>0</v>
      </c>
      <c r="AU46" s="71">
        <v>0</v>
      </c>
      <c r="AV46" s="71">
        <v>0</v>
      </c>
      <c r="AW46" s="71">
        <v>1</v>
      </c>
      <c r="AX46" s="71"/>
      <c r="AY46" s="72"/>
      <c r="AZ46" s="71">
        <v>2185.2000000000012</v>
      </c>
      <c r="BA46" s="71">
        <v>11319.4</v>
      </c>
      <c r="BB46" s="71">
        <v>0</v>
      </c>
      <c r="BC46" s="71">
        <v>0</v>
      </c>
      <c r="BD46" s="71">
        <v>0</v>
      </c>
      <c r="BE46" s="71">
        <v>1996.4639999999999</v>
      </c>
      <c r="BF46" s="71"/>
      <c r="BG46" s="72"/>
      <c r="BH46" s="71">
        <v>0</v>
      </c>
      <c r="BI46" s="71">
        <v>0</v>
      </c>
      <c r="BJ46" s="71">
        <v>31.866</v>
      </c>
      <c r="BK46" s="71">
        <v>0</v>
      </c>
      <c r="BL46" s="71">
        <v>16.361000000000001</v>
      </c>
      <c r="BM46" s="71">
        <v>0</v>
      </c>
      <c r="BN46" s="72"/>
      <c r="BO46" s="71">
        <v>0</v>
      </c>
      <c r="BP46" s="71">
        <v>0</v>
      </c>
      <c r="BQ46" s="71">
        <v>3</v>
      </c>
      <c r="BR46" s="71">
        <v>0</v>
      </c>
      <c r="BS46" s="71">
        <v>1</v>
      </c>
      <c r="BT46" s="71">
        <v>0</v>
      </c>
      <c r="BU46"/>
      <c r="BV46" s="70">
        <v>31.866</v>
      </c>
      <c r="BW46" s="70">
        <v>0</v>
      </c>
      <c r="BX46" s="70">
        <v>16.361000000000001</v>
      </c>
      <c r="BY46" s="70">
        <v>0</v>
      </c>
      <c r="BZ46" s="70">
        <v>0</v>
      </c>
      <c r="CA46" s="70">
        <v>0</v>
      </c>
      <c r="CB46" s="70">
        <v>0</v>
      </c>
      <c r="CC46" s="70">
        <v>0</v>
      </c>
      <c r="CD46" s="70">
        <v>0</v>
      </c>
    </row>
    <row r="47" spans="1:82">
      <c r="A47" s="70" t="s">
        <v>1837</v>
      </c>
      <c r="B47" s="70">
        <v>391</v>
      </c>
      <c r="C47" s="70">
        <v>18</v>
      </c>
      <c r="D47" s="70">
        <v>23</v>
      </c>
      <c r="E47" s="70">
        <v>2021</v>
      </c>
      <c r="F47" s="70" t="s">
        <v>160</v>
      </c>
      <c r="G47" s="70" t="s">
        <v>1819</v>
      </c>
      <c r="H47" s="70" t="s">
        <v>1820</v>
      </c>
      <c r="I47" s="148"/>
      <c r="J47" s="71">
        <v>37.586550985099024</v>
      </c>
      <c r="K47" s="71">
        <v>1.974879367296382</v>
      </c>
      <c r="L47" s="71">
        <v>10.192768584456314</v>
      </c>
      <c r="M47" s="71">
        <v>31.333998310380917</v>
      </c>
      <c r="N47" s="71">
        <v>46.787510744349156</v>
      </c>
      <c r="O47" s="71">
        <v>26.398492064951064</v>
      </c>
      <c r="P47" s="71">
        <v>23.651244399286245</v>
      </c>
      <c r="Q47" s="71">
        <v>1.6985977284062099</v>
      </c>
      <c r="R47" s="71">
        <v>0</v>
      </c>
      <c r="S47" s="71">
        <v>2.661642965945219</v>
      </c>
      <c r="T47" s="72"/>
      <c r="U47" s="71">
        <v>7856074</v>
      </c>
      <c r="V47" s="71">
        <v>806</v>
      </c>
      <c r="W47" s="71">
        <v>343</v>
      </c>
      <c r="X47" s="71">
        <v>7985</v>
      </c>
      <c r="Y47" s="71">
        <v>11250</v>
      </c>
      <c r="Z47" s="71">
        <v>19423</v>
      </c>
      <c r="AA47" s="71">
        <v>5090</v>
      </c>
      <c r="AB47" s="71">
        <v>29092</v>
      </c>
      <c r="AC47" s="71">
        <v>0</v>
      </c>
      <c r="AD47" s="71">
        <v>2.661642965945219</v>
      </c>
      <c r="AE47" s="72"/>
      <c r="AF47" s="71">
        <v>56615547.264451563</v>
      </c>
      <c r="AG47" s="71">
        <v>1303655.0747584617</v>
      </c>
      <c r="AH47" s="71">
        <v>2279685.7113542957</v>
      </c>
      <c r="AI47" s="71">
        <v>48509764.951588862</v>
      </c>
      <c r="AJ47" s="71">
        <v>61961347.022894211</v>
      </c>
      <c r="AK47" s="71">
        <v>0</v>
      </c>
      <c r="AL47" s="71">
        <v>0</v>
      </c>
      <c r="AM47" s="71">
        <v>3818729.0241046026</v>
      </c>
      <c r="AN47" s="71">
        <v>0</v>
      </c>
      <c r="AO47" s="71">
        <v>0</v>
      </c>
      <c r="AP47" s="71">
        <v>174488729.04915199</v>
      </c>
      <c r="AQ47" s="72"/>
      <c r="AR47" s="71">
        <v>507</v>
      </c>
      <c r="AS47" s="71">
        <v>81</v>
      </c>
      <c r="AT47" s="71">
        <v>0</v>
      </c>
      <c r="AU47" s="71">
        <v>0</v>
      </c>
      <c r="AV47" s="71">
        <v>0</v>
      </c>
      <c r="AW47" s="71">
        <v>1</v>
      </c>
      <c r="AX47" s="71"/>
      <c r="AY47" s="72"/>
      <c r="AZ47" s="71">
        <v>2250.5000000000009</v>
      </c>
      <c r="BA47" s="71">
        <v>12846.9</v>
      </c>
      <c r="BB47" s="71">
        <v>0</v>
      </c>
      <c r="BC47" s="71">
        <v>0</v>
      </c>
      <c r="BD47" s="71">
        <v>0</v>
      </c>
      <c r="BE47" s="71">
        <v>1996.4639999999999</v>
      </c>
      <c r="BF47" s="71"/>
      <c r="BG47" s="72"/>
      <c r="BH47" s="71">
        <v>0</v>
      </c>
      <c r="BI47" s="71">
        <v>0</v>
      </c>
      <c r="BJ47" s="71">
        <v>32.017000000000003</v>
      </c>
      <c r="BK47" s="71">
        <v>0</v>
      </c>
      <c r="BL47" s="71">
        <v>19.728000000000002</v>
      </c>
      <c r="BM47" s="71">
        <v>0</v>
      </c>
      <c r="BN47" s="72"/>
      <c r="BO47" s="71">
        <v>0</v>
      </c>
      <c r="BP47" s="71">
        <v>0</v>
      </c>
      <c r="BQ47" s="71">
        <v>3</v>
      </c>
      <c r="BR47" s="71">
        <v>0</v>
      </c>
      <c r="BS47" s="71">
        <v>2</v>
      </c>
      <c r="BT47" s="71">
        <v>0</v>
      </c>
      <c r="BU47"/>
      <c r="BV47" s="70">
        <v>34.939</v>
      </c>
      <c r="BW47" s="70">
        <v>0</v>
      </c>
      <c r="BX47" s="70">
        <v>16.806000000000001</v>
      </c>
      <c r="BY47" s="70">
        <v>0</v>
      </c>
      <c r="BZ47" s="70">
        <v>0</v>
      </c>
      <c r="CA47" s="70">
        <v>0</v>
      </c>
      <c r="CB47" s="70">
        <v>0</v>
      </c>
      <c r="CC47" s="70">
        <v>0</v>
      </c>
      <c r="CD47" s="70">
        <v>0</v>
      </c>
    </row>
    <row r="48" spans="1:82">
      <c r="A48" s="70" t="s">
        <v>1838</v>
      </c>
      <c r="B48" s="70">
        <v>391</v>
      </c>
      <c r="C48" s="70">
        <v>19</v>
      </c>
      <c r="D48" s="70">
        <v>23</v>
      </c>
      <c r="E48" s="70">
        <v>2022</v>
      </c>
      <c r="F48" s="70" t="s">
        <v>161</v>
      </c>
      <c r="G48" s="70" t="s">
        <v>1819</v>
      </c>
      <c r="H48" s="70" t="s">
        <v>1820</v>
      </c>
      <c r="I48" s="148"/>
      <c r="J48" s="71">
        <v>42.132080353521836</v>
      </c>
      <c r="K48" s="71">
        <v>1.7996921225663922</v>
      </c>
      <c r="L48" s="71">
        <v>9.0028407237941099</v>
      </c>
      <c r="M48" s="71">
        <v>29.95554837816746</v>
      </c>
      <c r="N48" s="71">
        <v>48.270114740964672</v>
      </c>
      <c r="O48" s="71">
        <v>27.470020270208284</v>
      </c>
      <c r="P48" s="71">
        <v>23.428837025735859</v>
      </c>
      <c r="Q48" s="71">
        <v>1.6827355782224966</v>
      </c>
      <c r="R48" s="71">
        <v>0</v>
      </c>
      <c r="S48" s="71">
        <v>2.849369527556548</v>
      </c>
      <c r="T48" s="72"/>
      <c r="U48" s="71">
        <v>8142924</v>
      </c>
      <c r="V48" s="71">
        <v>806</v>
      </c>
      <c r="W48" s="71">
        <v>343</v>
      </c>
      <c r="X48" s="71">
        <v>7985</v>
      </c>
      <c r="Y48" s="71">
        <v>11234</v>
      </c>
      <c r="Z48" s="71">
        <v>19203</v>
      </c>
      <c r="AA48" s="71">
        <v>5119</v>
      </c>
      <c r="AB48" s="71">
        <v>28584</v>
      </c>
      <c r="AC48" s="71">
        <v>0</v>
      </c>
      <c r="AD48" s="71">
        <v>2.849369527556548</v>
      </c>
      <c r="AE48" s="72"/>
      <c r="AF48" s="71">
        <v>66905806.526841119</v>
      </c>
      <c r="AG48" s="71">
        <v>1282210.3835308033</v>
      </c>
      <c r="AH48" s="71">
        <v>2416366.8986658328</v>
      </c>
      <c r="AI48" s="71">
        <v>46032614.86259567</v>
      </c>
      <c r="AJ48" s="71">
        <v>71020217.582504794</v>
      </c>
      <c r="AK48" s="71">
        <v>0</v>
      </c>
      <c r="AL48" s="71">
        <v>0</v>
      </c>
      <c r="AM48" s="71">
        <v>3690974.5833329912</v>
      </c>
      <c r="AN48" s="71">
        <v>0</v>
      </c>
      <c r="AO48" s="71">
        <v>0</v>
      </c>
      <c r="AP48" s="71">
        <v>191348190.83747122</v>
      </c>
      <c r="AQ48" s="72"/>
      <c r="AR48" s="71">
        <v>533</v>
      </c>
      <c r="AS48" s="71">
        <v>82</v>
      </c>
      <c r="AT48" s="71">
        <v>0</v>
      </c>
      <c r="AU48" s="71">
        <v>0</v>
      </c>
      <c r="AV48" s="71">
        <v>0</v>
      </c>
      <c r="AW48" s="71">
        <v>2</v>
      </c>
      <c r="AX48" s="71"/>
      <c r="AY48" s="72"/>
      <c r="AZ48" s="71">
        <v>2386.0000000000009</v>
      </c>
      <c r="BA48" s="71">
        <v>12896.399999999998</v>
      </c>
      <c r="BB48" s="71">
        <v>0</v>
      </c>
      <c r="BC48" s="71">
        <v>0</v>
      </c>
      <c r="BD48" s="71">
        <v>0</v>
      </c>
      <c r="BE48" s="71">
        <v>3956.4639999999999</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1839</v>
      </c>
      <c r="B49" s="70">
        <v>391</v>
      </c>
      <c r="C49" s="70">
        <v>20</v>
      </c>
      <c r="D49" s="70">
        <v>23</v>
      </c>
      <c r="E49" s="70">
        <v>2023</v>
      </c>
      <c r="F49" s="70" t="s">
        <v>1539</v>
      </c>
      <c r="G49" s="70" t="s">
        <v>1819</v>
      </c>
      <c r="H49" s="70" t="s">
        <v>1820</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565</v>
      </c>
      <c r="AS49" s="71">
        <v>83</v>
      </c>
      <c r="AT49" s="71">
        <v>0</v>
      </c>
      <c r="AU49" s="71">
        <v>0</v>
      </c>
      <c r="AV49" s="71">
        <v>0</v>
      </c>
      <c r="AW49" s="71">
        <v>2</v>
      </c>
      <c r="AX49" s="71"/>
      <c r="AY49" s="72"/>
      <c r="AZ49" s="71">
        <v>2556.6000000000017</v>
      </c>
      <c r="BA49" s="71">
        <v>12934.599999999999</v>
      </c>
      <c r="BB49" s="71">
        <v>0</v>
      </c>
      <c r="BC49" s="71">
        <v>0</v>
      </c>
      <c r="BD49" s="71">
        <v>0</v>
      </c>
      <c r="BE49" s="71">
        <v>3956.4639999999999</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1840</v>
      </c>
      <c r="B50" s="70">
        <v>391</v>
      </c>
      <c r="C50" s="70">
        <v>21</v>
      </c>
      <c r="D50" s="70">
        <v>23</v>
      </c>
      <c r="E50" s="70">
        <v>2024</v>
      </c>
      <c r="F50" s="70" t="s">
        <v>1554</v>
      </c>
      <c r="G50" s="70" t="s">
        <v>1819</v>
      </c>
      <c r="H50" s="70" t="s">
        <v>1820</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1841</v>
      </c>
      <c r="B51" s="70">
        <v>409</v>
      </c>
      <c r="C51" s="70">
        <v>1</v>
      </c>
      <c r="D51" s="70">
        <v>25</v>
      </c>
      <c r="E51" s="70">
        <v>1990</v>
      </c>
      <c r="F51" s="70" t="s">
        <v>787</v>
      </c>
      <c r="G51" s="70" t="s">
        <v>1842</v>
      </c>
      <c r="H51" s="70" t="s">
        <v>1843</v>
      </c>
      <c r="I51" s="148"/>
      <c r="J51" s="71">
        <v>994.65683167434645</v>
      </c>
      <c r="K51" s="71">
        <v>3.5690322474334879</v>
      </c>
      <c r="L51" s="71">
        <v>8.7918068775846709</v>
      </c>
      <c r="M51" s="71">
        <v>13.299969519491549</v>
      </c>
      <c r="N51" s="71">
        <v>18.386569116235311</v>
      </c>
      <c r="O51" s="71">
        <v>16.45710565245232</v>
      </c>
      <c r="P51" s="71">
        <v>22.13243194285306</v>
      </c>
      <c r="Q51" s="71">
        <v>1.4528280766446799</v>
      </c>
      <c r="R51" s="71">
        <v>2.6622125190047169E-2</v>
      </c>
      <c r="S51" s="71">
        <v>1.431823324408096</v>
      </c>
      <c r="T51" s="72"/>
      <c r="U51" s="71">
        <v>7791440</v>
      </c>
      <c r="V51" s="71">
        <v>725</v>
      </c>
      <c r="W51" s="71">
        <v>106</v>
      </c>
      <c r="X51" s="71">
        <v>5163</v>
      </c>
      <c r="Y51" s="71">
        <v>7142</v>
      </c>
      <c r="Z51" s="71">
        <v>6769</v>
      </c>
      <c r="AA51" s="71">
        <v>5374</v>
      </c>
      <c r="AB51" s="71">
        <v>23589</v>
      </c>
      <c r="AC51" s="71">
        <v>4611</v>
      </c>
      <c r="AD51" s="71">
        <v>1.431823324408096</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1844</v>
      </c>
      <c r="B52" s="70">
        <v>410</v>
      </c>
      <c r="C52" s="70">
        <v>2</v>
      </c>
      <c r="D52" s="70">
        <v>25</v>
      </c>
      <c r="E52" s="70">
        <v>2005</v>
      </c>
      <c r="F52" s="70" t="s">
        <v>789</v>
      </c>
      <c r="G52" s="70" t="s">
        <v>1842</v>
      </c>
      <c r="H52" s="70" t="s">
        <v>1843</v>
      </c>
      <c r="I52" s="148"/>
      <c r="J52" s="71">
        <v>643.61129025149353</v>
      </c>
      <c r="K52" s="71">
        <v>2.6709563433652188</v>
      </c>
      <c r="L52" s="71">
        <v>22.340674210998738</v>
      </c>
      <c r="M52" s="71">
        <v>25.599843494061538</v>
      </c>
      <c r="N52" s="71">
        <v>31.77756251633949</v>
      </c>
      <c r="O52" s="71">
        <v>31.74806240016304</v>
      </c>
      <c r="P52" s="71">
        <v>22.402695928292449</v>
      </c>
      <c r="Q52" s="71">
        <v>1.65154504679238</v>
      </c>
      <c r="R52" s="71">
        <v>0.5761601917272251</v>
      </c>
      <c r="S52" s="71">
        <v>3.799481056407167</v>
      </c>
      <c r="T52" s="72"/>
      <c r="U52" s="71">
        <v>10845134</v>
      </c>
      <c r="V52" s="71">
        <v>765</v>
      </c>
      <c r="W52" s="71">
        <v>244</v>
      </c>
      <c r="X52" s="71">
        <v>5473</v>
      </c>
      <c r="Y52" s="71">
        <v>10687</v>
      </c>
      <c r="Z52" s="71">
        <v>15111</v>
      </c>
      <c r="AA52" s="71">
        <v>4455</v>
      </c>
      <c r="AB52" s="71">
        <v>28033</v>
      </c>
      <c r="AC52" s="71">
        <v>101882</v>
      </c>
      <c r="AD52" s="71">
        <v>3.799481056407167</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1845</v>
      </c>
      <c r="B53" s="70">
        <v>411</v>
      </c>
      <c r="C53" s="70">
        <v>3</v>
      </c>
      <c r="D53" s="70">
        <v>25</v>
      </c>
      <c r="E53" s="70">
        <v>2006</v>
      </c>
      <c r="F53" s="70" t="s">
        <v>790</v>
      </c>
      <c r="G53" s="70" t="s">
        <v>1842</v>
      </c>
      <c r="H53" s="70" t="s">
        <v>1843</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1846</v>
      </c>
      <c r="B54" s="70">
        <v>412</v>
      </c>
      <c r="C54" s="70">
        <v>4</v>
      </c>
      <c r="D54" s="70">
        <v>25</v>
      </c>
      <c r="E54" s="70">
        <v>2007</v>
      </c>
      <c r="F54" s="70" t="s">
        <v>791</v>
      </c>
      <c r="G54" s="70" t="s">
        <v>1842</v>
      </c>
      <c r="H54" s="70" t="s">
        <v>1843</v>
      </c>
      <c r="I54" s="148"/>
      <c r="J54" s="71">
        <v>462.73884870659191</v>
      </c>
      <c r="K54" s="71">
        <v>2.060424720688542</v>
      </c>
      <c r="L54" s="71">
        <v>12.622173723812081</v>
      </c>
      <c r="M54" s="71">
        <v>28.24779583884942</v>
      </c>
      <c r="N54" s="71">
        <v>32.622832262226403</v>
      </c>
      <c r="O54" s="71">
        <v>31.690130033014508</v>
      </c>
      <c r="P54" s="71">
        <v>22.356263174677721</v>
      </c>
      <c r="Q54" s="71">
        <v>1.7680136514681699</v>
      </c>
      <c r="R54" s="71">
        <v>0.55452637004698013</v>
      </c>
      <c r="S54" s="71">
        <v>3.7224059271820469</v>
      </c>
      <c r="T54" s="72"/>
      <c r="U54" s="71">
        <v>9008452</v>
      </c>
      <c r="V54" s="71">
        <v>716</v>
      </c>
      <c r="W54" s="71">
        <v>162</v>
      </c>
      <c r="X54" s="71">
        <v>7187</v>
      </c>
      <c r="Y54" s="71">
        <v>11154</v>
      </c>
      <c r="Z54" s="71">
        <v>15680</v>
      </c>
      <c r="AA54" s="71">
        <v>4378</v>
      </c>
      <c r="AB54" s="71">
        <v>28423</v>
      </c>
      <c r="AC54" s="71">
        <v>100870</v>
      </c>
      <c r="AD54" s="71">
        <v>3.7224059271820469</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1847</v>
      </c>
      <c r="B55" s="70">
        <v>413</v>
      </c>
      <c r="C55" s="70">
        <v>5</v>
      </c>
      <c r="D55" s="70">
        <v>25</v>
      </c>
      <c r="E55" s="70">
        <v>2008</v>
      </c>
      <c r="F55" s="70" t="s">
        <v>792</v>
      </c>
      <c r="G55" s="70" t="s">
        <v>1842</v>
      </c>
      <c r="H55" s="70" t="s">
        <v>1843</v>
      </c>
      <c r="I55" s="148"/>
      <c r="J55" s="71">
        <v>360.63199303777799</v>
      </c>
      <c r="K55" s="71">
        <v>1.935030453206694</v>
      </c>
      <c r="L55" s="71">
        <v>10.850477543760119</v>
      </c>
      <c r="M55" s="71">
        <v>30.208092511179011</v>
      </c>
      <c r="N55" s="71">
        <v>29.934815436681301</v>
      </c>
      <c r="O55" s="71">
        <v>30.998271647527751</v>
      </c>
      <c r="P55" s="71">
        <v>21.897226950921731</v>
      </c>
      <c r="Q55" s="71">
        <v>1.7460746423846001</v>
      </c>
      <c r="R55" s="71">
        <v>0.40061149833778448</v>
      </c>
      <c r="S55" s="71">
        <v>3.3758819521598502</v>
      </c>
      <c r="T55" s="72"/>
      <c r="U55" s="71">
        <v>8054525</v>
      </c>
      <c r="V55" s="71">
        <v>716</v>
      </c>
      <c r="W55" s="71">
        <v>162</v>
      </c>
      <c r="X55" s="71">
        <v>7187</v>
      </c>
      <c r="Y55" s="71">
        <v>11252</v>
      </c>
      <c r="Z55" s="71">
        <v>15876</v>
      </c>
      <c r="AA55" s="71">
        <v>4293</v>
      </c>
      <c r="AB55" s="71">
        <v>28532</v>
      </c>
      <c r="AC55" s="71">
        <v>75670</v>
      </c>
      <c r="AD55" s="71">
        <v>3.3758819521598502</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1848</v>
      </c>
      <c r="B56" s="70">
        <v>414</v>
      </c>
      <c r="C56" s="70">
        <v>6</v>
      </c>
      <c r="D56" s="70">
        <v>25</v>
      </c>
      <c r="E56" s="70">
        <v>2009</v>
      </c>
      <c r="F56" s="70" t="s">
        <v>176</v>
      </c>
      <c r="G56" s="70" t="s">
        <v>1842</v>
      </c>
      <c r="H56" s="70" t="s">
        <v>1843</v>
      </c>
      <c r="I56" s="148"/>
      <c r="J56" s="71">
        <v>549.31753409601356</v>
      </c>
      <c r="K56" s="71">
        <v>2.1447885135467071</v>
      </c>
      <c r="L56" s="71">
        <v>5.5315360678822083</v>
      </c>
      <c r="M56" s="71">
        <v>27.2758386425824</v>
      </c>
      <c r="N56" s="71">
        <v>28.51161038026726</v>
      </c>
      <c r="O56" s="71">
        <v>31.80855213674791</v>
      </c>
      <c r="P56" s="71">
        <v>20.927140371732229</v>
      </c>
      <c r="Q56" s="71">
        <v>1.6651474467394001</v>
      </c>
      <c r="R56" s="71">
        <v>0.30752087670381689</v>
      </c>
      <c r="S56" s="71">
        <v>4.3255618702665144</v>
      </c>
      <c r="T56" s="72"/>
      <c r="U56" s="71">
        <v>8714822</v>
      </c>
      <c r="V56" s="71">
        <v>690</v>
      </c>
      <c r="W56" s="71">
        <v>147</v>
      </c>
      <c r="X56" s="71">
        <v>7047</v>
      </c>
      <c r="Y56" s="71">
        <v>11357</v>
      </c>
      <c r="Z56" s="71">
        <v>16080</v>
      </c>
      <c r="AA56" s="71">
        <v>4212</v>
      </c>
      <c r="AB56" s="71">
        <v>28563</v>
      </c>
      <c r="AC56" s="71">
        <v>56668</v>
      </c>
      <c r="AD56" s="71">
        <v>4.3255618702665144</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60.66</v>
      </c>
      <c r="BK56" s="71">
        <v>0</v>
      </c>
      <c r="BL56" s="71">
        <v>2.98</v>
      </c>
      <c r="BM56" s="71">
        <v>0</v>
      </c>
      <c r="BN56" s="72"/>
      <c r="BO56" s="71">
        <v>0</v>
      </c>
      <c r="BP56" s="71">
        <v>0</v>
      </c>
      <c r="BQ56" s="71">
        <v>1</v>
      </c>
      <c r="BR56" s="71">
        <v>0</v>
      </c>
      <c r="BS56" s="71">
        <v>1</v>
      </c>
      <c r="BT56" s="71">
        <v>0</v>
      </c>
      <c r="BU56"/>
      <c r="BV56" s="70">
        <v>44.399000000000001</v>
      </c>
      <c r="BW56" s="70">
        <v>0</v>
      </c>
      <c r="BX56" s="70">
        <v>0</v>
      </c>
      <c r="BY56" s="70">
        <v>0</v>
      </c>
      <c r="BZ56" s="70">
        <v>0</v>
      </c>
      <c r="CA56" s="70">
        <v>0</v>
      </c>
      <c r="CB56" s="70">
        <v>12.25</v>
      </c>
      <c r="CC56" s="70">
        <v>6.9909999999999997</v>
      </c>
      <c r="CD56" s="70">
        <v>0</v>
      </c>
    </row>
    <row r="57" spans="1:82">
      <c r="A57" s="70" t="s">
        <v>1849</v>
      </c>
      <c r="B57" s="70">
        <v>415</v>
      </c>
      <c r="C57" s="70">
        <v>7</v>
      </c>
      <c r="D57" s="70">
        <v>25</v>
      </c>
      <c r="E57" s="70">
        <v>2010</v>
      </c>
      <c r="F57" s="70" t="s">
        <v>177</v>
      </c>
      <c r="G57" s="70" t="s">
        <v>1842</v>
      </c>
      <c r="H57" s="70" t="s">
        <v>1843</v>
      </c>
      <c r="I57" s="148"/>
      <c r="J57" s="71">
        <v>420.60351084586767</v>
      </c>
      <c r="K57" s="71">
        <v>1.7718073662074161</v>
      </c>
      <c r="L57" s="71">
        <v>4.9793086339380368</v>
      </c>
      <c r="M57" s="71">
        <v>29.318886413704849</v>
      </c>
      <c r="N57" s="71">
        <v>38.061342029898157</v>
      </c>
      <c r="O57" s="71">
        <v>32.100513550454593</v>
      </c>
      <c r="P57" s="71">
        <v>21.121741576842631</v>
      </c>
      <c r="Q57" s="71">
        <v>1.7406028230117201</v>
      </c>
      <c r="R57" s="71">
        <v>0.1970009879209241</v>
      </c>
      <c r="S57" s="71">
        <v>3.0466511051151919</v>
      </c>
      <c r="T57" s="72"/>
      <c r="U57" s="71">
        <v>7673777</v>
      </c>
      <c r="V57" s="71">
        <v>690</v>
      </c>
      <c r="W57" s="71">
        <v>147</v>
      </c>
      <c r="X57" s="71">
        <v>7047</v>
      </c>
      <c r="Y57" s="71">
        <v>11448</v>
      </c>
      <c r="Z57" s="71">
        <v>16303</v>
      </c>
      <c r="AA57" s="71">
        <v>4145</v>
      </c>
      <c r="AB57" s="71">
        <v>28610</v>
      </c>
      <c r="AC57" s="71">
        <v>34402</v>
      </c>
      <c r="AD57" s="71">
        <v>3.0466511051151919</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66.593000000000004</v>
      </c>
      <c r="BK57" s="71">
        <v>0</v>
      </c>
      <c r="BL57" s="71">
        <v>3.0939999999999999</v>
      </c>
      <c r="BM57" s="71">
        <v>0</v>
      </c>
      <c r="BN57" s="72"/>
      <c r="BO57" s="71">
        <v>0</v>
      </c>
      <c r="BP57" s="71">
        <v>0</v>
      </c>
      <c r="BQ57" s="71">
        <v>1</v>
      </c>
      <c r="BR57" s="71">
        <v>0</v>
      </c>
      <c r="BS57" s="71">
        <v>1</v>
      </c>
      <c r="BT57" s="71">
        <v>0</v>
      </c>
      <c r="BU57"/>
      <c r="BV57" s="70">
        <v>44.658000000000001</v>
      </c>
      <c r="BW57" s="70">
        <v>0</v>
      </c>
      <c r="BX57" s="70">
        <v>0</v>
      </c>
      <c r="BY57" s="70">
        <v>0</v>
      </c>
      <c r="BZ57" s="70">
        <v>0</v>
      </c>
      <c r="CA57" s="70">
        <v>0</v>
      </c>
      <c r="CB57" s="70">
        <v>15.35</v>
      </c>
      <c r="CC57" s="70">
        <v>9.6790000000000003</v>
      </c>
      <c r="CD57" s="70">
        <v>0</v>
      </c>
    </row>
    <row r="58" spans="1:82">
      <c r="A58" s="70" t="s">
        <v>1850</v>
      </c>
      <c r="B58" s="70">
        <v>416</v>
      </c>
      <c r="C58" s="70">
        <v>8</v>
      </c>
      <c r="D58" s="70">
        <v>25</v>
      </c>
      <c r="E58" s="70">
        <v>2011</v>
      </c>
      <c r="F58" s="70" t="s">
        <v>178</v>
      </c>
      <c r="G58" s="70" t="s">
        <v>1842</v>
      </c>
      <c r="H58" s="70" t="s">
        <v>1843</v>
      </c>
      <c r="I58" s="148"/>
      <c r="J58" s="71">
        <v>412.86516469282742</v>
      </c>
      <c r="K58" s="71">
        <v>2.715977748701305</v>
      </c>
      <c r="L58" s="71">
        <v>6.7275456894755052</v>
      </c>
      <c r="M58" s="71">
        <v>36.670971438092899</v>
      </c>
      <c r="N58" s="71">
        <v>47.656046276196442</v>
      </c>
      <c r="O58" s="71">
        <v>31.616452576436185</v>
      </c>
      <c r="P58" s="71">
        <v>20.318367473021233</v>
      </c>
      <c r="Q58" s="71">
        <v>2.0100810083818099</v>
      </c>
      <c r="R58" s="71">
        <v>0.16586005015666649</v>
      </c>
      <c r="S58" s="71">
        <v>3.4528675890173872</v>
      </c>
      <c r="T58" s="72"/>
      <c r="U58" s="71">
        <v>7158555</v>
      </c>
      <c r="V58" s="71">
        <v>690</v>
      </c>
      <c r="W58" s="71">
        <v>147</v>
      </c>
      <c r="X58" s="71">
        <v>7047</v>
      </c>
      <c r="Y58" s="71">
        <v>11622</v>
      </c>
      <c r="Z58" s="71">
        <v>16406</v>
      </c>
      <c r="AA58" s="71">
        <v>4106</v>
      </c>
      <c r="AB58" s="71">
        <v>28643</v>
      </c>
      <c r="AC58" s="71">
        <v>28916</v>
      </c>
      <c r="AD58" s="71">
        <v>3.4528675890173872</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59.438000000000002</v>
      </c>
      <c r="BK58" s="71">
        <v>0</v>
      </c>
      <c r="BL58" s="71">
        <v>3.1160000000000001</v>
      </c>
      <c r="BM58" s="71">
        <v>0</v>
      </c>
      <c r="BN58" s="72"/>
      <c r="BO58" s="71">
        <v>0</v>
      </c>
      <c r="BP58" s="71">
        <v>0</v>
      </c>
      <c r="BQ58" s="71">
        <v>1</v>
      </c>
      <c r="BR58" s="71">
        <v>0</v>
      </c>
      <c r="BS58" s="71">
        <v>1</v>
      </c>
      <c r="BT58" s="71">
        <v>0</v>
      </c>
      <c r="BU58"/>
      <c r="BV58" s="70">
        <v>43.534999999999997</v>
      </c>
      <c r="BW58" s="70">
        <v>0</v>
      </c>
      <c r="BX58" s="70">
        <v>0</v>
      </c>
      <c r="BY58" s="70">
        <v>0</v>
      </c>
      <c r="BZ58" s="70">
        <v>0</v>
      </c>
      <c r="CA58" s="70">
        <v>0</v>
      </c>
      <c r="CB58" s="70">
        <v>12.566000000000001</v>
      </c>
      <c r="CC58" s="70">
        <v>6.4530000000000003</v>
      </c>
      <c r="CD58" s="70">
        <v>0</v>
      </c>
    </row>
    <row r="59" spans="1:82">
      <c r="A59" s="70" t="s">
        <v>1851</v>
      </c>
      <c r="B59" s="70">
        <v>417</v>
      </c>
      <c r="C59" s="70">
        <v>9</v>
      </c>
      <c r="D59" s="70">
        <v>25</v>
      </c>
      <c r="E59" s="70">
        <v>2012</v>
      </c>
      <c r="F59" s="70" t="s">
        <v>179</v>
      </c>
      <c r="G59" s="70" t="s">
        <v>1842</v>
      </c>
      <c r="H59" s="70" t="s">
        <v>1843</v>
      </c>
      <c r="I59" s="148"/>
      <c r="J59" s="71">
        <v>385.03590090936427</v>
      </c>
      <c r="K59" s="71">
        <v>2.8864979305615588</v>
      </c>
      <c r="L59" s="71">
        <v>6.6246115599816218</v>
      </c>
      <c r="M59" s="71">
        <v>39.01623281710372</v>
      </c>
      <c r="N59" s="71">
        <v>47.784385682141568</v>
      </c>
      <c r="O59" s="71">
        <v>32.08655579271251</v>
      </c>
      <c r="P59" s="71">
        <v>20.269740715688435</v>
      </c>
      <c r="Q59" s="71">
        <v>2.1963406010177899</v>
      </c>
      <c r="R59" s="71">
        <v>0.15498379055732611</v>
      </c>
      <c r="S59" s="71">
        <v>3.1630635926490069</v>
      </c>
      <c r="T59" s="72"/>
      <c r="U59" s="71">
        <v>6624694</v>
      </c>
      <c r="V59" s="71">
        <v>690</v>
      </c>
      <c r="W59" s="71">
        <v>147</v>
      </c>
      <c r="X59" s="71">
        <v>7047</v>
      </c>
      <c r="Y59" s="71">
        <v>11881</v>
      </c>
      <c r="Z59" s="71">
        <v>16782</v>
      </c>
      <c r="AA59" s="71">
        <v>4073</v>
      </c>
      <c r="AB59" s="71">
        <v>28806</v>
      </c>
      <c r="AC59" s="71">
        <v>26320</v>
      </c>
      <c r="AD59" s="71">
        <v>3.1630635926490069</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72.213999999999999</v>
      </c>
      <c r="BK59" s="71">
        <v>0</v>
      </c>
      <c r="BL59" s="71">
        <v>3.4020000000000001</v>
      </c>
      <c r="BM59" s="71">
        <v>0</v>
      </c>
      <c r="BN59" s="72"/>
      <c r="BO59" s="71">
        <v>0</v>
      </c>
      <c r="BP59" s="71">
        <v>0</v>
      </c>
      <c r="BQ59" s="71">
        <v>1</v>
      </c>
      <c r="BR59" s="71">
        <v>0</v>
      </c>
      <c r="BS59" s="71">
        <v>1</v>
      </c>
      <c r="BT59" s="71">
        <v>0</v>
      </c>
      <c r="BU59"/>
      <c r="BV59" s="70">
        <v>54.49</v>
      </c>
      <c r="BW59" s="70">
        <v>0</v>
      </c>
      <c r="BX59" s="70">
        <v>0</v>
      </c>
      <c r="BY59" s="70">
        <v>0</v>
      </c>
      <c r="BZ59" s="70">
        <v>0</v>
      </c>
      <c r="CA59" s="70">
        <v>0</v>
      </c>
      <c r="CB59" s="70">
        <v>12.522</v>
      </c>
      <c r="CC59" s="70">
        <v>8.6039999999999992</v>
      </c>
      <c r="CD59" s="70">
        <v>0</v>
      </c>
    </row>
    <row r="60" spans="1:82">
      <c r="A60" s="70" t="s">
        <v>1852</v>
      </c>
      <c r="B60" s="70">
        <v>418</v>
      </c>
      <c r="C60" s="70">
        <v>10</v>
      </c>
      <c r="D60" s="70">
        <v>25</v>
      </c>
      <c r="E60" s="70">
        <v>2013</v>
      </c>
      <c r="F60" s="70" t="s">
        <v>180</v>
      </c>
      <c r="G60" s="70" t="s">
        <v>1842</v>
      </c>
      <c r="H60" s="70" t="s">
        <v>1843</v>
      </c>
      <c r="I60" s="148"/>
      <c r="J60" s="71">
        <v>245.06157297709251</v>
      </c>
      <c r="K60" s="71">
        <v>2.0633115876959218</v>
      </c>
      <c r="L60" s="71">
        <v>6.1537876898570882</v>
      </c>
      <c r="M60" s="71">
        <v>37.952345789971851</v>
      </c>
      <c r="N60" s="71">
        <v>49.697882102056461</v>
      </c>
      <c r="O60" s="71">
        <v>31.134305845817025</v>
      </c>
      <c r="P60" s="71">
        <v>20.081362957947071</v>
      </c>
      <c r="Q60" s="71">
        <v>2.2158309328437502</v>
      </c>
      <c r="R60" s="71">
        <v>0.14893967822742449</v>
      </c>
      <c r="S60" s="71">
        <v>3.1303261022122641</v>
      </c>
      <c r="T60" s="72"/>
      <c r="U60" s="71">
        <v>4226002</v>
      </c>
      <c r="V60" s="71">
        <v>690</v>
      </c>
      <c r="W60" s="71">
        <v>147</v>
      </c>
      <c r="X60" s="71">
        <v>7047</v>
      </c>
      <c r="Y60" s="71">
        <v>11823</v>
      </c>
      <c r="Z60" s="71">
        <v>17011</v>
      </c>
      <c r="AA60" s="71">
        <v>4020</v>
      </c>
      <c r="AB60" s="71">
        <v>28645</v>
      </c>
      <c r="AC60" s="71">
        <v>24690</v>
      </c>
      <c r="AD60" s="71">
        <v>3.1303261022122641</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16.733000000000001</v>
      </c>
      <c r="BK60" s="71">
        <v>0</v>
      </c>
      <c r="BL60" s="71">
        <v>3.64</v>
      </c>
      <c r="BM60" s="71">
        <v>0</v>
      </c>
      <c r="BN60" s="72"/>
      <c r="BO60" s="71">
        <v>0</v>
      </c>
      <c r="BP60" s="71">
        <v>0</v>
      </c>
      <c r="BQ60" s="71">
        <v>1</v>
      </c>
      <c r="BR60" s="71">
        <v>0</v>
      </c>
      <c r="BS60" s="71">
        <v>1</v>
      </c>
      <c r="BT60" s="71">
        <v>0</v>
      </c>
      <c r="BU60"/>
      <c r="BV60" s="70">
        <v>20.373000000000001</v>
      </c>
      <c r="BW60" s="70">
        <v>0</v>
      </c>
      <c r="BX60" s="70">
        <v>0</v>
      </c>
      <c r="BY60" s="70">
        <v>0</v>
      </c>
      <c r="BZ60" s="70">
        <v>0</v>
      </c>
      <c r="CA60" s="70">
        <v>0</v>
      </c>
      <c r="CB60" s="70">
        <v>0</v>
      </c>
      <c r="CC60" s="70">
        <v>0</v>
      </c>
      <c r="CD60" s="70">
        <v>0</v>
      </c>
    </row>
    <row r="61" spans="1:82">
      <c r="A61" s="70" t="s">
        <v>1853</v>
      </c>
      <c r="B61" s="70">
        <v>419</v>
      </c>
      <c r="C61" s="70">
        <v>11</v>
      </c>
      <c r="D61" s="70">
        <v>25</v>
      </c>
      <c r="E61" s="70">
        <v>2014</v>
      </c>
      <c r="F61" s="70" t="s">
        <v>181</v>
      </c>
      <c r="G61" s="70" t="s">
        <v>1842</v>
      </c>
      <c r="H61" s="70" t="s">
        <v>1843</v>
      </c>
      <c r="I61" s="148"/>
      <c r="J61" s="71">
        <v>246.69021218354851</v>
      </c>
      <c r="K61" s="71">
        <v>2.3797387239270749</v>
      </c>
      <c r="L61" s="71">
        <v>6.1493752279133869</v>
      </c>
      <c r="M61" s="71">
        <v>37.775071030864858</v>
      </c>
      <c r="N61" s="71">
        <v>45.214920246986821</v>
      </c>
      <c r="O61" s="71">
        <v>30.028451206302034</v>
      </c>
      <c r="P61" s="71">
        <v>20.175700157477745</v>
      </c>
      <c r="Q61" s="71">
        <v>2.1243992321761902</v>
      </c>
      <c r="R61" s="71">
        <v>0.15407137399647899</v>
      </c>
      <c r="S61" s="71">
        <v>3.8394517939683301</v>
      </c>
      <c r="T61" s="72"/>
      <c r="U61" s="71">
        <v>4627655</v>
      </c>
      <c r="V61" s="71">
        <v>605</v>
      </c>
      <c r="W61" s="71">
        <v>149</v>
      </c>
      <c r="X61" s="71">
        <v>7221</v>
      </c>
      <c r="Y61" s="71">
        <v>11930</v>
      </c>
      <c r="Z61" s="71">
        <v>17280</v>
      </c>
      <c r="AA61" s="71">
        <v>4018</v>
      </c>
      <c r="AB61" s="71">
        <v>28624</v>
      </c>
      <c r="AC61" s="71">
        <v>25621</v>
      </c>
      <c r="AD61" s="71">
        <v>3.8394517939683301</v>
      </c>
      <c r="AE61" s="72"/>
      <c r="AF61" s="71"/>
      <c r="AG61" s="71"/>
      <c r="AH61" s="71"/>
      <c r="AI61" s="71"/>
      <c r="AJ61" s="71"/>
      <c r="AK61" s="71"/>
      <c r="AL61" s="71"/>
      <c r="AM61" s="71"/>
      <c r="AN61" s="71"/>
      <c r="AO61" s="71"/>
      <c r="AP61" s="71"/>
      <c r="AQ61" s="72"/>
      <c r="AR61" s="71">
        <v>1031</v>
      </c>
      <c r="AS61" s="71">
        <v>461</v>
      </c>
      <c r="AT61" s="71">
        <v>0</v>
      </c>
      <c r="AU61" s="71">
        <v>0</v>
      </c>
      <c r="AV61" s="71">
        <v>0</v>
      </c>
      <c r="AW61" s="71">
        <v>0</v>
      </c>
      <c r="AX61" s="71"/>
      <c r="AY61" s="72"/>
      <c r="AZ61" s="71">
        <v>4559.09</v>
      </c>
      <c r="BA61" s="71">
        <v>22131.25</v>
      </c>
      <c r="BB61" s="71">
        <v>0</v>
      </c>
      <c r="BC61" s="71">
        <v>0</v>
      </c>
      <c r="BD61" s="71">
        <v>0</v>
      </c>
      <c r="BE61" s="71">
        <v>0</v>
      </c>
      <c r="BF61" s="71"/>
      <c r="BG61" s="72"/>
      <c r="BH61" s="71">
        <v>0</v>
      </c>
      <c r="BI61" s="71">
        <v>0</v>
      </c>
      <c r="BJ61" s="71">
        <v>0</v>
      </c>
      <c r="BK61" s="71">
        <v>0</v>
      </c>
      <c r="BL61" s="71">
        <v>3.419</v>
      </c>
      <c r="BM61" s="71">
        <v>0</v>
      </c>
      <c r="BN61" s="72"/>
      <c r="BO61" s="71">
        <v>0</v>
      </c>
      <c r="BP61" s="71">
        <v>0</v>
      </c>
      <c r="BQ61" s="71">
        <v>0</v>
      </c>
      <c r="BR61" s="71">
        <v>0</v>
      </c>
      <c r="BS61" s="71">
        <v>1</v>
      </c>
      <c r="BT61" s="71">
        <v>0</v>
      </c>
      <c r="BU61"/>
      <c r="BV61" s="70">
        <v>3.419</v>
      </c>
      <c r="BW61" s="70">
        <v>0</v>
      </c>
      <c r="BX61" s="70">
        <v>0</v>
      </c>
      <c r="BY61" s="70">
        <v>0</v>
      </c>
      <c r="BZ61" s="70">
        <v>0</v>
      </c>
      <c r="CA61" s="70">
        <v>0</v>
      </c>
      <c r="CB61" s="70">
        <v>0</v>
      </c>
      <c r="CC61" s="70">
        <v>0</v>
      </c>
      <c r="CD61" s="70">
        <v>0</v>
      </c>
    </row>
    <row r="62" spans="1:82">
      <c r="A62" s="70" t="s">
        <v>1854</v>
      </c>
      <c r="B62" s="70">
        <v>420</v>
      </c>
      <c r="C62" s="70">
        <v>12</v>
      </c>
      <c r="D62" s="70">
        <v>25</v>
      </c>
      <c r="E62" s="70">
        <v>2015</v>
      </c>
      <c r="F62" s="70" t="s">
        <v>182</v>
      </c>
      <c r="G62" s="70" t="s">
        <v>1842</v>
      </c>
      <c r="H62" s="70" t="s">
        <v>1843</v>
      </c>
      <c r="I62" s="148"/>
      <c r="J62" s="71">
        <v>254.96683273663709</v>
      </c>
      <c r="K62" s="71">
        <v>2.5424033798287291</v>
      </c>
      <c r="L62" s="71">
        <v>6.7685723695386883</v>
      </c>
      <c r="M62" s="71">
        <v>41.168944708997962</v>
      </c>
      <c r="N62" s="71">
        <v>39.675639194444521</v>
      </c>
      <c r="O62" s="71">
        <v>29.907449143408417</v>
      </c>
      <c r="P62" s="71">
        <v>20.076058326947226</v>
      </c>
      <c r="Q62" s="71">
        <v>2.0719486024616498</v>
      </c>
      <c r="R62" s="71">
        <v>0.13814714318131735</v>
      </c>
      <c r="S62" s="71">
        <v>3.2605135596804762</v>
      </c>
      <c r="T62" s="72"/>
      <c r="U62" s="71">
        <v>4825782</v>
      </c>
      <c r="V62" s="71">
        <v>605</v>
      </c>
      <c r="W62" s="71">
        <v>149</v>
      </c>
      <c r="X62" s="71">
        <v>7221</v>
      </c>
      <c r="Y62" s="71">
        <v>11991</v>
      </c>
      <c r="Z62" s="71">
        <v>17376</v>
      </c>
      <c r="AA62" s="71">
        <v>3995</v>
      </c>
      <c r="AB62" s="71">
        <v>28518</v>
      </c>
      <c r="AC62" s="71">
        <v>23614</v>
      </c>
      <c r="AD62" s="71">
        <v>3.2605135596804762</v>
      </c>
      <c r="AE62" s="72"/>
      <c r="AF62" s="71">
        <v>72675752.295466781</v>
      </c>
      <c r="AG62" s="71">
        <v>2462192.52797224</v>
      </c>
      <c r="AH62" s="71">
        <v>1241559.4236421441</v>
      </c>
      <c r="AI62" s="71">
        <v>47785428.814739257</v>
      </c>
      <c r="AJ62" s="71">
        <v>63954389.462032393</v>
      </c>
      <c r="AK62" s="71">
        <v>0</v>
      </c>
      <c r="AL62" s="71">
        <v>0</v>
      </c>
      <c r="AM62" s="71">
        <v>3908272.2714893138</v>
      </c>
      <c r="AN62" s="71">
        <v>0</v>
      </c>
      <c r="AO62" s="71">
        <v>0</v>
      </c>
      <c r="AP62" s="71">
        <v>192027594.79534215</v>
      </c>
      <c r="AQ62" s="72"/>
      <c r="AR62" s="71">
        <v>1110</v>
      </c>
      <c r="AS62" s="71">
        <v>523</v>
      </c>
      <c r="AT62" s="71">
        <v>0</v>
      </c>
      <c r="AU62" s="71">
        <v>0</v>
      </c>
      <c r="AV62" s="71">
        <v>0</v>
      </c>
      <c r="AW62" s="71">
        <v>0</v>
      </c>
      <c r="AX62" s="71"/>
      <c r="AY62" s="72"/>
      <c r="AZ62" s="71">
        <v>4965.42</v>
      </c>
      <c r="BA62" s="71">
        <v>26406.15</v>
      </c>
      <c r="BB62" s="71">
        <v>0</v>
      </c>
      <c r="BC62" s="71">
        <v>0</v>
      </c>
      <c r="BD62" s="71">
        <v>0</v>
      </c>
      <c r="BE62" s="71">
        <v>0</v>
      </c>
      <c r="BF62" s="71"/>
      <c r="BG62" s="72"/>
      <c r="BH62" s="71">
        <v>0</v>
      </c>
      <c r="BI62" s="71">
        <v>0</v>
      </c>
      <c r="BJ62" s="71">
        <v>0</v>
      </c>
      <c r="BK62" s="71">
        <v>0</v>
      </c>
      <c r="BL62" s="71">
        <v>3.33</v>
      </c>
      <c r="BM62" s="71">
        <v>0</v>
      </c>
      <c r="BN62" s="72"/>
      <c r="BO62" s="71">
        <v>0</v>
      </c>
      <c r="BP62" s="71">
        <v>0</v>
      </c>
      <c r="BQ62" s="71">
        <v>0</v>
      </c>
      <c r="BR62" s="71">
        <v>0</v>
      </c>
      <c r="BS62" s="71">
        <v>1</v>
      </c>
      <c r="BT62" s="71">
        <v>0</v>
      </c>
      <c r="BU62"/>
      <c r="BV62" s="70">
        <v>3.33</v>
      </c>
      <c r="BW62" s="70">
        <v>0</v>
      </c>
      <c r="BX62" s="70">
        <v>0</v>
      </c>
      <c r="BY62" s="70">
        <v>0</v>
      </c>
      <c r="BZ62" s="70">
        <v>0</v>
      </c>
      <c r="CA62" s="70">
        <v>0</v>
      </c>
      <c r="CB62" s="70">
        <v>0</v>
      </c>
      <c r="CC62" s="70">
        <v>0</v>
      </c>
      <c r="CD62" s="70">
        <v>0</v>
      </c>
    </row>
    <row r="63" spans="1:82">
      <c r="A63" s="70" t="s">
        <v>1855</v>
      </c>
      <c r="B63" s="70">
        <v>421</v>
      </c>
      <c r="C63" s="70">
        <v>13</v>
      </c>
      <c r="D63" s="70">
        <v>25</v>
      </c>
      <c r="E63" s="70">
        <v>2016</v>
      </c>
      <c r="F63" s="70" t="s">
        <v>155</v>
      </c>
      <c r="G63" s="70" t="s">
        <v>1842</v>
      </c>
      <c r="H63" s="70" t="s">
        <v>1843</v>
      </c>
      <c r="I63" s="148"/>
      <c r="J63" s="71">
        <v>270.74660910103245</v>
      </c>
      <c r="K63" s="71">
        <v>2.4152701288161564</v>
      </c>
      <c r="L63" s="71">
        <v>7.0937953561380498</v>
      </c>
      <c r="M63" s="71">
        <v>28.080408604957942</v>
      </c>
      <c r="N63" s="71">
        <v>38.489344483345903</v>
      </c>
      <c r="O63" s="71">
        <v>29.8095141040023</v>
      </c>
      <c r="P63" s="71">
        <v>19.682682554879968</v>
      </c>
      <c r="Q63" s="71">
        <v>2.0173213474611527</v>
      </c>
      <c r="R63" s="71">
        <v>0.15252019806377259</v>
      </c>
      <c r="S63" s="71">
        <v>3.6211163171005709</v>
      </c>
      <c r="T63" s="72"/>
      <c r="U63" s="71">
        <v>4665830</v>
      </c>
      <c r="V63" s="71">
        <v>605</v>
      </c>
      <c r="W63" s="71">
        <v>149</v>
      </c>
      <c r="X63" s="71">
        <v>7221</v>
      </c>
      <c r="Y63" s="71">
        <v>12116</v>
      </c>
      <c r="Z63" s="71">
        <v>17532</v>
      </c>
      <c r="AA63" s="71">
        <v>4051</v>
      </c>
      <c r="AB63" s="71">
        <v>28561</v>
      </c>
      <c r="AC63" s="71">
        <v>26048.948499765891</v>
      </c>
      <c r="AD63" s="71">
        <v>3.6211163171005709</v>
      </c>
      <c r="AE63" s="72"/>
      <c r="AF63" s="71">
        <v>81152660.029695183</v>
      </c>
      <c r="AG63" s="71">
        <v>2447882.921606781</v>
      </c>
      <c r="AH63" s="71">
        <v>1109983.4338975861</v>
      </c>
      <c r="AI63" s="71">
        <v>43446034.016691662</v>
      </c>
      <c r="AJ63" s="71">
        <v>62438784.509985767</v>
      </c>
      <c r="AK63" s="71">
        <v>0</v>
      </c>
      <c r="AL63" s="71">
        <v>0</v>
      </c>
      <c r="AM63" s="71">
        <v>3917206.1634489899</v>
      </c>
      <c r="AN63" s="71">
        <v>0</v>
      </c>
      <c r="AO63" s="71">
        <v>0</v>
      </c>
      <c r="AP63" s="71">
        <v>194512551.07532597</v>
      </c>
      <c r="AQ63" s="72"/>
      <c r="AR63" s="71">
        <v>1189</v>
      </c>
      <c r="AS63" s="71">
        <v>571</v>
      </c>
      <c r="AT63" s="71">
        <v>0</v>
      </c>
      <c r="AU63" s="71">
        <v>0</v>
      </c>
      <c r="AV63" s="71">
        <v>0</v>
      </c>
      <c r="AW63" s="71">
        <v>0</v>
      </c>
      <c r="AX63" s="71"/>
      <c r="AY63" s="72"/>
      <c r="AZ63" s="71">
        <v>5380.84</v>
      </c>
      <c r="BA63" s="71">
        <v>40251.25</v>
      </c>
      <c r="BB63" s="71">
        <v>0</v>
      </c>
      <c r="BC63" s="71">
        <v>0</v>
      </c>
      <c r="BD63" s="71">
        <v>0</v>
      </c>
      <c r="BE63" s="71">
        <v>0</v>
      </c>
      <c r="BF63" s="71"/>
      <c r="BG63" s="72"/>
      <c r="BH63" s="71">
        <v>0</v>
      </c>
      <c r="BI63" s="71">
        <v>0</v>
      </c>
      <c r="BJ63" s="71">
        <v>0</v>
      </c>
      <c r="BK63" s="71">
        <v>0</v>
      </c>
      <c r="BL63" s="71">
        <v>3.2639999999999998</v>
      </c>
      <c r="BM63" s="71">
        <v>0</v>
      </c>
      <c r="BN63" s="72"/>
      <c r="BO63" s="71">
        <v>0</v>
      </c>
      <c r="BP63" s="71">
        <v>0</v>
      </c>
      <c r="BQ63" s="71">
        <v>0</v>
      </c>
      <c r="BR63" s="71">
        <v>0</v>
      </c>
      <c r="BS63" s="71">
        <v>1</v>
      </c>
      <c r="BT63" s="71">
        <v>0</v>
      </c>
      <c r="BU63"/>
      <c r="BV63" s="70">
        <v>3.2639999999999998</v>
      </c>
      <c r="BW63" s="70">
        <v>0</v>
      </c>
      <c r="BX63" s="70">
        <v>0</v>
      </c>
      <c r="BY63" s="70">
        <v>0</v>
      </c>
      <c r="BZ63" s="70">
        <v>0</v>
      </c>
      <c r="CA63" s="70">
        <v>0</v>
      </c>
      <c r="CB63" s="70">
        <v>0</v>
      </c>
      <c r="CC63" s="70">
        <v>0</v>
      </c>
      <c r="CD63" s="70">
        <v>0</v>
      </c>
    </row>
    <row r="64" spans="1:82">
      <c r="A64" s="70" t="s">
        <v>1856</v>
      </c>
      <c r="B64" s="70">
        <v>422</v>
      </c>
      <c r="C64" s="70">
        <v>14</v>
      </c>
      <c r="D64" s="70">
        <v>25</v>
      </c>
      <c r="E64" s="70">
        <v>2017</v>
      </c>
      <c r="F64" s="70" t="s">
        <v>156</v>
      </c>
      <c r="G64" s="1064" t="s">
        <v>1842</v>
      </c>
      <c r="H64" s="70" t="s">
        <v>1843</v>
      </c>
      <c r="I64" s="148"/>
      <c r="J64" s="71">
        <v>235.5085897434445</v>
      </c>
      <c r="K64" s="71">
        <v>2.4018432204899449</v>
      </c>
      <c r="L64" s="71">
        <v>6.4077280312742717</v>
      </c>
      <c r="M64" s="71">
        <v>27.20727445019542</v>
      </c>
      <c r="N64" s="71">
        <v>38.159929744033356</v>
      </c>
      <c r="O64" s="71">
        <v>29.560595535112558</v>
      </c>
      <c r="P64" s="71">
        <v>19.673870437301037</v>
      </c>
      <c r="Q64" s="71">
        <v>1.9528437288362299</v>
      </c>
      <c r="R64" s="71">
        <v>0.14114216739970314</v>
      </c>
      <c r="S64" s="71">
        <v>4.3445116883687867</v>
      </c>
      <c r="T64" s="72"/>
      <c r="U64" s="71">
        <v>4606631</v>
      </c>
      <c r="V64" s="71">
        <v>605</v>
      </c>
      <c r="W64" s="71">
        <v>149</v>
      </c>
      <c r="X64" s="71">
        <v>7221</v>
      </c>
      <c r="Y64" s="71">
        <v>12250</v>
      </c>
      <c r="Z64" s="71">
        <v>17674</v>
      </c>
      <c r="AA64" s="71">
        <v>4075</v>
      </c>
      <c r="AB64" s="71">
        <v>28591</v>
      </c>
      <c r="AC64" s="71">
        <v>24584</v>
      </c>
      <c r="AD64" s="71">
        <v>4.3445116883687867</v>
      </c>
      <c r="AE64" s="72"/>
      <c r="AF64" s="71">
        <v>70289208.655914381</v>
      </c>
      <c r="AG64" s="71">
        <v>2180592.6402763901</v>
      </c>
      <c r="AH64" s="71">
        <v>1280234.85663216</v>
      </c>
      <c r="AI64" s="71">
        <v>44641021.039481223</v>
      </c>
      <c r="AJ64" s="71">
        <v>69354395.090284094</v>
      </c>
      <c r="AK64" s="71">
        <v>0</v>
      </c>
      <c r="AL64" s="71">
        <v>0</v>
      </c>
      <c r="AM64" s="71">
        <v>3927456.5282776938</v>
      </c>
      <c r="AN64" s="71">
        <v>0</v>
      </c>
      <c r="AO64" s="71">
        <v>0</v>
      </c>
      <c r="AP64" s="71">
        <v>191672908.81086594</v>
      </c>
      <c r="AQ64" s="72"/>
      <c r="AR64" s="71">
        <v>1240</v>
      </c>
      <c r="AS64" s="71">
        <v>712</v>
      </c>
      <c r="AT64" s="71">
        <v>0</v>
      </c>
      <c r="AU64" s="71">
        <v>0</v>
      </c>
      <c r="AV64" s="71">
        <v>0</v>
      </c>
      <c r="AW64" s="71">
        <v>0</v>
      </c>
      <c r="AX64" s="71"/>
      <c r="AY64" s="72"/>
      <c r="AZ64" s="71">
        <v>5658.6900000000014</v>
      </c>
      <c r="BA64" s="71">
        <v>49395.249999999993</v>
      </c>
      <c r="BB64" s="71">
        <v>0</v>
      </c>
      <c r="BC64" s="71">
        <v>0</v>
      </c>
      <c r="BD64" s="71">
        <v>0</v>
      </c>
      <c r="BE64" s="71">
        <v>0</v>
      </c>
      <c r="BF64" s="71"/>
      <c r="BG64" s="72"/>
      <c r="BH64" s="71">
        <v>0</v>
      </c>
      <c r="BI64" s="71">
        <v>0</v>
      </c>
      <c r="BJ64" s="71">
        <v>0</v>
      </c>
      <c r="BK64" s="71">
        <v>0</v>
      </c>
      <c r="BL64" s="71">
        <v>2.9849999999999999</v>
      </c>
      <c r="BM64" s="71">
        <v>0</v>
      </c>
      <c r="BN64" s="72"/>
      <c r="BO64" s="71">
        <v>0</v>
      </c>
      <c r="BP64" s="71">
        <v>0</v>
      </c>
      <c r="BQ64" s="71">
        <v>0</v>
      </c>
      <c r="BR64" s="71">
        <v>0</v>
      </c>
      <c r="BS64" s="71">
        <v>1</v>
      </c>
      <c r="BT64" s="71">
        <v>0</v>
      </c>
      <c r="BU64"/>
      <c r="BV64" s="70">
        <v>2.9849999999999999</v>
      </c>
      <c r="BW64" s="70">
        <v>0</v>
      </c>
      <c r="BX64" s="70">
        <v>0</v>
      </c>
      <c r="BY64" s="70">
        <v>0</v>
      </c>
      <c r="BZ64" s="70">
        <v>0</v>
      </c>
      <c r="CA64" s="70">
        <v>0</v>
      </c>
      <c r="CB64" s="70">
        <v>0</v>
      </c>
      <c r="CC64" s="70">
        <v>0</v>
      </c>
      <c r="CD64" s="70">
        <v>0</v>
      </c>
    </row>
    <row r="65" spans="1:82">
      <c r="A65" s="70" t="s">
        <v>1857</v>
      </c>
      <c r="B65" s="70">
        <v>423</v>
      </c>
      <c r="C65" s="70">
        <v>15</v>
      </c>
      <c r="D65" s="70">
        <v>25</v>
      </c>
      <c r="E65" s="70">
        <v>2018</v>
      </c>
      <c r="F65" s="70" t="s">
        <v>183</v>
      </c>
      <c r="G65" s="1064" t="s">
        <v>1842</v>
      </c>
      <c r="H65" s="70" t="s">
        <v>1843</v>
      </c>
      <c r="I65" s="148"/>
      <c r="J65" s="71">
        <v>216.92668121312514</v>
      </c>
      <c r="K65" s="71">
        <v>2.1597775271711419</v>
      </c>
      <c r="L65" s="71">
        <v>5.7000362887206819</v>
      </c>
      <c r="M65" s="71">
        <v>24.774035074584948</v>
      </c>
      <c r="N65" s="71">
        <v>27.563998549647547</v>
      </c>
      <c r="O65" s="71">
        <v>29.256308352415363</v>
      </c>
      <c r="P65" s="71">
        <v>19.420673439218469</v>
      </c>
      <c r="Q65" s="71">
        <v>1.8035649946669401</v>
      </c>
      <c r="R65" s="71">
        <v>0.14008363282091649</v>
      </c>
      <c r="S65" s="71">
        <v>3.692927840805031</v>
      </c>
      <c r="T65" s="72"/>
      <c r="U65" s="71">
        <v>4763497</v>
      </c>
      <c r="V65" s="71">
        <v>605</v>
      </c>
      <c r="W65" s="71">
        <v>149</v>
      </c>
      <c r="X65" s="71">
        <v>7221</v>
      </c>
      <c r="Y65" s="71">
        <v>12306</v>
      </c>
      <c r="Z65" s="71">
        <v>17827</v>
      </c>
      <c r="AA65" s="71">
        <v>4063</v>
      </c>
      <c r="AB65" s="71">
        <v>28456</v>
      </c>
      <c r="AC65" s="71">
        <v>24304</v>
      </c>
      <c r="AD65" s="71">
        <v>3.692927840805031</v>
      </c>
      <c r="AE65" s="72"/>
      <c r="AF65" s="71">
        <v>67641152.383624956</v>
      </c>
      <c r="AG65" s="71">
        <v>2348185.8466462609</v>
      </c>
      <c r="AH65" s="71">
        <v>1162715.100340612</v>
      </c>
      <c r="AI65" s="71">
        <v>42882298.343291402</v>
      </c>
      <c r="AJ65" s="71">
        <v>64839502.723220222</v>
      </c>
      <c r="AK65" s="71">
        <v>0</v>
      </c>
      <c r="AL65" s="71">
        <v>0</v>
      </c>
      <c r="AM65" s="71">
        <v>3917000.0064106798</v>
      </c>
      <c r="AN65" s="71">
        <v>0</v>
      </c>
      <c r="AO65" s="71">
        <v>0</v>
      </c>
      <c r="AP65" s="71">
        <v>182790854.40353414</v>
      </c>
      <c r="AQ65" s="72"/>
      <c r="AR65" s="71">
        <v>1282</v>
      </c>
      <c r="AS65" s="71">
        <v>738</v>
      </c>
      <c r="AT65" s="71">
        <v>0</v>
      </c>
      <c r="AU65" s="71">
        <v>0</v>
      </c>
      <c r="AV65" s="71">
        <v>0</v>
      </c>
      <c r="AW65" s="71">
        <v>0</v>
      </c>
      <c r="AX65" s="71"/>
      <c r="AY65" s="72"/>
      <c r="AZ65" s="71">
        <v>5875.0300000000007</v>
      </c>
      <c r="BA65" s="71">
        <v>52234.95</v>
      </c>
      <c r="BB65" s="71">
        <v>0</v>
      </c>
      <c r="BC65" s="71">
        <v>0</v>
      </c>
      <c r="BD65" s="71">
        <v>0</v>
      </c>
      <c r="BE65" s="71">
        <v>0</v>
      </c>
      <c r="BF65" s="71"/>
      <c r="BG65" s="72"/>
      <c r="BH65" s="71">
        <v>0</v>
      </c>
      <c r="BI65" s="71">
        <v>0</v>
      </c>
      <c r="BJ65" s="71">
        <v>0</v>
      </c>
      <c r="BK65" s="71">
        <v>0</v>
      </c>
      <c r="BL65" s="71">
        <v>0</v>
      </c>
      <c r="BM65" s="71">
        <v>0</v>
      </c>
      <c r="BN65" s="72"/>
      <c r="BO65" s="71">
        <v>0</v>
      </c>
      <c r="BP65" s="71">
        <v>0</v>
      </c>
      <c r="BQ65" s="71">
        <v>0</v>
      </c>
      <c r="BR65" s="71">
        <v>0</v>
      </c>
      <c r="BS65" s="71">
        <v>0</v>
      </c>
      <c r="BT65" s="71">
        <v>0</v>
      </c>
      <c r="BU65"/>
      <c r="BV65" s="70">
        <v>0</v>
      </c>
      <c r="BW65" s="70">
        <v>0</v>
      </c>
      <c r="BX65" s="70">
        <v>0</v>
      </c>
      <c r="BY65" s="70">
        <v>0</v>
      </c>
      <c r="BZ65" s="70">
        <v>0</v>
      </c>
      <c r="CA65" s="70">
        <v>0</v>
      </c>
      <c r="CB65" s="70">
        <v>0</v>
      </c>
      <c r="CC65" s="70">
        <v>0</v>
      </c>
      <c r="CD65" s="70">
        <v>0</v>
      </c>
    </row>
    <row r="66" spans="1:82">
      <c r="A66" s="70" t="s">
        <v>1858</v>
      </c>
      <c r="B66" s="70">
        <v>424</v>
      </c>
      <c r="C66" s="70">
        <v>16</v>
      </c>
      <c r="D66" s="70">
        <v>25</v>
      </c>
      <c r="E66" s="70">
        <v>2019</v>
      </c>
      <c r="F66" s="70" t="s">
        <v>158</v>
      </c>
      <c r="G66" s="70" t="s">
        <v>1842</v>
      </c>
      <c r="H66" s="70" t="s">
        <v>1843</v>
      </c>
      <c r="I66" s="148"/>
      <c r="J66" s="71">
        <v>221.1317610933462</v>
      </c>
      <c r="K66" s="71">
        <v>2.1912349104865489</v>
      </c>
      <c r="L66" s="71">
        <v>5.8031282274624028</v>
      </c>
      <c r="M66" s="71">
        <v>28.257367359342375</v>
      </c>
      <c r="N66" s="71">
        <v>31.13907978720486</v>
      </c>
      <c r="O66" s="71">
        <v>28.452225703697255</v>
      </c>
      <c r="P66" s="71">
        <v>19.649005671603135</v>
      </c>
      <c r="Q66" s="71">
        <v>1.7555940358065201</v>
      </c>
      <c r="R66" s="71">
        <v>0.14996765826579811</v>
      </c>
      <c r="S66" s="71">
        <v>4.1539893861247492</v>
      </c>
      <c r="T66" s="72"/>
      <c r="U66" s="71">
        <v>4638699</v>
      </c>
      <c r="V66" s="71">
        <v>605</v>
      </c>
      <c r="W66" s="71">
        <v>149</v>
      </c>
      <c r="X66" s="71">
        <v>7221</v>
      </c>
      <c r="Y66" s="71">
        <v>12433</v>
      </c>
      <c r="Z66" s="71">
        <v>17813</v>
      </c>
      <c r="AA66" s="71">
        <v>4080</v>
      </c>
      <c r="AB66" s="71">
        <v>28449</v>
      </c>
      <c r="AC66" s="71">
        <v>26445</v>
      </c>
      <c r="AD66" s="71">
        <v>4.1539893861247492</v>
      </c>
      <c r="AE66" s="72"/>
      <c r="AF66" s="71">
        <v>64697726.643145584</v>
      </c>
      <c r="AG66" s="71">
        <v>2328201.768684933</v>
      </c>
      <c r="AH66" s="71">
        <v>1294058.316635241</v>
      </c>
      <c r="AI66" s="71">
        <v>44108555.526550859</v>
      </c>
      <c r="AJ66" s="71">
        <v>64498971.32840056</v>
      </c>
      <c r="AK66" s="71">
        <v>0</v>
      </c>
      <c r="AL66" s="71">
        <v>0</v>
      </c>
      <c r="AM66" s="71">
        <v>3874539.6360426624</v>
      </c>
      <c r="AN66" s="71">
        <v>0</v>
      </c>
      <c r="AO66" s="71">
        <v>0</v>
      </c>
      <c r="AP66" s="71">
        <v>180802053.21945983</v>
      </c>
      <c r="AQ66" s="72"/>
      <c r="AR66" s="71">
        <v>1360</v>
      </c>
      <c r="AS66" s="71">
        <v>757</v>
      </c>
      <c r="AT66" s="71">
        <v>0</v>
      </c>
      <c r="AU66" s="71">
        <v>0</v>
      </c>
      <c r="AV66" s="71">
        <v>0</v>
      </c>
      <c r="AW66" s="71">
        <v>0</v>
      </c>
      <c r="AX66" s="71"/>
      <c r="AY66" s="72"/>
      <c r="AZ66" s="71">
        <v>6313.2300000000014</v>
      </c>
      <c r="BA66" s="71">
        <v>54871.749999999993</v>
      </c>
      <c r="BB66" s="71">
        <v>0</v>
      </c>
      <c r="BC66" s="71">
        <v>0</v>
      </c>
      <c r="BD66" s="71">
        <v>0</v>
      </c>
      <c r="BE66" s="71">
        <v>0</v>
      </c>
      <c r="BF66" s="71"/>
      <c r="BG66" s="72"/>
      <c r="BH66" s="71">
        <v>0</v>
      </c>
      <c r="BI66" s="71">
        <v>0</v>
      </c>
      <c r="BJ66" s="71">
        <v>0</v>
      </c>
      <c r="BK66" s="71">
        <v>0</v>
      </c>
      <c r="BL66" s="71">
        <v>0</v>
      </c>
      <c r="BM66" s="71">
        <v>0</v>
      </c>
      <c r="BN66" s="72"/>
      <c r="BO66" s="71">
        <v>0</v>
      </c>
      <c r="BP66" s="71">
        <v>0</v>
      </c>
      <c r="BQ66" s="71">
        <v>0</v>
      </c>
      <c r="BR66" s="71">
        <v>0</v>
      </c>
      <c r="BS66" s="71">
        <v>0</v>
      </c>
      <c r="BT66" s="71">
        <v>0</v>
      </c>
      <c r="BU66"/>
      <c r="BV66" s="70">
        <v>0</v>
      </c>
      <c r="BW66" s="70">
        <v>0</v>
      </c>
      <c r="BX66" s="70">
        <v>0</v>
      </c>
      <c r="BY66" s="70">
        <v>0</v>
      </c>
      <c r="BZ66" s="70">
        <v>0</v>
      </c>
      <c r="CA66" s="70">
        <v>0</v>
      </c>
      <c r="CB66" s="70">
        <v>0</v>
      </c>
      <c r="CC66" s="70">
        <v>0</v>
      </c>
      <c r="CD66" s="70">
        <v>0</v>
      </c>
    </row>
    <row r="67" spans="1:82">
      <c r="A67" s="70" t="s">
        <v>1859</v>
      </c>
      <c r="B67" s="70">
        <v>425</v>
      </c>
      <c r="C67" s="70">
        <v>17</v>
      </c>
      <c r="D67" s="70">
        <v>25</v>
      </c>
      <c r="E67" s="70">
        <v>2020</v>
      </c>
      <c r="F67" s="70" t="s">
        <v>159</v>
      </c>
      <c r="G67" s="70" t="s">
        <v>1842</v>
      </c>
      <c r="H67" s="70" t="s">
        <v>1843</v>
      </c>
      <c r="I67" s="148"/>
      <c r="J67" s="71">
        <v>228.6278092096608</v>
      </c>
      <c r="K67" s="71">
        <v>2.506215644980299</v>
      </c>
      <c r="L67" s="71">
        <v>8.2890162110438972</v>
      </c>
      <c r="M67" s="71">
        <v>25.822188330120351</v>
      </c>
      <c r="N67" s="71">
        <v>29.045610337691741</v>
      </c>
      <c r="O67" s="71">
        <v>25.15348174398093</v>
      </c>
      <c r="P67" s="71">
        <v>18.504438844808497</v>
      </c>
      <c r="Q67" s="71">
        <v>1.6711827440189799</v>
      </c>
      <c r="R67" s="71">
        <v>0.15773135224950952</v>
      </c>
      <c r="S67" s="71">
        <v>3.281288953555912</v>
      </c>
      <c r="T67" s="72"/>
      <c r="U67" s="71">
        <v>4599738</v>
      </c>
      <c r="V67" s="71">
        <v>676</v>
      </c>
      <c r="W67" s="71">
        <v>200</v>
      </c>
      <c r="X67" s="71">
        <v>7047</v>
      </c>
      <c r="Y67" s="71">
        <v>12482</v>
      </c>
      <c r="Z67" s="71">
        <v>17974</v>
      </c>
      <c r="AA67" s="71">
        <v>4084</v>
      </c>
      <c r="AB67" s="71">
        <v>28344</v>
      </c>
      <c r="AC67" s="71">
        <v>27960.999999999993</v>
      </c>
      <c r="AD67" s="71">
        <v>3.281288953555912</v>
      </c>
      <c r="AE67" s="72"/>
      <c r="AF67" s="71">
        <v>72617227.088940009</v>
      </c>
      <c r="AG67" s="71">
        <v>2546790.3636009232</v>
      </c>
      <c r="AH67" s="71">
        <v>2046610.6647204962</v>
      </c>
      <c r="AI67" s="71">
        <v>38517148.173411123</v>
      </c>
      <c r="AJ67" s="71">
        <v>62214830.461156882</v>
      </c>
      <c r="AK67" s="71"/>
      <c r="AL67" s="71"/>
      <c r="AM67" s="71">
        <v>3699206.9084080593</v>
      </c>
      <c r="AN67" s="71"/>
      <c r="AO67" s="71"/>
      <c r="AP67" s="71">
        <v>181641813.66023746</v>
      </c>
      <c r="AQ67" s="72"/>
      <c r="AR67" s="71">
        <v>1411</v>
      </c>
      <c r="AS67" s="71">
        <v>787</v>
      </c>
      <c r="AT67" s="71">
        <v>0</v>
      </c>
      <c r="AU67" s="71">
        <v>0</v>
      </c>
      <c r="AV67" s="71">
        <v>0</v>
      </c>
      <c r="AW67" s="71">
        <v>0</v>
      </c>
      <c r="AX67" s="71"/>
      <c r="AY67" s="72"/>
      <c r="AZ67" s="71">
        <v>6603.5299999999988</v>
      </c>
      <c r="BA67" s="71">
        <v>128584.75</v>
      </c>
      <c r="BB67" s="71">
        <v>0</v>
      </c>
      <c r="BC67" s="71">
        <v>0</v>
      </c>
      <c r="BD67" s="71">
        <v>0</v>
      </c>
      <c r="BE67" s="71">
        <v>0</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1860</v>
      </c>
      <c r="B68" s="70">
        <v>425</v>
      </c>
      <c r="C68" s="70">
        <v>18</v>
      </c>
      <c r="D68" s="70">
        <v>25</v>
      </c>
      <c r="E68" s="70">
        <v>2021</v>
      </c>
      <c r="F68" s="70" t="s">
        <v>160</v>
      </c>
      <c r="G68" s="70" t="s">
        <v>1842</v>
      </c>
      <c r="H68" s="70" t="s">
        <v>1843</v>
      </c>
      <c r="I68" s="148"/>
      <c r="J68" s="71">
        <v>213.92561001629008</v>
      </c>
      <c r="K68" s="71">
        <v>2.5885822554483546</v>
      </c>
      <c r="L68" s="71">
        <v>7.3946899794678176</v>
      </c>
      <c r="M68" s="71">
        <v>24.893924311394382</v>
      </c>
      <c r="N68" s="71">
        <v>25.913308538818285</v>
      </c>
      <c r="O68" s="71">
        <v>24.550067557494263</v>
      </c>
      <c r="P68" s="71">
        <v>19.097566695690858</v>
      </c>
      <c r="Q68" s="71">
        <v>1.6488519129035899</v>
      </c>
      <c r="R68" s="71">
        <v>0.15565864000586421</v>
      </c>
      <c r="S68" s="71">
        <v>3.5518954533453009</v>
      </c>
      <c r="T68" s="72"/>
      <c r="U68" s="71">
        <v>4929157</v>
      </c>
      <c r="V68" s="71">
        <v>676</v>
      </c>
      <c r="W68" s="71">
        <v>200</v>
      </c>
      <c r="X68" s="71">
        <v>7047</v>
      </c>
      <c r="Y68" s="71">
        <v>12593</v>
      </c>
      <c r="Z68" s="71">
        <v>18063</v>
      </c>
      <c r="AA68" s="71">
        <v>4110</v>
      </c>
      <c r="AB68" s="71">
        <v>28240</v>
      </c>
      <c r="AC68" s="71">
        <v>26768.999999999996</v>
      </c>
      <c r="AD68" s="71">
        <v>3.5518954533453009</v>
      </c>
      <c r="AE68" s="72"/>
      <c r="AF68" s="71">
        <v>63272630.070029132</v>
      </c>
      <c r="AG68" s="71">
        <v>3017498.182922483</v>
      </c>
      <c r="AH68" s="71">
        <v>1902336.0043661655</v>
      </c>
      <c r="AI68" s="71">
        <v>44918284.947961122</v>
      </c>
      <c r="AJ68" s="71">
        <v>63519696.293330513</v>
      </c>
      <c r="AK68" s="71">
        <v>0</v>
      </c>
      <c r="AL68" s="71">
        <v>0</v>
      </c>
      <c r="AM68" s="71">
        <v>3706892.1916923542</v>
      </c>
      <c r="AN68" s="71">
        <v>0</v>
      </c>
      <c r="AO68" s="71">
        <v>0</v>
      </c>
      <c r="AP68" s="71">
        <v>180337337.69030178</v>
      </c>
      <c r="AQ68" s="72"/>
      <c r="AR68" s="71">
        <v>1462</v>
      </c>
      <c r="AS68" s="71">
        <v>818</v>
      </c>
      <c r="AT68" s="71">
        <v>0</v>
      </c>
      <c r="AU68" s="71">
        <v>0</v>
      </c>
      <c r="AV68" s="71">
        <v>0</v>
      </c>
      <c r="AW68" s="71">
        <v>0</v>
      </c>
      <c r="AX68" s="71"/>
      <c r="AY68" s="72"/>
      <c r="AZ68" s="71">
        <v>6898.84</v>
      </c>
      <c r="BA68" s="71">
        <v>130086.25</v>
      </c>
      <c r="BB68" s="71">
        <v>0</v>
      </c>
      <c r="BC68" s="71">
        <v>0</v>
      </c>
      <c r="BD68" s="71">
        <v>0</v>
      </c>
      <c r="BE68" s="71">
        <v>0</v>
      </c>
      <c r="BF68" s="71"/>
      <c r="BG68" s="72"/>
      <c r="BH68" s="71">
        <v>0</v>
      </c>
      <c r="BI68" s="71">
        <v>0</v>
      </c>
      <c r="BJ68" s="71">
        <v>3.028</v>
      </c>
      <c r="BK68" s="71">
        <v>0</v>
      </c>
      <c r="BL68" s="71">
        <v>0</v>
      </c>
      <c r="BM68" s="71">
        <v>0</v>
      </c>
      <c r="BN68" s="72"/>
      <c r="BO68" s="71">
        <v>0</v>
      </c>
      <c r="BP68" s="71">
        <v>0</v>
      </c>
      <c r="BQ68" s="71">
        <v>1</v>
      </c>
      <c r="BR68" s="71">
        <v>0</v>
      </c>
      <c r="BS68" s="71">
        <v>0</v>
      </c>
      <c r="BT68" s="71">
        <v>0</v>
      </c>
      <c r="BU68"/>
      <c r="BV68" s="70">
        <v>3.028</v>
      </c>
      <c r="BW68" s="70">
        <v>0</v>
      </c>
      <c r="BX68" s="70">
        <v>0</v>
      </c>
      <c r="BY68" s="70">
        <v>0</v>
      </c>
      <c r="BZ68" s="70">
        <v>0</v>
      </c>
      <c r="CA68" s="70">
        <v>0</v>
      </c>
      <c r="CB68" s="70">
        <v>0</v>
      </c>
      <c r="CC68" s="70">
        <v>0</v>
      </c>
      <c r="CD68" s="70">
        <v>0</v>
      </c>
    </row>
    <row r="69" spans="1:82">
      <c r="A69" s="70" t="s">
        <v>1861</v>
      </c>
      <c r="B69" s="70">
        <v>425</v>
      </c>
      <c r="C69" s="70">
        <v>19</v>
      </c>
      <c r="D69" s="70">
        <v>25</v>
      </c>
      <c r="E69" s="70">
        <v>2022</v>
      </c>
      <c r="F69" s="70" t="s">
        <v>161</v>
      </c>
      <c r="G69" s="70" t="s">
        <v>1842</v>
      </c>
      <c r="H69" s="70" t="s">
        <v>1843</v>
      </c>
      <c r="I69" s="148"/>
      <c r="J69" s="71">
        <v>217.12895999016885</v>
      </c>
      <c r="K69" s="71">
        <v>2.7593063054212772</v>
      </c>
      <c r="L69" s="71">
        <v>5.328975746792711</v>
      </c>
      <c r="M69" s="71">
        <v>25.045729214949628</v>
      </c>
      <c r="N69" s="71">
        <v>36.342112061666668</v>
      </c>
      <c r="O69" s="71">
        <v>25.999459376713823</v>
      </c>
      <c r="P69" s="71">
        <v>18.540773352462583</v>
      </c>
      <c r="Q69" s="71">
        <v>1.6551256220866741</v>
      </c>
      <c r="R69" s="71">
        <v>0.13526493425190653</v>
      </c>
      <c r="S69" s="71">
        <v>2.363687505453079</v>
      </c>
      <c r="T69" s="72"/>
      <c r="U69" s="71">
        <v>5912292</v>
      </c>
      <c r="V69" s="71">
        <v>676</v>
      </c>
      <c r="W69" s="71">
        <v>200</v>
      </c>
      <c r="X69" s="71">
        <v>7047</v>
      </c>
      <c r="Y69" s="71">
        <v>12697</v>
      </c>
      <c r="Z69" s="71">
        <v>18175</v>
      </c>
      <c r="AA69" s="71">
        <v>4051</v>
      </c>
      <c r="AB69" s="71">
        <v>28115</v>
      </c>
      <c r="AC69" s="71">
        <v>23554</v>
      </c>
      <c r="AD69" s="71">
        <v>2.363687505453079</v>
      </c>
      <c r="AE69" s="72"/>
      <c r="AF69" s="71">
        <v>65374495.763706304</v>
      </c>
      <c r="AG69" s="71">
        <v>2782213.073283622</v>
      </c>
      <c r="AH69" s="71">
        <v>1454967.5513477249</v>
      </c>
      <c r="AI69" s="71">
        <v>39915926.90678785</v>
      </c>
      <c r="AJ69" s="71">
        <v>72353880.863858119</v>
      </c>
      <c r="AK69" s="71">
        <v>0</v>
      </c>
      <c r="AL69" s="71">
        <v>0</v>
      </c>
      <c r="AM69" s="71">
        <v>3630413.8822560539</v>
      </c>
      <c r="AN69" s="71">
        <v>0</v>
      </c>
      <c r="AO69" s="71">
        <v>0</v>
      </c>
      <c r="AP69" s="71">
        <v>185511898.04123971</v>
      </c>
      <c r="AQ69" s="72"/>
      <c r="AR69" s="71">
        <v>1539</v>
      </c>
      <c r="AS69" s="71">
        <v>824</v>
      </c>
      <c r="AT69" s="71">
        <v>0</v>
      </c>
      <c r="AU69" s="71">
        <v>0</v>
      </c>
      <c r="AV69" s="71">
        <v>0</v>
      </c>
      <c r="AW69" s="71">
        <v>0</v>
      </c>
      <c r="AX69" s="71"/>
      <c r="AY69" s="72"/>
      <c r="AZ69" s="71">
        <v>7357.7200000000021</v>
      </c>
      <c r="BA69" s="71">
        <v>142244.25</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1862</v>
      </c>
      <c r="B70" s="70">
        <v>425</v>
      </c>
      <c r="C70" s="70">
        <v>20</v>
      </c>
      <c r="D70" s="70">
        <v>25</v>
      </c>
      <c r="E70" s="70">
        <v>2023</v>
      </c>
      <c r="F70" s="70" t="s">
        <v>1539</v>
      </c>
      <c r="G70" s="70" t="s">
        <v>1842</v>
      </c>
      <c r="H70" s="70" t="s">
        <v>1843</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1637</v>
      </c>
      <c r="AS70" s="71">
        <v>829</v>
      </c>
      <c r="AT70" s="71">
        <v>0</v>
      </c>
      <c r="AU70" s="71">
        <v>0</v>
      </c>
      <c r="AV70" s="71">
        <v>0</v>
      </c>
      <c r="AW70" s="71">
        <v>0</v>
      </c>
      <c r="AX70" s="71"/>
      <c r="AY70" s="72"/>
      <c r="AZ70" s="71">
        <v>7935.4000000000015</v>
      </c>
      <c r="BA70" s="71">
        <v>143942.25</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1863</v>
      </c>
      <c r="B71" s="70">
        <v>425</v>
      </c>
      <c r="C71" s="70">
        <v>21</v>
      </c>
      <c r="D71" s="70">
        <v>25</v>
      </c>
      <c r="E71" s="70">
        <v>2024</v>
      </c>
      <c r="F71" s="70" t="s">
        <v>1554</v>
      </c>
      <c r="G71" s="70" t="s">
        <v>1842</v>
      </c>
      <c r="H71" s="70" t="s">
        <v>1843</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1864</v>
      </c>
      <c r="B72" s="70">
        <v>171</v>
      </c>
      <c r="C72" s="70">
        <v>1</v>
      </c>
      <c r="D72" s="70">
        <v>11</v>
      </c>
      <c r="E72" s="70">
        <v>1990</v>
      </c>
      <c r="F72" s="70" t="s">
        <v>787</v>
      </c>
      <c r="G72" s="70" t="s">
        <v>1865</v>
      </c>
      <c r="H72" s="70" t="s">
        <v>1866</v>
      </c>
      <c r="I72" s="148"/>
      <c r="J72" s="71">
        <v>114.90244496651771</v>
      </c>
      <c r="K72" s="71">
        <v>4.7895648377816062</v>
      </c>
      <c r="L72" s="71">
        <v>7.7481210186864766</v>
      </c>
      <c r="M72" s="71">
        <v>35.569302717372828</v>
      </c>
      <c r="N72" s="71">
        <v>40.505978483669942</v>
      </c>
      <c r="O72" s="71">
        <v>23.262163817796399</v>
      </c>
      <c r="P72" s="71">
        <v>36.967009512290481</v>
      </c>
      <c r="Q72" s="71">
        <v>2.08011426769247</v>
      </c>
      <c r="R72" s="71">
        <v>0</v>
      </c>
      <c r="S72" s="71">
        <v>2.0970845531669471</v>
      </c>
      <c r="T72" s="72"/>
      <c r="U72" s="71">
        <v>6924111</v>
      </c>
      <c r="V72" s="71">
        <v>1718</v>
      </c>
      <c r="W72" s="71">
        <v>74</v>
      </c>
      <c r="X72" s="71">
        <v>11706</v>
      </c>
      <c r="Y72" s="71">
        <v>9920</v>
      </c>
      <c r="Z72" s="71">
        <v>9568</v>
      </c>
      <c r="AA72" s="71">
        <v>8976</v>
      </c>
      <c r="AB72" s="71">
        <v>33774</v>
      </c>
      <c r="AC72" s="71">
        <v>0</v>
      </c>
      <c r="AD72" s="71">
        <v>2.0970845531669471</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1867</v>
      </c>
      <c r="B73" s="70">
        <v>172</v>
      </c>
      <c r="C73" s="70">
        <v>2</v>
      </c>
      <c r="D73" s="70">
        <v>11</v>
      </c>
      <c r="E73" s="70">
        <v>2005</v>
      </c>
      <c r="F73" s="70" t="s">
        <v>789</v>
      </c>
      <c r="G73" s="70" t="s">
        <v>1865</v>
      </c>
      <c r="H73" s="70" t="s">
        <v>1866</v>
      </c>
      <c r="I73" s="148"/>
      <c r="J73" s="71">
        <v>66.365821803368874</v>
      </c>
      <c r="K73" s="71">
        <v>3.3041146004341599</v>
      </c>
      <c r="L73" s="71">
        <v>6.9639387143248248</v>
      </c>
      <c r="M73" s="71">
        <v>47.381280029229579</v>
      </c>
      <c r="N73" s="71">
        <v>53.203167085191417</v>
      </c>
      <c r="O73" s="71">
        <v>35.30713974156177</v>
      </c>
      <c r="P73" s="71">
        <v>35.281103172368091</v>
      </c>
      <c r="Q73" s="71">
        <v>1.9127122137895201</v>
      </c>
      <c r="R73" s="71">
        <v>0</v>
      </c>
      <c r="S73" s="71">
        <v>6.0843535099999988</v>
      </c>
      <c r="T73" s="72"/>
      <c r="U73" s="71">
        <v>4790862</v>
      </c>
      <c r="V73" s="71">
        <v>1407</v>
      </c>
      <c r="W73" s="71">
        <v>41</v>
      </c>
      <c r="X73" s="71">
        <v>8923</v>
      </c>
      <c r="Y73" s="71">
        <v>11206</v>
      </c>
      <c r="Z73" s="71">
        <v>16805</v>
      </c>
      <c r="AA73" s="71">
        <v>7016</v>
      </c>
      <c r="AB73" s="71">
        <v>32466</v>
      </c>
      <c r="AC73" s="71">
        <v>0</v>
      </c>
      <c r="AD73" s="71">
        <v>6.0843535099999988</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1868</v>
      </c>
      <c r="B74" s="70">
        <v>173</v>
      </c>
      <c r="C74" s="70">
        <v>3</v>
      </c>
      <c r="D74" s="70">
        <v>11</v>
      </c>
      <c r="E74" s="70">
        <v>2006</v>
      </c>
      <c r="F74" s="70" t="s">
        <v>790</v>
      </c>
      <c r="G74" s="70" t="s">
        <v>1865</v>
      </c>
      <c r="H74" s="70" t="s">
        <v>1866</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1869</v>
      </c>
      <c r="B75" s="70">
        <v>174</v>
      </c>
      <c r="C75" s="70">
        <v>4</v>
      </c>
      <c r="D75" s="70">
        <v>11</v>
      </c>
      <c r="E75" s="70">
        <v>2007</v>
      </c>
      <c r="F75" s="70" t="s">
        <v>791</v>
      </c>
      <c r="G75" s="70" t="s">
        <v>1865</v>
      </c>
      <c r="H75" s="70" t="s">
        <v>1866</v>
      </c>
      <c r="I75" s="148"/>
      <c r="J75" s="71">
        <v>77.539779608655692</v>
      </c>
      <c r="K75" s="71">
        <v>3.8814138795425981</v>
      </c>
      <c r="L75" s="71">
        <v>3.7173394998103411</v>
      </c>
      <c r="M75" s="71">
        <v>68.733796309024385</v>
      </c>
      <c r="N75" s="71">
        <v>79.12194837998517</v>
      </c>
      <c r="O75" s="71">
        <v>34.242721501872772</v>
      </c>
      <c r="P75" s="71">
        <v>34.673144576533048</v>
      </c>
      <c r="Q75" s="71">
        <v>1.9814964946528699</v>
      </c>
      <c r="R75" s="71">
        <v>0</v>
      </c>
      <c r="S75" s="71">
        <v>3.4610284684799999</v>
      </c>
      <c r="T75" s="72"/>
      <c r="U75" s="71">
        <v>4856655</v>
      </c>
      <c r="V75" s="71">
        <v>1328</v>
      </c>
      <c r="W75" s="71">
        <v>52</v>
      </c>
      <c r="X75" s="71">
        <v>11309</v>
      </c>
      <c r="Y75" s="71">
        <v>11379</v>
      </c>
      <c r="Z75" s="71">
        <v>16943</v>
      </c>
      <c r="AA75" s="71">
        <v>6790</v>
      </c>
      <c r="AB75" s="71">
        <v>31855</v>
      </c>
      <c r="AC75" s="71">
        <v>0</v>
      </c>
      <c r="AD75" s="71">
        <v>3.4610284684799999</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1870</v>
      </c>
      <c r="B76" s="70">
        <v>175</v>
      </c>
      <c r="C76" s="70">
        <v>5</v>
      </c>
      <c r="D76" s="70">
        <v>11</v>
      </c>
      <c r="E76" s="70">
        <v>2008</v>
      </c>
      <c r="F76" s="70" t="s">
        <v>792</v>
      </c>
      <c r="G76" s="70" t="s">
        <v>1865</v>
      </c>
      <c r="H76" s="70" t="s">
        <v>1866</v>
      </c>
      <c r="I76" s="148"/>
      <c r="J76" s="71">
        <v>59.80516982054737</v>
      </c>
      <c r="K76" s="71">
        <v>2.6944734329495099</v>
      </c>
      <c r="L76" s="71">
        <v>3.185512701005603</v>
      </c>
      <c r="M76" s="71">
        <v>70.165608720350235</v>
      </c>
      <c r="N76" s="71">
        <v>72.455595926452489</v>
      </c>
      <c r="O76" s="71">
        <v>33.362778259089623</v>
      </c>
      <c r="P76" s="71">
        <v>33.664499854666524</v>
      </c>
      <c r="Q76" s="71">
        <v>1.9416604603104799</v>
      </c>
      <c r="R76" s="71">
        <v>0</v>
      </c>
      <c r="S76" s="71">
        <v>5.3478041480499998</v>
      </c>
      <c r="T76" s="72"/>
      <c r="U76" s="71">
        <v>4937371</v>
      </c>
      <c r="V76" s="71">
        <v>1328</v>
      </c>
      <c r="W76" s="71">
        <v>52</v>
      </c>
      <c r="X76" s="71">
        <v>11309</v>
      </c>
      <c r="Y76" s="71">
        <v>11460</v>
      </c>
      <c r="Z76" s="71">
        <v>17087</v>
      </c>
      <c r="AA76" s="71">
        <v>6600</v>
      </c>
      <c r="AB76" s="71">
        <v>31728</v>
      </c>
      <c r="AC76" s="71">
        <v>0</v>
      </c>
      <c r="AD76" s="71">
        <v>5.3478041480499998</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1871</v>
      </c>
      <c r="B77" s="70">
        <v>176</v>
      </c>
      <c r="C77" s="70">
        <v>6</v>
      </c>
      <c r="D77" s="70">
        <v>11</v>
      </c>
      <c r="E77" s="70">
        <v>2009</v>
      </c>
      <c r="F77" s="70" t="s">
        <v>176</v>
      </c>
      <c r="G77" s="70" t="s">
        <v>1865</v>
      </c>
      <c r="H77" s="70" t="s">
        <v>1866</v>
      </c>
      <c r="I77" s="148"/>
      <c r="J77" s="71">
        <v>52.693786405351652</v>
      </c>
      <c r="K77" s="71">
        <v>2.235404137246773</v>
      </c>
      <c r="L77" s="71">
        <v>5.1406027528835923</v>
      </c>
      <c r="M77" s="71">
        <v>66.760063469557764</v>
      </c>
      <c r="N77" s="71">
        <v>53.496106575641953</v>
      </c>
      <c r="O77" s="71">
        <v>34.316838461959122</v>
      </c>
      <c r="P77" s="71">
        <v>32.285032795706563</v>
      </c>
      <c r="Q77" s="71">
        <v>1.8418467399182401</v>
      </c>
      <c r="R77" s="71">
        <v>0</v>
      </c>
      <c r="S77" s="71">
        <v>4.4307158122500008</v>
      </c>
      <c r="T77" s="72"/>
      <c r="U77" s="71">
        <v>3971831</v>
      </c>
      <c r="V77" s="71">
        <v>1261</v>
      </c>
      <c r="W77" s="71">
        <v>113</v>
      </c>
      <c r="X77" s="71">
        <v>12182</v>
      </c>
      <c r="Y77" s="71">
        <v>11589</v>
      </c>
      <c r="Z77" s="71">
        <v>17348</v>
      </c>
      <c r="AA77" s="71">
        <v>6498</v>
      </c>
      <c r="AB77" s="71">
        <v>31594</v>
      </c>
      <c r="AC77" s="71">
        <v>0</v>
      </c>
      <c r="AD77" s="71">
        <v>4.4307158122500008</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0</v>
      </c>
      <c r="BK77" s="71">
        <v>0</v>
      </c>
      <c r="BL77" s="71">
        <v>0</v>
      </c>
      <c r="BM77" s="71">
        <v>0</v>
      </c>
      <c r="BN77" s="72"/>
      <c r="BO77" s="71">
        <v>0</v>
      </c>
      <c r="BP77" s="71">
        <v>0</v>
      </c>
      <c r="BQ77" s="71">
        <v>0</v>
      </c>
      <c r="BR77" s="71">
        <v>0</v>
      </c>
      <c r="BS77" s="71">
        <v>0</v>
      </c>
      <c r="BT77" s="71">
        <v>0</v>
      </c>
      <c r="BU77"/>
      <c r="BV77" s="70">
        <v>0</v>
      </c>
      <c r="BW77" s="70">
        <v>0</v>
      </c>
      <c r="BX77" s="70">
        <v>0</v>
      </c>
      <c r="BY77" s="70">
        <v>0</v>
      </c>
      <c r="BZ77" s="70">
        <v>0</v>
      </c>
      <c r="CA77" s="70">
        <v>0</v>
      </c>
      <c r="CB77" s="70">
        <v>0</v>
      </c>
      <c r="CC77" s="70">
        <v>0</v>
      </c>
      <c r="CD77" s="70">
        <v>0</v>
      </c>
    </row>
    <row r="78" spans="1:82">
      <c r="A78" s="70" t="s">
        <v>1872</v>
      </c>
      <c r="B78" s="70">
        <v>177</v>
      </c>
      <c r="C78" s="70">
        <v>7</v>
      </c>
      <c r="D78" s="70">
        <v>11</v>
      </c>
      <c r="E78" s="70">
        <v>2010</v>
      </c>
      <c r="F78" s="70" t="s">
        <v>177</v>
      </c>
      <c r="G78" s="70" t="s">
        <v>1865</v>
      </c>
      <c r="H78" s="70" t="s">
        <v>1866</v>
      </c>
      <c r="I78" s="148"/>
      <c r="J78" s="71">
        <v>60.34621125376357</v>
      </c>
      <c r="K78" s="71">
        <v>2.5203812612681911</v>
      </c>
      <c r="L78" s="71">
        <v>4.833311519351283</v>
      </c>
      <c r="M78" s="71">
        <v>77.851184176400807</v>
      </c>
      <c r="N78" s="71">
        <v>61.124358243265881</v>
      </c>
      <c r="O78" s="71">
        <v>34.47708963187511</v>
      </c>
      <c r="P78" s="71">
        <v>32.678824784630102</v>
      </c>
      <c r="Q78" s="71">
        <v>1.9094917931858</v>
      </c>
      <c r="R78" s="71">
        <v>0</v>
      </c>
      <c r="S78" s="71">
        <v>3.1890628164999999</v>
      </c>
      <c r="T78" s="72"/>
      <c r="U78" s="71">
        <v>4582631</v>
      </c>
      <c r="V78" s="71">
        <v>1261</v>
      </c>
      <c r="W78" s="71">
        <v>113</v>
      </c>
      <c r="X78" s="71">
        <v>12182</v>
      </c>
      <c r="Y78" s="71">
        <v>11674</v>
      </c>
      <c r="Z78" s="71">
        <v>17510</v>
      </c>
      <c r="AA78" s="71">
        <v>6413</v>
      </c>
      <c r="AB78" s="71">
        <v>31386</v>
      </c>
      <c r="AC78" s="71">
        <v>0</v>
      </c>
      <c r="AD78" s="71">
        <v>3.1890628164999999</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v>
      </c>
      <c r="BL78" s="71">
        <v>0</v>
      </c>
      <c r="BM78" s="71">
        <v>0</v>
      </c>
      <c r="BN78" s="72"/>
      <c r="BO78" s="71">
        <v>0</v>
      </c>
      <c r="BP78" s="71">
        <v>0</v>
      </c>
      <c r="BQ78" s="71">
        <v>0</v>
      </c>
      <c r="BR78" s="71">
        <v>0</v>
      </c>
      <c r="BS78" s="71">
        <v>0</v>
      </c>
      <c r="BT78" s="71">
        <v>0</v>
      </c>
      <c r="BU78"/>
      <c r="BV78" s="70">
        <v>0</v>
      </c>
      <c r="BW78" s="70">
        <v>0</v>
      </c>
      <c r="BX78" s="70">
        <v>0</v>
      </c>
      <c r="BY78" s="70">
        <v>0</v>
      </c>
      <c r="BZ78" s="70">
        <v>0</v>
      </c>
      <c r="CA78" s="70">
        <v>0</v>
      </c>
      <c r="CB78" s="70">
        <v>0</v>
      </c>
      <c r="CC78" s="70">
        <v>0</v>
      </c>
      <c r="CD78" s="70">
        <v>0</v>
      </c>
    </row>
    <row r="79" spans="1:82">
      <c r="A79" s="70" t="s">
        <v>1873</v>
      </c>
      <c r="B79" s="70">
        <v>178</v>
      </c>
      <c r="C79" s="70">
        <v>8</v>
      </c>
      <c r="D79" s="70">
        <v>11</v>
      </c>
      <c r="E79" s="70">
        <v>2011</v>
      </c>
      <c r="F79" s="70" t="s">
        <v>178</v>
      </c>
      <c r="G79" s="70" t="s">
        <v>1865</v>
      </c>
      <c r="H79" s="70" t="s">
        <v>1866</v>
      </c>
      <c r="I79" s="148"/>
      <c r="J79" s="71">
        <v>72.721214328992573</v>
      </c>
      <c r="K79" s="71">
        <v>3.4112622620751361</v>
      </c>
      <c r="L79" s="71">
        <v>5.1762383604689921</v>
      </c>
      <c r="M79" s="71">
        <v>92.756647316633305</v>
      </c>
      <c r="N79" s="71">
        <v>82.063104703277702</v>
      </c>
      <c r="O79" s="71">
        <v>34.133280996820531</v>
      </c>
      <c r="P79" s="71">
        <v>31.521675792290612</v>
      </c>
      <c r="Q79" s="71">
        <v>2.1873482159778201</v>
      </c>
      <c r="R79" s="71">
        <v>0</v>
      </c>
      <c r="S79" s="71">
        <v>3.9035443865600001</v>
      </c>
      <c r="T79" s="72"/>
      <c r="U79" s="71">
        <v>4744996</v>
      </c>
      <c r="V79" s="71">
        <v>1261</v>
      </c>
      <c r="W79" s="71">
        <v>113</v>
      </c>
      <c r="X79" s="71">
        <v>12182</v>
      </c>
      <c r="Y79" s="71">
        <v>11697</v>
      </c>
      <c r="Z79" s="71">
        <v>17712</v>
      </c>
      <c r="AA79" s="71">
        <v>6370</v>
      </c>
      <c r="AB79" s="71">
        <v>31169</v>
      </c>
      <c r="AC79" s="71">
        <v>0</v>
      </c>
      <c r="AD79" s="71">
        <v>3.9035443865600001</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v>
      </c>
      <c r="BL79" s="71">
        <v>0</v>
      </c>
      <c r="BM79" s="71">
        <v>0</v>
      </c>
      <c r="BN79" s="72"/>
      <c r="BO79" s="71">
        <v>0</v>
      </c>
      <c r="BP79" s="71">
        <v>0</v>
      </c>
      <c r="BQ79" s="71">
        <v>0</v>
      </c>
      <c r="BR79" s="71">
        <v>0</v>
      </c>
      <c r="BS79" s="71">
        <v>0</v>
      </c>
      <c r="BT79" s="71">
        <v>0</v>
      </c>
      <c r="BU79"/>
      <c r="BV79" s="70">
        <v>0</v>
      </c>
      <c r="BW79" s="70">
        <v>0</v>
      </c>
      <c r="BX79" s="70">
        <v>0</v>
      </c>
      <c r="BY79" s="70">
        <v>0</v>
      </c>
      <c r="BZ79" s="70">
        <v>0</v>
      </c>
      <c r="CA79" s="70">
        <v>0</v>
      </c>
      <c r="CB79" s="70">
        <v>0</v>
      </c>
      <c r="CC79" s="70">
        <v>0</v>
      </c>
      <c r="CD79" s="70">
        <v>0</v>
      </c>
    </row>
    <row r="80" spans="1:82">
      <c r="A80" s="70" t="s">
        <v>1874</v>
      </c>
      <c r="B80" s="70">
        <v>179</v>
      </c>
      <c r="C80" s="70">
        <v>9</v>
      </c>
      <c r="D80" s="70">
        <v>11</v>
      </c>
      <c r="E80" s="70">
        <v>2012</v>
      </c>
      <c r="F80" s="70" t="s">
        <v>179</v>
      </c>
      <c r="G80" s="70" t="s">
        <v>1865</v>
      </c>
      <c r="H80" s="70" t="s">
        <v>1866</v>
      </c>
      <c r="I80" s="148"/>
      <c r="J80" s="71">
        <v>68.407193983701305</v>
      </c>
      <c r="K80" s="71">
        <v>3.098382176761513</v>
      </c>
      <c r="L80" s="71">
        <v>5.0245382144816286</v>
      </c>
      <c r="M80" s="71">
        <v>89.90909530814973</v>
      </c>
      <c r="N80" s="71">
        <v>88.534867945084912</v>
      </c>
      <c r="O80" s="71">
        <v>34.11514807587708</v>
      </c>
      <c r="P80" s="71">
        <v>31.402421781486378</v>
      </c>
      <c r="Q80" s="71">
        <v>2.3736124158260301</v>
      </c>
      <c r="R80" s="71">
        <v>0</v>
      </c>
      <c r="S80" s="71">
        <v>3.2525788680000001</v>
      </c>
      <c r="T80" s="72"/>
      <c r="U80" s="71">
        <v>4600422</v>
      </c>
      <c r="V80" s="71">
        <v>1261</v>
      </c>
      <c r="W80" s="71">
        <v>113</v>
      </c>
      <c r="X80" s="71">
        <v>12182</v>
      </c>
      <c r="Y80" s="71">
        <v>11803</v>
      </c>
      <c r="Z80" s="71">
        <v>17843</v>
      </c>
      <c r="AA80" s="71">
        <v>6310</v>
      </c>
      <c r="AB80" s="71">
        <v>31131</v>
      </c>
      <c r="AC80" s="71">
        <v>0</v>
      </c>
      <c r="AD80" s="71">
        <v>3.2525788680000001</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0</v>
      </c>
      <c r="BK80" s="71">
        <v>0</v>
      </c>
      <c r="BL80" s="71">
        <v>0</v>
      </c>
      <c r="BM80" s="71">
        <v>0</v>
      </c>
      <c r="BN80" s="72"/>
      <c r="BO80" s="71">
        <v>0</v>
      </c>
      <c r="BP80" s="71">
        <v>0</v>
      </c>
      <c r="BQ80" s="71">
        <v>0</v>
      </c>
      <c r="BR80" s="71">
        <v>0</v>
      </c>
      <c r="BS80" s="71">
        <v>0</v>
      </c>
      <c r="BT80" s="71">
        <v>0</v>
      </c>
      <c r="BU80"/>
      <c r="BV80" s="70">
        <v>0</v>
      </c>
      <c r="BW80" s="70">
        <v>0</v>
      </c>
      <c r="BX80" s="70">
        <v>0</v>
      </c>
      <c r="BY80" s="70">
        <v>0</v>
      </c>
      <c r="BZ80" s="70">
        <v>0</v>
      </c>
      <c r="CA80" s="70">
        <v>0</v>
      </c>
      <c r="CB80" s="70">
        <v>0</v>
      </c>
      <c r="CC80" s="70">
        <v>0</v>
      </c>
      <c r="CD80" s="70">
        <v>0</v>
      </c>
    </row>
    <row r="81" spans="1:82">
      <c r="A81" s="70" t="s">
        <v>1875</v>
      </c>
      <c r="B81" s="70">
        <v>180</v>
      </c>
      <c r="C81" s="70">
        <v>10</v>
      </c>
      <c r="D81" s="70">
        <v>11</v>
      </c>
      <c r="E81" s="70">
        <v>2013</v>
      </c>
      <c r="F81" s="70" t="s">
        <v>180</v>
      </c>
      <c r="G81" s="70" t="s">
        <v>1865</v>
      </c>
      <c r="H81" s="70" t="s">
        <v>1866</v>
      </c>
      <c r="I81" s="148"/>
      <c r="J81" s="71">
        <v>58.26239402946355</v>
      </c>
      <c r="K81" s="71">
        <v>2.5978075564876701</v>
      </c>
      <c r="L81" s="71">
        <v>5.3006247676782499</v>
      </c>
      <c r="M81" s="71">
        <v>92.395069503163498</v>
      </c>
      <c r="N81" s="71">
        <v>84.707511635123836</v>
      </c>
      <c r="O81" s="71">
        <v>33.032270407695343</v>
      </c>
      <c r="P81" s="71">
        <v>30.926298028022462</v>
      </c>
      <c r="Q81" s="71">
        <v>2.3959131256055</v>
      </c>
      <c r="R81" s="71">
        <v>0</v>
      </c>
      <c r="S81" s="71">
        <v>4.0210889163900001</v>
      </c>
      <c r="T81" s="72"/>
      <c r="U81" s="71">
        <v>3729871</v>
      </c>
      <c r="V81" s="71">
        <v>1261</v>
      </c>
      <c r="W81" s="71">
        <v>113</v>
      </c>
      <c r="X81" s="71">
        <v>12182</v>
      </c>
      <c r="Y81" s="71">
        <v>11841</v>
      </c>
      <c r="Z81" s="71">
        <v>18048</v>
      </c>
      <c r="AA81" s="71">
        <v>6191</v>
      </c>
      <c r="AB81" s="71">
        <v>30973</v>
      </c>
      <c r="AC81" s="71">
        <v>0</v>
      </c>
      <c r="AD81" s="71">
        <v>4.0210889163900001</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0</v>
      </c>
      <c r="BK81" s="71">
        <v>0</v>
      </c>
      <c r="BL81" s="71">
        <v>3.8519999999999999</v>
      </c>
      <c r="BM81" s="71">
        <v>0</v>
      </c>
      <c r="BN81" s="72"/>
      <c r="BO81" s="71">
        <v>0</v>
      </c>
      <c r="BP81" s="71">
        <v>0</v>
      </c>
      <c r="BQ81" s="71">
        <v>0</v>
      </c>
      <c r="BR81" s="71">
        <v>0</v>
      </c>
      <c r="BS81" s="71">
        <v>1</v>
      </c>
      <c r="BT81" s="71">
        <v>0</v>
      </c>
      <c r="BU81"/>
      <c r="BV81" s="70">
        <v>3.8519999999999999</v>
      </c>
      <c r="BW81" s="70">
        <v>0</v>
      </c>
      <c r="BX81" s="70">
        <v>0</v>
      </c>
      <c r="BY81" s="70">
        <v>0</v>
      </c>
      <c r="BZ81" s="70">
        <v>0</v>
      </c>
      <c r="CA81" s="70">
        <v>0</v>
      </c>
      <c r="CB81" s="70">
        <v>0</v>
      </c>
      <c r="CC81" s="70">
        <v>0</v>
      </c>
      <c r="CD81" s="70">
        <v>0</v>
      </c>
    </row>
    <row r="82" spans="1:82">
      <c r="A82" s="70" t="s">
        <v>1876</v>
      </c>
      <c r="B82" s="70">
        <v>181</v>
      </c>
      <c r="C82" s="70">
        <v>11</v>
      </c>
      <c r="D82" s="70">
        <v>11</v>
      </c>
      <c r="E82" s="70">
        <v>2014</v>
      </c>
      <c r="F82" s="70" t="s">
        <v>181</v>
      </c>
      <c r="G82" s="70" t="s">
        <v>1865</v>
      </c>
      <c r="H82" s="70" t="s">
        <v>1866</v>
      </c>
      <c r="I82" s="148"/>
      <c r="J82" s="71">
        <v>51.272245955401829</v>
      </c>
      <c r="K82" s="71">
        <v>2.546857140845618</v>
      </c>
      <c r="L82" s="71">
        <v>6.8001058448972032</v>
      </c>
      <c r="M82" s="71">
        <v>88.682821926887442</v>
      </c>
      <c r="N82" s="71">
        <v>85.955027021350489</v>
      </c>
      <c r="O82" s="71">
        <v>31.613286131079089</v>
      </c>
      <c r="P82" s="71">
        <v>30.680320548080896</v>
      </c>
      <c r="Q82" s="71">
        <v>2.2703106663034398</v>
      </c>
      <c r="R82" s="71">
        <v>0</v>
      </c>
      <c r="S82" s="71">
        <v>4.5168245390799999</v>
      </c>
      <c r="T82" s="72"/>
      <c r="U82" s="71">
        <v>3466554</v>
      </c>
      <c r="V82" s="71">
        <v>1081</v>
      </c>
      <c r="W82" s="71">
        <v>187</v>
      </c>
      <c r="X82" s="71">
        <v>11459</v>
      </c>
      <c r="Y82" s="71">
        <v>11837</v>
      </c>
      <c r="Z82" s="71">
        <v>18192</v>
      </c>
      <c r="AA82" s="71">
        <v>6110</v>
      </c>
      <c r="AB82" s="71">
        <v>30590</v>
      </c>
      <c r="AC82" s="71">
        <v>0</v>
      </c>
      <c r="AD82" s="71">
        <v>4.5168245390799999</v>
      </c>
      <c r="AE82" s="72"/>
      <c r="AF82" s="71"/>
      <c r="AG82" s="71"/>
      <c r="AH82" s="71"/>
      <c r="AI82" s="71"/>
      <c r="AJ82" s="71"/>
      <c r="AK82" s="71"/>
      <c r="AL82" s="71"/>
      <c r="AM82" s="71"/>
      <c r="AN82" s="71"/>
      <c r="AO82" s="71"/>
      <c r="AP82" s="71"/>
      <c r="AQ82" s="72"/>
      <c r="AR82" s="71">
        <v>319</v>
      </c>
      <c r="AS82" s="71">
        <v>39</v>
      </c>
      <c r="AT82" s="71">
        <v>0</v>
      </c>
      <c r="AU82" s="71">
        <v>0</v>
      </c>
      <c r="AV82" s="71">
        <v>0</v>
      </c>
      <c r="AW82" s="71">
        <v>0</v>
      </c>
      <c r="AX82" s="71"/>
      <c r="AY82" s="72"/>
      <c r="AZ82" s="71">
        <v>1345.5</v>
      </c>
      <c r="BA82" s="71">
        <v>1127.4000000000001</v>
      </c>
      <c r="BB82" s="71">
        <v>0</v>
      </c>
      <c r="BC82" s="71">
        <v>0</v>
      </c>
      <c r="BD82" s="71">
        <v>0</v>
      </c>
      <c r="BE82" s="71">
        <v>0</v>
      </c>
      <c r="BF82" s="71"/>
      <c r="BG82" s="72"/>
      <c r="BH82" s="71">
        <v>0</v>
      </c>
      <c r="BI82" s="71">
        <v>0</v>
      </c>
      <c r="BJ82" s="71">
        <v>0</v>
      </c>
      <c r="BK82" s="71">
        <v>0</v>
      </c>
      <c r="BL82" s="71">
        <v>3.7320000000000002</v>
      </c>
      <c r="BM82" s="71">
        <v>0</v>
      </c>
      <c r="BN82" s="72"/>
      <c r="BO82" s="71">
        <v>0</v>
      </c>
      <c r="BP82" s="71">
        <v>0</v>
      </c>
      <c r="BQ82" s="71">
        <v>0</v>
      </c>
      <c r="BR82" s="71">
        <v>0</v>
      </c>
      <c r="BS82" s="71">
        <v>1</v>
      </c>
      <c r="BT82" s="71">
        <v>0</v>
      </c>
      <c r="BU82"/>
      <c r="BV82" s="70">
        <v>3.7320000000000002</v>
      </c>
      <c r="BW82" s="70">
        <v>0</v>
      </c>
      <c r="BX82" s="70">
        <v>0</v>
      </c>
      <c r="BY82" s="70">
        <v>0</v>
      </c>
      <c r="BZ82" s="70">
        <v>0</v>
      </c>
      <c r="CA82" s="70">
        <v>0</v>
      </c>
      <c r="CB82" s="70">
        <v>0</v>
      </c>
      <c r="CC82" s="70">
        <v>0</v>
      </c>
      <c r="CD82" s="70">
        <v>0</v>
      </c>
    </row>
    <row r="83" spans="1:82">
      <c r="A83" s="70" t="s">
        <v>1877</v>
      </c>
      <c r="B83" s="70">
        <v>182</v>
      </c>
      <c r="C83" s="70">
        <v>12</v>
      </c>
      <c r="D83" s="70">
        <v>11</v>
      </c>
      <c r="E83" s="70">
        <v>2015</v>
      </c>
      <c r="F83" s="70" t="s">
        <v>182</v>
      </c>
      <c r="G83" s="1064" t="s">
        <v>1865</v>
      </c>
      <c r="H83" s="70" t="s">
        <v>1866</v>
      </c>
      <c r="I83" s="148"/>
      <c r="J83" s="71">
        <v>46.269624303261452</v>
      </c>
      <c r="K83" s="71">
        <v>2.4761133733947429</v>
      </c>
      <c r="L83" s="71">
        <v>5.4709315295798113</v>
      </c>
      <c r="M83" s="71">
        <v>66.507998041898702</v>
      </c>
      <c r="N83" s="71">
        <v>81.917163499778752</v>
      </c>
      <c r="O83" s="71">
        <v>31.392838681320566</v>
      </c>
      <c r="P83" s="71">
        <v>30.408067318237212</v>
      </c>
      <c r="Q83" s="71">
        <v>2.20606800494935</v>
      </c>
      <c r="R83" s="71">
        <v>0</v>
      </c>
      <c r="S83" s="71">
        <v>3.5778309651</v>
      </c>
      <c r="T83" s="72"/>
      <c r="U83" s="71">
        <v>3484658</v>
      </c>
      <c r="V83" s="71">
        <v>1081</v>
      </c>
      <c r="W83" s="71">
        <v>187</v>
      </c>
      <c r="X83" s="71">
        <v>11459</v>
      </c>
      <c r="Y83" s="71">
        <v>11896</v>
      </c>
      <c r="Z83" s="71">
        <v>18239</v>
      </c>
      <c r="AA83" s="71">
        <v>6051</v>
      </c>
      <c r="AB83" s="71">
        <v>30364</v>
      </c>
      <c r="AC83" s="71">
        <v>0</v>
      </c>
      <c r="AD83" s="71">
        <v>3.5778309651</v>
      </c>
      <c r="AE83" s="72"/>
      <c r="AF83" s="71">
        <v>39603682.930000983</v>
      </c>
      <c r="AG83" s="71">
        <v>1833827.944910021</v>
      </c>
      <c r="AH83" s="71">
        <v>779130.92331786931</v>
      </c>
      <c r="AI83" s="71">
        <v>72833408.957923055</v>
      </c>
      <c r="AJ83" s="71">
        <v>113586868.6462145</v>
      </c>
      <c r="AK83" s="71">
        <v>0</v>
      </c>
      <c r="AL83" s="71">
        <v>0</v>
      </c>
      <c r="AM83" s="71">
        <v>4161258.8278105599</v>
      </c>
      <c r="AN83" s="71">
        <v>0</v>
      </c>
      <c r="AO83" s="71">
        <v>0</v>
      </c>
      <c r="AP83" s="71">
        <v>232798178.23017699</v>
      </c>
      <c r="AQ83" s="72"/>
      <c r="AR83" s="71">
        <v>342</v>
      </c>
      <c r="AS83" s="71">
        <v>51</v>
      </c>
      <c r="AT83" s="71">
        <v>0</v>
      </c>
      <c r="AU83" s="71">
        <v>0</v>
      </c>
      <c r="AV83" s="71">
        <v>0</v>
      </c>
      <c r="AW83" s="71">
        <v>0</v>
      </c>
      <c r="AX83" s="71"/>
      <c r="AY83" s="72"/>
      <c r="AZ83" s="71">
        <v>1466.3</v>
      </c>
      <c r="BA83" s="71">
        <v>1374.3</v>
      </c>
      <c r="BB83" s="71">
        <v>0</v>
      </c>
      <c r="BC83" s="71">
        <v>0</v>
      </c>
      <c r="BD83" s="71">
        <v>0</v>
      </c>
      <c r="BE83" s="71">
        <v>0</v>
      </c>
      <c r="BF83" s="71"/>
      <c r="BG83" s="72"/>
      <c r="BH83" s="71">
        <v>0</v>
      </c>
      <c r="BI83" s="71">
        <v>0</v>
      </c>
      <c r="BJ83" s="71">
        <v>0</v>
      </c>
      <c r="BK83" s="71">
        <v>0</v>
      </c>
      <c r="BL83" s="71">
        <v>3.7890000000000001</v>
      </c>
      <c r="BM83" s="71">
        <v>0</v>
      </c>
      <c r="BN83" s="72"/>
      <c r="BO83" s="71">
        <v>0</v>
      </c>
      <c r="BP83" s="71">
        <v>0</v>
      </c>
      <c r="BQ83" s="71">
        <v>0</v>
      </c>
      <c r="BR83" s="71">
        <v>0</v>
      </c>
      <c r="BS83" s="71">
        <v>1</v>
      </c>
      <c r="BT83" s="71">
        <v>0</v>
      </c>
      <c r="BU83"/>
      <c r="BV83" s="70">
        <v>3.7890000000000001</v>
      </c>
      <c r="BW83" s="70">
        <v>0</v>
      </c>
      <c r="BX83" s="70">
        <v>0</v>
      </c>
      <c r="BY83" s="70">
        <v>0</v>
      </c>
      <c r="BZ83" s="70">
        <v>0</v>
      </c>
      <c r="CA83" s="70">
        <v>0</v>
      </c>
      <c r="CB83" s="70">
        <v>0</v>
      </c>
      <c r="CC83" s="70">
        <v>0</v>
      </c>
      <c r="CD83" s="70">
        <v>0</v>
      </c>
    </row>
    <row r="84" spans="1:82">
      <c r="A84" s="70" t="s">
        <v>1878</v>
      </c>
      <c r="B84" s="70">
        <v>183</v>
      </c>
      <c r="C84" s="70">
        <v>13</v>
      </c>
      <c r="D84" s="70">
        <v>11</v>
      </c>
      <c r="E84" s="70">
        <v>2016</v>
      </c>
      <c r="F84" s="70" t="s">
        <v>155</v>
      </c>
      <c r="G84" s="1064" t="s">
        <v>1865</v>
      </c>
      <c r="H84" s="70" t="s">
        <v>1866</v>
      </c>
      <c r="I84" s="148"/>
      <c r="J84" s="71">
        <v>42.914769618680538</v>
      </c>
      <c r="K84" s="71">
        <v>2.5088093897415171</v>
      </c>
      <c r="L84" s="71">
        <v>6.9232990258607101</v>
      </c>
      <c r="M84" s="71">
        <v>58.668304876190511</v>
      </c>
      <c r="N84" s="71">
        <v>79.107922816602525</v>
      </c>
      <c r="O84" s="71">
        <v>31.181649506804597</v>
      </c>
      <c r="P84" s="71">
        <v>29.643062519704444</v>
      </c>
      <c r="Q84" s="71">
        <v>2.1243288696558817</v>
      </c>
      <c r="R84" s="71">
        <v>0</v>
      </c>
      <c r="S84" s="71">
        <v>3.9929049655999989</v>
      </c>
      <c r="T84" s="72"/>
      <c r="U84" s="71">
        <v>3151794</v>
      </c>
      <c r="V84" s="71">
        <v>1081</v>
      </c>
      <c r="W84" s="71">
        <v>187</v>
      </c>
      <c r="X84" s="71">
        <v>11459</v>
      </c>
      <c r="Y84" s="71">
        <v>11908</v>
      </c>
      <c r="Z84" s="71">
        <v>18339</v>
      </c>
      <c r="AA84" s="71">
        <v>6101</v>
      </c>
      <c r="AB84" s="71">
        <v>30076</v>
      </c>
      <c r="AC84" s="71">
        <v>0</v>
      </c>
      <c r="AD84" s="71">
        <v>3.9929049655999989</v>
      </c>
      <c r="AE84" s="72"/>
      <c r="AF84" s="71">
        <v>37039209.676886737</v>
      </c>
      <c r="AG84" s="71">
        <v>1743616.617486482</v>
      </c>
      <c r="AH84" s="71">
        <v>772334.76314291067</v>
      </c>
      <c r="AI84" s="71">
        <v>72221035.583586052</v>
      </c>
      <c r="AJ84" s="71">
        <v>102828401.5023635</v>
      </c>
      <c r="AK84" s="71">
        <v>0</v>
      </c>
      <c r="AL84" s="71">
        <v>0</v>
      </c>
      <c r="AM84" s="71">
        <v>4124991.8620458618</v>
      </c>
      <c r="AN84" s="71">
        <v>0</v>
      </c>
      <c r="AO84" s="71">
        <v>0</v>
      </c>
      <c r="AP84" s="71">
        <v>218729590.00551155</v>
      </c>
      <c r="AQ84" s="72"/>
      <c r="AR84" s="71">
        <v>369</v>
      </c>
      <c r="AS84" s="71">
        <v>58</v>
      </c>
      <c r="AT84" s="71">
        <v>0</v>
      </c>
      <c r="AU84" s="71">
        <v>0</v>
      </c>
      <c r="AV84" s="71">
        <v>0</v>
      </c>
      <c r="AW84" s="71">
        <v>0</v>
      </c>
      <c r="AX84" s="71"/>
      <c r="AY84" s="72"/>
      <c r="AZ84" s="71">
        <v>1614.2</v>
      </c>
      <c r="BA84" s="71">
        <v>1490.7</v>
      </c>
      <c r="BB84" s="71">
        <v>0</v>
      </c>
      <c r="BC84" s="71">
        <v>0</v>
      </c>
      <c r="BD84" s="71">
        <v>0</v>
      </c>
      <c r="BE84" s="71">
        <v>0</v>
      </c>
      <c r="BF84" s="71"/>
      <c r="BG84" s="72"/>
      <c r="BH84" s="71">
        <v>0</v>
      </c>
      <c r="BI84" s="71">
        <v>0</v>
      </c>
      <c r="BJ84" s="71">
        <v>0</v>
      </c>
      <c r="BK84" s="71">
        <v>0</v>
      </c>
      <c r="BL84" s="71">
        <v>3.8079999999999998</v>
      </c>
      <c r="BM84" s="71">
        <v>0</v>
      </c>
      <c r="BN84" s="72"/>
      <c r="BO84" s="71">
        <v>0</v>
      </c>
      <c r="BP84" s="71">
        <v>0</v>
      </c>
      <c r="BQ84" s="71">
        <v>0</v>
      </c>
      <c r="BR84" s="71">
        <v>0</v>
      </c>
      <c r="BS84" s="71">
        <v>1</v>
      </c>
      <c r="BT84" s="71">
        <v>0</v>
      </c>
      <c r="BU84"/>
      <c r="BV84" s="70">
        <v>3.8079999999999998</v>
      </c>
      <c r="BW84" s="70">
        <v>0</v>
      </c>
      <c r="BX84" s="70">
        <v>0</v>
      </c>
      <c r="BY84" s="70">
        <v>0</v>
      </c>
      <c r="BZ84" s="70">
        <v>0</v>
      </c>
      <c r="CA84" s="70">
        <v>0</v>
      </c>
      <c r="CB84" s="70">
        <v>0</v>
      </c>
      <c r="CC84" s="70">
        <v>0</v>
      </c>
      <c r="CD84" s="70">
        <v>0</v>
      </c>
    </row>
    <row r="85" spans="1:82">
      <c r="A85" s="70" t="s">
        <v>1879</v>
      </c>
      <c r="B85" s="70">
        <v>184</v>
      </c>
      <c r="C85" s="70">
        <v>14</v>
      </c>
      <c r="D85" s="70">
        <v>11</v>
      </c>
      <c r="E85" s="70">
        <v>2017</v>
      </c>
      <c r="F85" s="70" t="s">
        <v>156</v>
      </c>
      <c r="G85" s="70" t="s">
        <v>1865</v>
      </c>
      <c r="H85" s="70" t="s">
        <v>1866</v>
      </c>
      <c r="I85" s="148"/>
      <c r="J85" s="71">
        <v>38.131316708640917</v>
      </c>
      <c r="K85" s="71">
        <v>2.4251602935490184</v>
      </c>
      <c r="L85" s="71">
        <v>7.101159176254054</v>
      </c>
      <c r="M85" s="71">
        <v>53.938747663219125</v>
      </c>
      <c r="N85" s="71">
        <v>78.366852095354588</v>
      </c>
      <c r="O85" s="71">
        <v>30.716325506526086</v>
      </c>
      <c r="P85" s="71">
        <v>29.561499064440309</v>
      </c>
      <c r="Q85" s="71">
        <v>2.0315284889222398</v>
      </c>
      <c r="R85" s="71">
        <v>0</v>
      </c>
      <c r="S85" s="71">
        <v>5.3121690789999993</v>
      </c>
      <c r="T85" s="72"/>
      <c r="U85" s="71">
        <v>3173113</v>
      </c>
      <c r="V85" s="71">
        <v>1081</v>
      </c>
      <c r="W85" s="71">
        <v>187</v>
      </c>
      <c r="X85" s="71">
        <v>11459</v>
      </c>
      <c r="Y85" s="71">
        <v>11945</v>
      </c>
      <c r="Z85" s="71">
        <v>18365</v>
      </c>
      <c r="AA85" s="71">
        <v>6123</v>
      </c>
      <c r="AB85" s="71">
        <v>29743</v>
      </c>
      <c r="AC85" s="71">
        <v>0</v>
      </c>
      <c r="AD85" s="71">
        <v>5.3121690789999993</v>
      </c>
      <c r="AE85" s="72"/>
      <c r="AF85" s="71">
        <v>35893329.818254277</v>
      </c>
      <c r="AG85" s="71">
        <v>1758576.835461091</v>
      </c>
      <c r="AH85" s="71">
        <v>1107644.7699044649</v>
      </c>
      <c r="AI85" s="71">
        <v>72833263.734800994</v>
      </c>
      <c r="AJ85" s="71">
        <v>107364569.2209302</v>
      </c>
      <c r="AK85" s="71">
        <v>0</v>
      </c>
      <c r="AL85" s="71">
        <v>0</v>
      </c>
      <c r="AM85" s="71">
        <v>4085703.1765437871</v>
      </c>
      <c r="AN85" s="71">
        <v>0</v>
      </c>
      <c r="AO85" s="71">
        <v>0</v>
      </c>
      <c r="AP85" s="71">
        <v>223043087.55589479</v>
      </c>
      <c r="AQ85" s="72"/>
      <c r="AR85" s="71">
        <v>386</v>
      </c>
      <c r="AS85" s="71">
        <v>70</v>
      </c>
      <c r="AT85" s="71">
        <v>0</v>
      </c>
      <c r="AU85" s="71">
        <v>0</v>
      </c>
      <c r="AV85" s="71">
        <v>0</v>
      </c>
      <c r="AW85" s="71">
        <v>0</v>
      </c>
      <c r="AX85" s="71"/>
      <c r="AY85" s="72"/>
      <c r="AZ85" s="71">
        <v>1703.7</v>
      </c>
      <c r="BA85" s="71">
        <v>2108.900000000001</v>
      </c>
      <c r="BB85" s="71">
        <v>0</v>
      </c>
      <c r="BC85" s="71">
        <v>0</v>
      </c>
      <c r="BD85" s="71">
        <v>0</v>
      </c>
      <c r="BE85" s="71">
        <v>0</v>
      </c>
      <c r="BF85" s="71"/>
      <c r="BG85" s="72"/>
      <c r="BH85" s="71">
        <v>0</v>
      </c>
      <c r="BI85" s="71">
        <v>0</v>
      </c>
      <c r="BJ85" s="71">
        <v>0</v>
      </c>
      <c r="BK85" s="71">
        <v>0</v>
      </c>
      <c r="BL85" s="71">
        <v>3.879</v>
      </c>
      <c r="BM85" s="71">
        <v>0</v>
      </c>
      <c r="BN85" s="72"/>
      <c r="BO85" s="71">
        <v>0</v>
      </c>
      <c r="BP85" s="71">
        <v>0</v>
      </c>
      <c r="BQ85" s="71">
        <v>0</v>
      </c>
      <c r="BR85" s="71">
        <v>0</v>
      </c>
      <c r="BS85" s="71">
        <v>1</v>
      </c>
      <c r="BT85" s="71">
        <v>0</v>
      </c>
      <c r="BU85"/>
      <c r="BV85" s="70">
        <v>3.879</v>
      </c>
      <c r="BW85" s="70">
        <v>0</v>
      </c>
      <c r="BX85" s="70">
        <v>0</v>
      </c>
      <c r="BY85" s="70">
        <v>0</v>
      </c>
      <c r="BZ85" s="70">
        <v>0</v>
      </c>
      <c r="CA85" s="70">
        <v>0</v>
      </c>
      <c r="CB85" s="70">
        <v>0</v>
      </c>
      <c r="CC85" s="70">
        <v>0</v>
      </c>
      <c r="CD85" s="70">
        <v>0</v>
      </c>
    </row>
    <row r="86" spans="1:82">
      <c r="A86" s="70" t="s">
        <v>1880</v>
      </c>
      <c r="B86" s="70">
        <v>185</v>
      </c>
      <c r="C86" s="70">
        <v>15</v>
      </c>
      <c r="D86" s="70">
        <v>11</v>
      </c>
      <c r="E86" s="70">
        <v>2018</v>
      </c>
      <c r="F86" s="70" t="s">
        <v>183</v>
      </c>
      <c r="G86" s="70" t="s">
        <v>1865</v>
      </c>
      <c r="H86" s="70" t="s">
        <v>1866</v>
      </c>
      <c r="I86" s="148"/>
      <c r="J86" s="71">
        <v>40.866332007765614</v>
      </c>
      <c r="K86" s="71">
        <v>2.2122697752724365</v>
      </c>
      <c r="L86" s="71">
        <v>6.3539098796582927</v>
      </c>
      <c r="M86" s="71">
        <v>49.107242255002639</v>
      </c>
      <c r="N86" s="71">
        <v>71.587563442032049</v>
      </c>
      <c r="O86" s="71">
        <v>30.211442220206113</v>
      </c>
      <c r="P86" s="71">
        <v>29.262457000958765</v>
      </c>
      <c r="Q86" s="71">
        <v>1.86263593137729</v>
      </c>
      <c r="R86" s="71">
        <v>0</v>
      </c>
      <c r="S86" s="71">
        <v>5.155677410740001</v>
      </c>
      <c r="T86" s="72"/>
      <c r="U86" s="71">
        <v>3380997</v>
      </c>
      <c r="V86" s="71">
        <v>1081</v>
      </c>
      <c r="W86" s="71">
        <v>187</v>
      </c>
      <c r="X86" s="71">
        <v>11459</v>
      </c>
      <c r="Y86" s="71">
        <v>11988</v>
      </c>
      <c r="Z86" s="71">
        <v>18409</v>
      </c>
      <c r="AA86" s="71">
        <v>6122</v>
      </c>
      <c r="AB86" s="71">
        <v>29388</v>
      </c>
      <c r="AC86" s="71">
        <v>0</v>
      </c>
      <c r="AD86" s="71">
        <v>5.155677410740001</v>
      </c>
      <c r="AE86" s="72"/>
      <c r="AF86" s="71">
        <v>39484159.832221143</v>
      </c>
      <c r="AG86" s="71">
        <v>1564816.702539905</v>
      </c>
      <c r="AH86" s="71">
        <v>1024941.378730904</v>
      </c>
      <c r="AI86" s="71">
        <v>68468004.230471417</v>
      </c>
      <c r="AJ86" s="71">
        <v>105825299.3386779</v>
      </c>
      <c r="AK86" s="71">
        <v>0</v>
      </c>
      <c r="AL86" s="71">
        <v>0</v>
      </c>
      <c r="AM86" s="71">
        <v>4045290.841593937</v>
      </c>
      <c r="AN86" s="71">
        <v>0</v>
      </c>
      <c r="AO86" s="71">
        <v>0</v>
      </c>
      <c r="AP86" s="71">
        <v>220412512.32423523</v>
      </c>
      <c r="AQ86" s="72"/>
      <c r="AR86" s="71">
        <v>430</v>
      </c>
      <c r="AS86" s="71">
        <v>77</v>
      </c>
      <c r="AT86" s="71">
        <v>0</v>
      </c>
      <c r="AU86" s="71">
        <v>0</v>
      </c>
      <c r="AV86" s="71">
        <v>0</v>
      </c>
      <c r="AW86" s="71">
        <v>0</v>
      </c>
      <c r="AX86" s="71"/>
      <c r="AY86" s="72"/>
      <c r="AZ86" s="71">
        <v>1915.9999999999995</v>
      </c>
      <c r="BA86" s="71">
        <v>2246.9</v>
      </c>
      <c r="BB86" s="71">
        <v>0</v>
      </c>
      <c r="BC86" s="71">
        <v>0</v>
      </c>
      <c r="BD86" s="71">
        <v>0</v>
      </c>
      <c r="BE86" s="71">
        <v>0</v>
      </c>
      <c r="BF86" s="71"/>
      <c r="BG86" s="72"/>
      <c r="BH86" s="71">
        <v>0</v>
      </c>
      <c r="BI86" s="71">
        <v>0</v>
      </c>
      <c r="BJ86" s="71">
        <v>0</v>
      </c>
      <c r="BK86" s="71">
        <v>0</v>
      </c>
      <c r="BL86" s="71">
        <v>3.5510000000000002</v>
      </c>
      <c r="BM86" s="71">
        <v>0</v>
      </c>
      <c r="BN86" s="72"/>
      <c r="BO86" s="71">
        <v>0</v>
      </c>
      <c r="BP86" s="71">
        <v>0</v>
      </c>
      <c r="BQ86" s="71">
        <v>0</v>
      </c>
      <c r="BR86" s="71">
        <v>0</v>
      </c>
      <c r="BS86" s="71">
        <v>1</v>
      </c>
      <c r="BT86" s="71">
        <v>0</v>
      </c>
      <c r="BU86"/>
      <c r="BV86" s="70">
        <v>3.5510000000000002</v>
      </c>
      <c r="BW86" s="70">
        <v>0</v>
      </c>
      <c r="BX86" s="70">
        <v>0</v>
      </c>
      <c r="BY86" s="70">
        <v>0</v>
      </c>
      <c r="BZ86" s="70">
        <v>0</v>
      </c>
      <c r="CA86" s="70">
        <v>0</v>
      </c>
      <c r="CB86" s="70">
        <v>0</v>
      </c>
      <c r="CC86" s="70">
        <v>0</v>
      </c>
      <c r="CD86" s="70">
        <v>0</v>
      </c>
    </row>
    <row r="87" spans="1:82">
      <c r="A87" s="70" t="s">
        <v>1881</v>
      </c>
      <c r="B87" s="70">
        <v>186</v>
      </c>
      <c r="C87" s="70">
        <v>16</v>
      </c>
      <c r="D87" s="70">
        <v>11</v>
      </c>
      <c r="E87" s="70">
        <v>2019</v>
      </c>
      <c r="F87" s="70" t="s">
        <v>158</v>
      </c>
      <c r="G87" s="70" t="s">
        <v>1865</v>
      </c>
      <c r="H87" s="70" t="s">
        <v>1866</v>
      </c>
      <c r="I87" s="148"/>
      <c r="J87" s="71">
        <v>48.325442195449931</v>
      </c>
      <c r="K87" s="71">
        <v>1.9913782515147176</v>
      </c>
      <c r="L87" s="71">
        <v>6.388843425467515</v>
      </c>
      <c r="M87" s="71">
        <v>49.139088317184822</v>
      </c>
      <c r="N87" s="71">
        <v>59.704042716318085</v>
      </c>
      <c r="O87" s="71">
        <v>29.428159566884762</v>
      </c>
      <c r="P87" s="71">
        <v>28.654799937754571</v>
      </c>
      <c r="Q87" s="71">
        <v>1.8013213084886099</v>
      </c>
      <c r="R87" s="71">
        <v>0</v>
      </c>
      <c r="S87" s="71">
        <v>5.4873602045999998</v>
      </c>
      <c r="T87" s="72"/>
      <c r="U87" s="71">
        <v>4343232</v>
      </c>
      <c r="V87" s="71">
        <v>1081</v>
      </c>
      <c r="W87" s="71">
        <v>187</v>
      </c>
      <c r="X87" s="71">
        <v>11459</v>
      </c>
      <c r="Y87" s="71">
        <v>12118</v>
      </c>
      <c r="Z87" s="71">
        <v>18424</v>
      </c>
      <c r="AA87" s="71">
        <v>5950</v>
      </c>
      <c r="AB87" s="71">
        <v>29190</v>
      </c>
      <c r="AC87" s="71">
        <v>0</v>
      </c>
      <c r="AD87" s="71">
        <v>5.4873602045999998</v>
      </c>
      <c r="AE87" s="72"/>
      <c r="AF87" s="71">
        <v>47296419.567105718</v>
      </c>
      <c r="AG87" s="71">
        <v>1511444.4989296859</v>
      </c>
      <c r="AH87" s="71">
        <v>1096716.730635626</v>
      </c>
      <c r="AI87" s="71">
        <v>74088737.702882931</v>
      </c>
      <c r="AJ87" s="71">
        <v>94906917.957101151</v>
      </c>
      <c r="AK87" s="71">
        <v>0</v>
      </c>
      <c r="AL87" s="71">
        <v>0</v>
      </c>
      <c r="AM87" s="71">
        <v>3975458.2577976491</v>
      </c>
      <c r="AN87" s="71">
        <v>0</v>
      </c>
      <c r="AO87" s="71">
        <v>0</v>
      </c>
      <c r="AP87" s="71">
        <v>222875694.71445277</v>
      </c>
      <c r="AQ87" s="72"/>
      <c r="AR87" s="71">
        <v>457</v>
      </c>
      <c r="AS87" s="71">
        <v>82</v>
      </c>
      <c r="AT87" s="71">
        <v>0</v>
      </c>
      <c r="AU87" s="71">
        <v>0</v>
      </c>
      <c r="AV87" s="71">
        <v>0</v>
      </c>
      <c r="AW87" s="71">
        <v>0</v>
      </c>
      <c r="AX87" s="71"/>
      <c r="AY87" s="72"/>
      <c r="AZ87" s="71">
        <v>2030.900000000001</v>
      </c>
      <c r="BA87" s="71">
        <v>2372.6</v>
      </c>
      <c r="BB87" s="71">
        <v>0</v>
      </c>
      <c r="BC87" s="71">
        <v>0</v>
      </c>
      <c r="BD87" s="71">
        <v>0</v>
      </c>
      <c r="BE87" s="71">
        <v>0</v>
      </c>
      <c r="BF87" s="71"/>
      <c r="BG87" s="72"/>
      <c r="BH87" s="71">
        <v>0</v>
      </c>
      <c r="BI87" s="71">
        <v>0</v>
      </c>
      <c r="BJ87" s="71">
        <v>0</v>
      </c>
      <c r="BK87" s="71">
        <v>0</v>
      </c>
      <c r="BL87" s="71">
        <v>3.0979999999999999</v>
      </c>
      <c r="BM87" s="71">
        <v>0</v>
      </c>
      <c r="BN87" s="72"/>
      <c r="BO87" s="71">
        <v>0</v>
      </c>
      <c r="BP87" s="71">
        <v>0</v>
      </c>
      <c r="BQ87" s="71">
        <v>0</v>
      </c>
      <c r="BR87" s="71">
        <v>0</v>
      </c>
      <c r="BS87" s="71">
        <v>1</v>
      </c>
      <c r="BT87" s="71">
        <v>0</v>
      </c>
      <c r="BU87"/>
      <c r="BV87" s="70">
        <v>3.0979999999999999</v>
      </c>
      <c r="BW87" s="70">
        <v>0</v>
      </c>
      <c r="BX87" s="70">
        <v>0</v>
      </c>
      <c r="BY87" s="70">
        <v>0</v>
      </c>
      <c r="BZ87" s="70">
        <v>0</v>
      </c>
      <c r="CA87" s="70">
        <v>0</v>
      </c>
      <c r="CB87" s="70">
        <v>0</v>
      </c>
      <c r="CC87" s="70">
        <v>0</v>
      </c>
      <c r="CD87" s="70">
        <v>0</v>
      </c>
    </row>
    <row r="88" spans="1:82">
      <c r="A88" s="70" t="s">
        <v>1882</v>
      </c>
      <c r="B88" s="70">
        <v>187</v>
      </c>
      <c r="C88" s="70">
        <v>17</v>
      </c>
      <c r="D88" s="70">
        <v>11</v>
      </c>
      <c r="E88" s="70">
        <v>2020</v>
      </c>
      <c r="F88" s="70" t="s">
        <v>159</v>
      </c>
      <c r="G88" s="70" t="s">
        <v>1865</v>
      </c>
      <c r="H88" s="70" t="s">
        <v>1866</v>
      </c>
      <c r="I88" s="148"/>
      <c r="J88" s="71">
        <v>39.183592985048968</v>
      </c>
      <c r="K88" s="71">
        <v>2.1444602482746946</v>
      </c>
      <c r="L88" s="71">
        <v>10.6265145226338</v>
      </c>
      <c r="M88" s="71">
        <v>41.039569415500104</v>
      </c>
      <c r="N88" s="71">
        <v>54.454076609127263</v>
      </c>
      <c r="O88" s="71">
        <v>25.897982260716091</v>
      </c>
      <c r="P88" s="71">
        <v>26.845935395565707</v>
      </c>
      <c r="Q88" s="71">
        <v>1.7059695708243401</v>
      </c>
      <c r="R88" s="71">
        <v>0</v>
      </c>
      <c r="S88" s="71">
        <v>5.3560800752400013</v>
      </c>
      <c r="T88" s="72"/>
      <c r="U88" s="71">
        <v>3820865</v>
      </c>
      <c r="V88" s="71">
        <v>1061</v>
      </c>
      <c r="W88" s="71">
        <v>473</v>
      </c>
      <c r="X88" s="71">
        <v>11459</v>
      </c>
      <c r="Y88" s="71">
        <v>12109</v>
      </c>
      <c r="Z88" s="71">
        <v>18506</v>
      </c>
      <c r="AA88" s="71">
        <v>5925</v>
      </c>
      <c r="AB88" s="71">
        <v>28934</v>
      </c>
      <c r="AC88" s="71">
        <v>0</v>
      </c>
      <c r="AD88" s="71">
        <v>5.3560800752400013</v>
      </c>
      <c r="AE88" s="72"/>
      <c r="AF88" s="71">
        <v>41605593.920204543</v>
      </c>
      <c r="AG88" s="71">
        <v>1569810.6101405427</v>
      </c>
      <c r="AH88" s="71">
        <v>1799356.0318482958</v>
      </c>
      <c r="AI88" s="71">
        <v>64618635.251342408</v>
      </c>
      <c r="AJ88" s="71">
        <v>96471787.406137064</v>
      </c>
      <c r="AK88" s="71"/>
      <c r="AL88" s="71"/>
      <c r="AM88" s="71">
        <v>3776208.4634447782</v>
      </c>
      <c r="AN88" s="71"/>
      <c r="AO88" s="71"/>
      <c r="AP88" s="71">
        <v>209841391.68311763</v>
      </c>
      <c r="AQ88" s="72"/>
      <c r="AR88" s="71">
        <v>477</v>
      </c>
      <c r="AS88" s="71">
        <v>83</v>
      </c>
      <c r="AT88" s="71">
        <v>0</v>
      </c>
      <c r="AU88" s="71">
        <v>0</v>
      </c>
      <c r="AV88" s="71">
        <v>0</v>
      </c>
      <c r="AW88" s="71">
        <v>0</v>
      </c>
      <c r="AX88" s="71"/>
      <c r="AY88" s="72"/>
      <c r="AZ88" s="71">
        <v>2138.2000000000012</v>
      </c>
      <c r="BA88" s="71">
        <v>3205.1</v>
      </c>
      <c r="BB88" s="71">
        <v>0</v>
      </c>
      <c r="BC88" s="71">
        <v>0</v>
      </c>
      <c r="BD88" s="71">
        <v>0</v>
      </c>
      <c r="BE88" s="71">
        <v>0</v>
      </c>
      <c r="BF88" s="71"/>
      <c r="BG88" s="72"/>
      <c r="BH88" s="71">
        <v>0</v>
      </c>
      <c r="BI88" s="71">
        <v>0</v>
      </c>
      <c r="BJ88" s="71">
        <v>0</v>
      </c>
      <c r="BK88" s="71">
        <v>0</v>
      </c>
      <c r="BL88" s="71">
        <v>3.915</v>
      </c>
      <c r="BM88" s="71">
        <v>0</v>
      </c>
      <c r="BN88" s="72"/>
      <c r="BO88" s="71">
        <v>0</v>
      </c>
      <c r="BP88" s="71">
        <v>0</v>
      </c>
      <c r="BQ88" s="71">
        <v>0</v>
      </c>
      <c r="BR88" s="71">
        <v>0</v>
      </c>
      <c r="BS88" s="71">
        <v>1</v>
      </c>
      <c r="BT88" s="71">
        <v>0</v>
      </c>
      <c r="BU88"/>
      <c r="BV88" s="70">
        <v>3.915</v>
      </c>
      <c r="BW88" s="70">
        <v>0</v>
      </c>
      <c r="BX88" s="70">
        <v>0</v>
      </c>
      <c r="BY88" s="70">
        <v>0</v>
      </c>
      <c r="BZ88" s="70">
        <v>0</v>
      </c>
      <c r="CA88" s="70">
        <v>0</v>
      </c>
      <c r="CB88" s="70">
        <v>0</v>
      </c>
      <c r="CC88" s="70">
        <v>0</v>
      </c>
      <c r="CD88" s="70">
        <v>0</v>
      </c>
    </row>
    <row r="89" spans="1:82">
      <c r="A89" s="70" t="s">
        <v>1883</v>
      </c>
      <c r="B89" s="70">
        <v>187</v>
      </c>
      <c r="C89" s="70">
        <v>18</v>
      </c>
      <c r="D89" s="70">
        <v>11</v>
      </c>
      <c r="E89" s="70">
        <v>2021</v>
      </c>
      <c r="F89" s="70" t="s">
        <v>160</v>
      </c>
      <c r="G89" s="70" t="s">
        <v>1865</v>
      </c>
      <c r="H89" s="70" t="s">
        <v>1866</v>
      </c>
      <c r="I89" s="148"/>
      <c r="J89" s="71">
        <v>40.743665472920938</v>
      </c>
      <c r="K89" s="71">
        <v>2.2860902045966798</v>
      </c>
      <c r="L89" s="71">
        <v>12.795728328587728</v>
      </c>
      <c r="M89" s="71">
        <v>46.284518288527792</v>
      </c>
      <c r="N89" s="71">
        <v>57.408014226628126</v>
      </c>
      <c r="O89" s="71">
        <v>25.108672316733045</v>
      </c>
      <c r="P89" s="71">
        <v>27.545103496850466</v>
      </c>
      <c r="Q89" s="71">
        <v>1.6711557879294101</v>
      </c>
      <c r="R89" s="71">
        <v>0</v>
      </c>
      <c r="S89" s="71">
        <v>5.7114903960400003</v>
      </c>
      <c r="T89" s="72"/>
      <c r="U89" s="71">
        <v>4337996</v>
      </c>
      <c r="V89" s="71">
        <v>1061</v>
      </c>
      <c r="W89" s="71">
        <v>473</v>
      </c>
      <c r="X89" s="71">
        <v>11459</v>
      </c>
      <c r="Y89" s="71">
        <v>12099</v>
      </c>
      <c r="Z89" s="71">
        <v>18474</v>
      </c>
      <c r="AA89" s="71">
        <v>5928</v>
      </c>
      <c r="AB89" s="71">
        <v>28622</v>
      </c>
      <c r="AC89" s="71">
        <v>0</v>
      </c>
      <c r="AD89" s="71">
        <v>5.7114903960400003</v>
      </c>
      <c r="AE89" s="72"/>
      <c r="AF89" s="71">
        <v>41395474.319688253</v>
      </c>
      <c r="AG89" s="71">
        <v>1661206.987841072</v>
      </c>
      <c r="AH89" s="71">
        <v>2259583.1474396531</v>
      </c>
      <c r="AI89" s="71">
        <v>73407085.142955974</v>
      </c>
      <c r="AJ89" s="71">
        <v>96910373.587615639</v>
      </c>
      <c r="AK89" s="71">
        <v>0</v>
      </c>
      <c r="AL89" s="71">
        <v>0</v>
      </c>
      <c r="AM89" s="71">
        <v>3757034.9968349352</v>
      </c>
      <c r="AN89" s="71">
        <v>0</v>
      </c>
      <c r="AO89" s="71">
        <v>0</v>
      </c>
      <c r="AP89" s="71">
        <v>219390758.18237552</v>
      </c>
      <c r="AQ89" s="72"/>
      <c r="AR89" s="71">
        <v>494</v>
      </c>
      <c r="AS89" s="71">
        <v>84</v>
      </c>
      <c r="AT89" s="71">
        <v>0</v>
      </c>
      <c r="AU89" s="71">
        <v>0</v>
      </c>
      <c r="AV89" s="71">
        <v>0</v>
      </c>
      <c r="AW89" s="71">
        <v>0</v>
      </c>
      <c r="AX89" s="71"/>
      <c r="AY89" s="72"/>
      <c r="AZ89" s="71">
        <v>2233.0000000000009</v>
      </c>
      <c r="BA89" s="71">
        <v>3215.8</v>
      </c>
      <c r="BB89" s="71">
        <v>0</v>
      </c>
      <c r="BC89" s="71">
        <v>0</v>
      </c>
      <c r="BD89" s="71">
        <v>0</v>
      </c>
      <c r="BE89" s="71">
        <v>0</v>
      </c>
      <c r="BF89" s="71"/>
      <c r="BG89" s="72"/>
      <c r="BH89" s="71">
        <v>0</v>
      </c>
      <c r="BI89" s="71">
        <v>0</v>
      </c>
      <c r="BJ89" s="71">
        <v>0</v>
      </c>
      <c r="BK89" s="71">
        <v>0</v>
      </c>
      <c r="BL89" s="71">
        <v>3.0739999999999998</v>
      </c>
      <c r="BM89" s="71">
        <v>0</v>
      </c>
      <c r="BN89" s="72"/>
      <c r="BO89" s="71">
        <v>0</v>
      </c>
      <c r="BP89" s="71">
        <v>0</v>
      </c>
      <c r="BQ89" s="71">
        <v>0</v>
      </c>
      <c r="BR89" s="71">
        <v>0</v>
      </c>
      <c r="BS89" s="71">
        <v>1</v>
      </c>
      <c r="BT89" s="71">
        <v>0</v>
      </c>
      <c r="BU89"/>
      <c r="BV89" s="70">
        <v>3.0739999999999998</v>
      </c>
      <c r="BW89" s="70">
        <v>0</v>
      </c>
      <c r="BX89" s="70">
        <v>0</v>
      </c>
      <c r="BY89" s="70">
        <v>0</v>
      </c>
      <c r="BZ89" s="70">
        <v>0</v>
      </c>
      <c r="CA89" s="70">
        <v>0</v>
      </c>
      <c r="CB89" s="70">
        <v>0</v>
      </c>
      <c r="CC89" s="70">
        <v>0</v>
      </c>
      <c r="CD89" s="70">
        <v>0</v>
      </c>
    </row>
    <row r="90" spans="1:82">
      <c r="A90" s="70" t="s">
        <v>1884</v>
      </c>
      <c r="B90" s="70">
        <v>187</v>
      </c>
      <c r="C90" s="70">
        <v>19</v>
      </c>
      <c r="D90" s="70">
        <v>11</v>
      </c>
      <c r="E90" s="70">
        <v>2022</v>
      </c>
      <c r="F90" s="70" t="s">
        <v>161</v>
      </c>
      <c r="G90" s="70" t="s">
        <v>1865</v>
      </c>
      <c r="H90" s="70" t="s">
        <v>1866</v>
      </c>
      <c r="I90" s="148"/>
      <c r="J90" s="71">
        <v>49.913813542612111</v>
      </c>
      <c r="K90" s="71">
        <v>2.1867870938521854</v>
      </c>
      <c r="L90" s="71">
        <v>13.799865451706598</v>
      </c>
      <c r="M90" s="71">
        <v>48.317779126371889</v>
      </c>
      <c r="N90" s="71">
        <v>60.649207723270564</v>
      </c>
      <c r="O90" s="71">
        <v>26.305587811740878</v>
      </c>
      <c r="P90" s="71">
        <v>27.268804649215515</v>
      </c>
      <c r="Q90" s="71">
        <v>1.6670173302731051</v>
      </c>
      <c r="R90" s="71">
        <v>0</v>
      </c>
      <c r="S90" s="71">
        <v>5.9567711910000014</v>
      </c>
      <c r="T90" s="72"/>
      <c r="U90" s="71">
        <v>5164030</v>
      </c>
      <c r="V90" s="71">
        <v>1061</v>
      </c>
      <c r="W90" s="71">
        <v>473</v>
      </c>
      <c r="X90" s="71">
        <v>11459</v>
      </c>
      <c r="Y90" s="71">
        <v>12154</v>
      </c>
      <c r="Z90" s="71">
        <v>18389</v>
      </c>
      <c r="AA90" s="71">
        <v>5958</v>
      </c>
      <c r="AB90" s="71">
        <v>28317</v>
      </c>
      <c r="AC90" s="71">
        <v>0</v>
      </c>
      <c r="AD90" s="71">
        <v>5.9567711910000014</v>
      </c>
      <c r="AE90" s="72"/>
      <c r="AF90" s="71">
        <v>49662374.34652333</v>
      </c>
      <c r="AG90" s="71">
        <v>1699385.231770674</v>
      </c>
      <c r="AH90" s="71">
        <v>2989777.1506824251</v>
      </c>
      <c r="AI90" s="71">
        <v>64932680.07651379</v>
      </c>
      <c r="AJ90" s="71">
        <v>102481271.49117319</v>
      </c>
      <c r="AK90" s="71">
        <v>0</v>
      </c>
      <c r="AL90" s="71">
        <v>0</v>
      </c>
      <c r="AM90" s="71">
        <v>3656497.5957262912</v>
      </c>
      <c r="AN90" s="71">
        <v>0</v>
      </c>
      <c r="AO90" s="71">
        <v>0</v>
      </c>
      <c r="AP90" s="71">
        <v>225421985.89238968</v>
      </c>
      <c r="AQ90" s="72"/>
      <c r="AR90" s="71">
        <v>513</v>
      </c>
      <c r="AS90" s="71">
        <v>85</v>
      </c>
      <c r="AT90" s="71">
        <v>0</v>
      </c>
      <c r="AU90" s="71">
        <v>0</v>
      </c>
      <c r="AV90" s="71">
        <v>0</v>
      </c>
      <c r="AW90" s="71">
        <v>0</v>
      </c>
      <c r="AX90" s="71"/>
      <c r="AY90" s="72"/>
      <c r="AZ90" s="71">
        <v>2345.7000000000012</v>
      </c>
      <c r="BA90" s="71">
        <v>3265.3</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1885</v>
      </c>
      <c r="B91" s="70">
        <v>187</v>
      </c>
      <c r="C91" s="70">
        <v>20</v>
      </c>
      <c r="D91" s="70">
        <v>11</v>
      </c>
      <c r="E91" s="70">
        <v>2023</v>
      </c>
      <c r="F91" s="70" t="s">
        <v>1539</v>
      </c>
      <c r="G91" s="70" t="s">
        <v>1865</v>
      </c>
      <c r="H91" s="70" t="s">
        <v>1866</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545</v>
      </c>
      <c r="AS91" s="71">
        <v>85</v>
      </c>
      <c r="AT91" s="71">
        <v>0</v>
      </c>
      <c r="AU91" s="71">
        <v>0</v>
      </c>
      <c r="AV91" s="71">
        <v>0</v>
      </c>
      <c r="AW91" s="71">
        <v>0</v>
      </c>
      <c r="AX91" s="71"/>
      <c r="AY91" s="72"/>
      <c r="AZ91" s="71">
        <v>2556.7000000000016</v>
      </c>
      <c r="BA91" s="71">
        <v>3265.3</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1886</v>
      </c>
      <c r="B92" s="70">
        <v>187</v>
      </c>
      <c r="C92" s="70">
        <v>21</v>
      </c>
      <c r="D92" s="70">
        <v>11</v>
      </c>
      <c r="E92" s="70">
        <v>2024</v>
      </c>
      <c r="F92" s="70" t="s">
        <v>1554</v>
      </c>
      <c r="G92" s="70" t="s">
        <v>1865</v>
      </c>
      <c r="H92" s="70" t="s">
        <v>1866</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1887</v>
      </c>
      <c r="B93" s="70">
        <v>358</v>
      </c>
      <c r="C93" s="70">
        <v>1</v>
      </c>
      <c r="D93" s="70">
        <v>22</v>
      </c>
      <c r="E93" s="70">
        <v>1990</v>
      </c>
      <c r="F93" s="70" t="s">
        <v>787</v>
      </c>
      <c r="G93" s="70" t="s">
        <v>1888</v>
      </c>
      <c r="H93" s="70" t="s">
        <v>1889</v>
      </c>
      <c r="I93" s="148"/>
      <c r="J93" s="71">
        <v>71.466024344936159</v>
      </c>
      <c r="K93" s="71">
        <v>3.3067872506354319</v>
      </c>
      <c r="L93" s="71">
        <v>4.8986911496290384</v>
      </c>
      <c r="M93" s="71">
        <v>12.337145557631359</v>
      </c>
      <c r="N93" s="71">
        <v>12.01804883146797</v>
      </c>
      <c r="O93" s="71">
        <v>14.271415302097081</v>
      </c>
      <c r="P93" s="71">
        <v>19.88377026797443</v>
      </c>
      <c r="Q93" s="71">
        <v>1.1587395580140301</v>
      </c>
      <c r="R93" s="71">
        <v>0</v>
      </c>
      <c r="S93" s="71">
        <v>1.255994257991121</v>
      </c>
      <c r="T93" s="72"/>
      <c r="U93" s="71">
        <v>4995573</v>
      </c>
      <c r="V93" s="71">
        <v>1095</v>
      </c>
      <c r="W93" s="71">
        <v>43</v>
      </c>
      <c r="X93" s="71">
        <v>5065</v>
      </c>
      <c r="Y93" s="71">
        <v>4627</v>
      </c>
      <c r="Z93" s="71">
        <v>5870</v>
      </c>
      <c r="AA93" s="71">
        <v>4828</v>
      </c>
      <c r="AB93" s="71">
        <v>18814</v>
      </c>
      <c r="AC93" s="71">
        <v>0</v>
      </c>
      <c r="AD93" s="71">
        <v>1.255994257991121</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1890</v>
      </c>
      <c r="B94" s="70">
        <v>359</v>
      </c>
      <c r="C94" s="70">
        <v>2</v>
      </c>
      <c r="D94" s="70">
        <v>22</v>
      </c>
      <c r="E94" s="70">
        <v>2005</v>
      </c>
      <c r="F94" s="70" t="s">
        <v>789</v>
      </c>
      <c r="G94" s="70" t="s">
        <v>1888</v>
      </c>
      <c r="H94" s="70" t="s">
        <v>1889</v>
      </c>
      <c r="I94" s="148"/>
      <c r="J94" s="71">
        <v>343.75133040216878</v>
      </c>
      <c r="K94" s="71">
        <v>3.0461767232523531</v>
      </c>
      <c r="L94" s="71">
        <v>7.5964986252396942</v>
      </c>
      <c r="M94" s="71">
        <v>30.863683919044639</v>
      </c>
      <c r="N94" s="71">
        <v>31.912731313420561</v>
      </c>
      <c r="O94" s="71">
        <v>29.289903905808551</v>
      </c>
      <c r="P94" s="71">
        <v>27.205069578465139</v>
      </c>
      <c r="Q94" s="71">
        <v>1.4174784655878701</v>
      </c>
      <c r="R94" s="71">
        <v>0</v>
      </c>
      <c r="S94" s="71">
        <v>1.8109819146359689</v>
      </c>
      <c r="T94" s="72"/>
      <c r="U94" s="71">
        <v>19920127</v>
      </c>
      <c r="V94" s="71">
        <v>1146</v>
      </c>
      <c r="W94" s="71">
        <v>64</v>
      </c>
      <c r="X94" s="71">
        <v>5498</v>
      </c>
      <c r="Y94" s="71">
        <v>8027</v>
      </c>
      <c r="Z94" s="71">
        <v>13941</v>
      </c>
      <c r="AA94" s="71">
        <v>5410</v>
      </c>
      <c r="AB94" s="71">
        <v>24060</v>
      </c>
      <c r="AC94" s="71">
        <v>0</v>
      </c>
      <c r="AD94" s="71">
        <v>1.8109819146359689</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1891</v>
      </c>
      <c r="B95" s="70">
        <v>360</v>
      </c>
      <c r="C95" s="70">
        <v>3</v>
      </c>
      <c r="D95" s="70">
        <v>22</v>
      </c>
      <c r="E95" s="70">
        <v>2006</v>
      </c>
      <c r="F95" s="70" t="s">
        <v>790</v>
      </c>
      <c r="G95" s="70" t="s">
        <v>1888</v>
      </c>
      <c r="H95" s="70" t="s">
        <v>1889</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1892</v>
      </c>
      <c r="B96" s="70">
        <v>361</v>
      </c>
      <c r="C96" s="70">
        <v>4</v>
      </c>
      <c r="D96" s="70">
        <v>22</v>
      </c>
      <c r="E96" s="70">
        <v>2007</v>
      </c>
      <c r="F96" s="70" t="s">
        <v>791</v>
      </c>
      <c r="G96" s="70" t="s">
        <v>1888</v>
      </c>
      <c r="H96" s="70" t="s">
        <v>1889</v>
      </c>
      <c r="I96" s="148"/>
      <c r="J96" s="71">
        <v>332.31470053920827</v>
      </c>
      <c r="K96" s="71">
        <v>2.9227404836789499</v>
      </c>
      <c r="L96" s="71">
        <v>11.19149452064247</v>
      </c>
      <c r="M96" s="71">
        <v>37.494716592547839</v>
      </c>
      <c r="N96" s="71">
        <v>30.716941714589449</v>
      </c>
      <c r="O96" s="71">
        <v>28.385706397556689</v>
      </c>
      <c r="P96" s="71">
        <v>27.120628990569529</v>
      </c>
      <c r="Q96" s="71">
        <v>1.51042843770714</v>
      </c>
      <c r="R96" s="71">
        <v>0</v>
      </c>
      <c r="S96" s="71">
        <v>1.691339644542001</v>
      </c>
      <c r="T96" s="72"/>
      <c r="U96" s="71">
        <v>18452585</v>
      </c>
      <c r="V96" s="71">
        <v>1191</v>
      </c>
      <c r="W96" s="71">
        <v>106</v>
      </c>
      <c r="X96" s="71">
        <v>8094</v>
      </c>
      <c r="Y96" s="71">
        <v>8294</v>
      </c>
      <c r="Z96" s="71">
        <v>14045</v>
      </c>
      <c r="AA96" s="71">
        <v>5311</v>
      </c>
      <c r="AB96" s="71">
        <v>24282</v>
      </c>
      <c r="AC96" s="71">
        <v>0</v>
      </c>
      <c r="AD96" s="71">
        <v>1.691339644542001</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1893</v>
      </c>
      <c r="B97" s="70">
        <v>362</v>
      </c>
      <c r="C97" s="70">
        <v>5</v>
      </c>
      <c r="D97" s="70">
        <v>22</v>
      </c>
      <c r="E97" s="70">
        <v>2008</v>
      </c>
      <c r="F97" s="70" t="s">
        <v>792</v>
      </c>
      <c r="G97" s="70" t="s">
        <v>1888</v>
      </c>
      <c r="H97" s="70" t="s">
        <v>1889</v>
      </c>
      <c r="I97" s="148"/>
      <c r="J97" s="71">
        <v>226.5729125384195</v>
      </c>
      <c r="K97" s="71">
        <v>2.1933349188968929</v>
      </c>
      <c r="L97" s="71">
        <v>9.3747156895021391</v>
      </c>
      <c r="M97" s="71">
        <v>38.754741456091331</v>
      </c>
      <c r="N97" s="71">
        <v>28.260758263896729</v>
      </c>
      <c r="O97" s="71">
        <v>27.844945324098848</v>
      </c>
      <c r="P97" s="71">
        <v>26.431733067709391</v>
      </c>
      <c r="Q97" s="71">
        <v>1.5105883384488099</v>
      </c>
      <c r="R97" s="71">
        <v>0</v>
      </c>
      <c r="S97" s="71">
        <v>1.7605149616831259</v>
      </c>
      <c r="T97" s="72"/>
      <c r="U97" s="71">
        <v>13394321</v>
      </c>
      <c r="V97" s="71">
        <v>1191</v>
      </c>
      <c r="W97" s="71">
        <v>106</v>
      </c>
      <c r="X97" s="71">
        <v>8094</v>
      </c>
      <c r="Y97" s="71">
        <v>8531</v>
      </c>
      <c r="Z97" s="71">
        <v>14261</v>
      </c>
      <c r="AA97" s="71">
        <v>5182</v>
      </c>
      <c r="AB97" s="71">
        <v>24684</v>
      </c>
      <c r="AC97" s="71">
        <v>0</v>
      </c>
      <c r="AD97" s="71">
        <v>1.7605149616831259</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1894</v>
      </c>
      <c r="B98" s="70">
        <v>363</v>
      </c>
      <c r="C98" s="70">
        <v>6</v>
      </c>
      <c r="D98" s="70">
        <v>22</v>
      </c>
      <c r="E98" s="70">
        <v>2009</v>
      </c>
      <c r="F98" s="70" t="s">
        <v>176</v>
      </c>
      <c r="G98" s="70" t="s">
        <v>1888</v>
      </c>
      <c r="H98" s="70" t="s">
        <v>1889</v>
      </c>
      <c r="I98" s="148"/>
      <c r="J98" s="71">
        <v>215.10888034912321</v>
      </c>
      <c r="K98" s="71">
        <v>2.4449946657708019</v>
      </c>
      <c r="L98" s="71">
        <v>17.728588786432351</v>
      </c>
      <c r="M98" s="71">
        <v>40.408670772533718</v>
      </c>
      <c r="N98" s="71">
        <v>34.210103318423073</v>
      </c>
      <c r="O98" s="71">
        <v>28.689019380550679</v>
      </c>
      <c r="P98" s="71">
        <v>25.557742182381439</v>
      </c>
      <c r="Q98" s="71">
        <v>1.44723192120245</v>
      </c>
      <c r="R98" s="71">
        <v>0</v>
      </c>
      <c r="S98" s="71">
        <v>1.934079291000625</v>
      </c>
      <c r="T98" s="72"/>
      <c r="U98" s="71">
        <v>11087372</v>
      </c>
      <c r="V98" s="71">
        <v>1353</v>
      </c>
      <c r="W98" s="71">
        <v>231</v>
      </c>
      <c r="X98" s="71">
        <v>8443</v>
      </c>
      <c r="Y98" s="71">
        <v>8760</v>
      </c>
      <c r="Z98" s="71">
        <v>14503</v>
      </c>
      <c r="AA98" s="71">
        <v>5144</v>
      </c>
      <c r="AB98" s="71">
        <v>24825</v>
      </c>
      <c r="AC98" s="71">
        <v>0</v>
      </c>
      <c r="AD98" s="71">
        <v>1.934079291000625</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35.4</v>
      </c>
      <c r="BK98" s="71">
        <v>0</v>
      </c>
      <c r="BL98" s="71">
        <v>0</v>
      </c>
      <c r="BM98" s="71">
        <v>0</v>
      </c>
      <c r="BN98" s="72"/>
      <c r="BO98" s="71">
        <v>0</v>
      </c>
      <c r="BP98" s="71">
        <v>0</v>
      </c>
      <c r="BQ98" s="71">
        <v>6</v>
      </c>
      <c r="BR98" s="71">
        <v>0</v>
      </c>
      <c r="BS98" s="71">
        <v>0</v>
      </c>
      <c r="BT98" s="71">
        <v>0</v>
      </c>
      <c r="BU98"/>
      <c r="BV98" s="70">
        <v>35.4</v>
      </c>
      <c r="BW98" s="70">
        <v>0</v>
      </c>
      <c r="BX98" s="70">
        <v>0</v>
      </c>
      <c r="BY98" s="70">
        <v>0</v>
      </c>
      <c r="BZ98" s="70">
        <v>0</v>
      </c>
      <c r="CA98" s="70">
        <v>0</v>
      </c>
      <c r="CB98" s="70">
        <v>0</v>
      </c>
      <c r="CC98" s="70">
        <v>0</v>
      </c>
      <c r="CD98" s="70">
        <v>0</v>
      </c>
    </row>
    <row r="99" spans="1:82">
      <c r="A99" s="70" t="s">
        <v>1895</v>
      </c>
      <c r="B99" s="70">
        <v>364</v>
      </c>
      <c r="C99" s="70">
        <v>7</v>
      </c>
      <c r="D99" s="70">
        <v>22</v>
      </c>
      <c r="E99" s="70">
        <v>2010</v>
      </c>
      <c r="F99" s="70" t="s">
        <v>177</v>
      </c>
      <c r="G99" s="70" t="s">
        <v>1888</v>
      </c>
      <c r="H99" s="70" t="s">
        <v>1889</v>
      </c>
      <c r="I99" s="148"/>
      <c r="J99" s="71">
        <v>187.4417972541961</v>
      </c>
      <c r="K99" s="71">
        <v>2.4798119533600702</v>
      </c>
      <c r="L99" s="71">
        <v>15.43301093479748</v>
      </c>
      <c r="M99" s="71">
        <v>39.307766335830962</v>
      </c>
      <c r="N99" s="71">
        <v>33.231686129624123</v>
      </c>
      <c r="O99" s="71">
        <v>29.273037781672599</v>
      </c>
      <c r="P99" s="71">
        <v>26.02382008032215</v>
      </c>
      <c r="Q99" s="71">
        <v>1.5478041391206201</v>
      </c>
      <c r="R99" s="71">
        <v>0</v>
      </c>
      <c r="S99" s="71">
        <v>2.1219277474877298</v>
      </c>
      <c r="T99" s="72"/>
      <c r="U99" s="71">
        <v>12601362</v>
      </c>
      <c r="V99" s="71">
        <v>1353</v>
      </c>
      <c r="W99" s="71">
        <v>231</v>
      </c>
      <c r="X99" s="71">
        <v>8443</v>
      </c>
      <c r="Y99" s="71">
        <v>9167</v>
      </c>
      <c r="Z99" s="71">
        <v>14867</v>
      </c>
      <c r="AA99" s="71">
        <v>5107</v>
      </c>
      <c r="AB99" s="71">
        <v>25441</v>
      </c>
      <c r="AC99" s="71">
        <v>0</v>
      </c>
      <c r="AD99" s="71">
        <v>2.1219277474877298</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46.152000000000001</v>
      </c>
      <c r="BK99" s="71">
        <v>0</v>
      </c>
      <c r="BL99" s="71">
        <v>0</v>
      </c>
      <c r="BM99" s="71">
        <v>0</v>
      </c>
      <c r="BN99" s="72"/>
      <c r="BO99" s="71">
        <v>0</v>
      </c>
      <c r="BP99" s="71">
        <v>0</v>
      </c>
      <c r="BQ99" s="71">
        <v>6</v>
      </c>
      <c r="BR99" s="71">
        <v>0</v>
      </c>
      <c r="BS99" s="71">
        <v>0</v>
      </c>
      <c r="BT99" s="71">
        <v>0</v>
      </c>
      <c r="BU99"/>
      <c r="BV99" s="70">
        <v>46.152000000000001</v>
      </c>
      <c r="BW99" s="70">
        <v>0</v>
      </c>
      <c r="BX99" s="70">
        <v>0</v>
      </c>
      <c r="BY99" s="70">
        <v>0</v>
      </c>
      <c r="BZ99" s="70">
        <v>0</v>
      </c>
      <c r="CA99" s="70">
        <v>0</v>
      </c>
      <c r="CB99" s="70">
        <v>0</v>
      </c>
      <c r="CC99" s="70">
        <v>0</v>
      </c>
      <c r="CD99" s="70">
        <v>0</v>
      </c>
    </row>
    <row r="100" spans="1:82">
      <c r="A100" s="70" t="s">
        <v>1896</v>
      </c>
      <c r="B100" s="70">
        <v>365</v>
      </c>
      <c r="C100" s="70">
        <v>8</v>
      </c>
      <c r="D100" s="70">
        <v>22</v>
      </c>
      <c r="E100" s="70">
        <v>2011</v>
      </c>
      <c r="F100" s="70" t="s">
        <v>178</v>
      </c>
      <c r="G100" s="70" t="s">
        <v>1888</v>
      </c>
      <c r="H100" s="70" t="s">
        <v>1889</v>
      </c>
      <c r="I100" s="148"/>
      <c r="J100" s="71">
        <v>312.56408714238972</v>
      </c>
      <c r="K100" s="71">
        <v>3.4443112434785168</v>
      </c>
      <c r="L100" s="71">
        <v>13.03936841560639</v>
      </c>
      <c r="M100" s="71">
        <v>41.473609293519978</v>
      </c>
      <c r="N100" s="71">
        <v>41.667691171768467</v>
      </c>
      <c r="O100" s="71">
        <v>30.48522877646251</v>
      </c>
      <c r="P100" s="71">
        <v>26.721671786243217</v>
      </c>
      <c r="Q100" s="71">
        <v>1.83688406921041</v>
      </c>
      <c r="R100" s="71">
        <v>0</v>
      </c>
      <c r="S100" s="71">
        <v>2.6173407894808789</v>
      </c>
      <c r="T100" s="72"/>
      <c r="U100" s="71">
        <v>24002187</v>
      </c>
      <c r="V100" s="71">
        <v>1353</v>
      </c>
      <c r="W100" s="71">
        <v>231</v>
      </c>
      <c r="X100" s="71">
        <v>8443</v>
      </c>
      <c r="Y100" s="71">
        <v>9572</v>
      </c>
      <c r="Z100" s="71">
        <v>15819</v>
      </c>
      <c r="AA100" s="71">
        <v>5400</v>
      </c>
      <c r="AB100" s="71">
        <v>26175</v>
      </c>
      <c r="AC100" s="71">
        <v>0</v>
      </c>
      <c r="AD100" s="71">
        <v>2.6173407894808789</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43.975000000000001</v>
      </c>
      <c r="BK100" s="71">
        <v>0</v>
      </c>
      <c r="BL100" s="71">
        <v>3.077</v>
      </c>
      <c r="BM100" s="71">
        <v>0</v>
      </c>
      <c r="BN100" s="72"/>
      <c r="BO100" s="71">
        <v>0</v>
      </c>
      <c r="BP100" s="71">
        <v>0</v>
      </c>
      <c r="BQ100" s="71">
        <v>6</v>
      </c>
      <c r="BR100" s="71">
        <v>0</v>
      </c>
      <c r="BS100" s="71">
        <v>1</v>
      </c>
      <c r="BT100" s="71">
        <v>0</v>
      </c>
      <c r="BU100"/>
      <c r="BV100" s="70">
        <v>43.975000000000001</v>
      </c>
      <c r="BW100" s="70">
        <v>0</v>
      </c>
      <c r="BX100" s="70">
        <v>0</v>
      </c>
      <c r="BY100" s="70">
        <v>3.077</v>
      </c>
      <c r="BZ100" s="70">
        <v>0</v>
      </c>
      <c r="CA100" s="70">
        <v>0</v>
      </c>
      <c r="CB100" s="70">
        <v>0</v>
      </c>
      <c r="CC100" s="70">
        <v>0</v>
      </c>
      <c r="CD100" s="70">
        <v>0</v>
      </c>
    </row>
    <row r="101" spans="1:82">
      <c r="A101" s="70" t="s">
        <v>1897</v>
      </c>
      <c r="B101" s="70">
        <v>366</v>
      </c>
      <c r="C101" s="70">
        <v>9</v>
      </c>
      <c r="D101" s="70">
        <v>22</v>
      </c>
      <c r="E101" s="70">
        <v>2012</v>
      </c>
      <c r="F101" s="70" t="s">
        <v>179</v>
      </c>
      <c r="G101" s="70" t="s">
        <v>1888</v>
      </c>
      <c r="H101" s="70" t="s">
        <v>1889</v>
      </c>
      <c r="I101" s="148"/>
      <c r="J101" s="71">
        <v>442.65761459926102</v>
      </c>
      <c r="K101" s="71">
        <v>3.2254564291033749</v>
      </c>
      <c r="L101" s="71">
        <v>13.004603956544781</v>
      </c>
      <c r="M101" s="71">
        <v>46.495239683189588</v>
      </c>
      <c r="N101" s="71">
        <v>45.165368645181083</v>
      </c>
      <c r="O101" s="71">
        <v>31.442224407767682</v>
      </c>
      <c r="P101" s="71">
        <v>28.54086987588342</v>
      </c>
      <c r="Q101" s="71">
        <v>2.0324880719756702</v>
      </c>
      <c r="R101" s="71">
        <v>0</v>
      </c>
      <c r="S101" s="71">
        <v>2.6079924116291688</v>
      </c>
      <c r="T101" s="72"/>
      <c r="U101" s="71">
        <v>27667741</v>
      </c>
      <c r="V101" s="71">
        <v>1353</v>
      </c>
      <c r="W101" s="71">
        <v>231</v>
      </c>
      <c r="X101" s="71">
        <v>8443</v>
      </c>
      <c r="Y101" s="71">
        <v>9880</v>
      </c>
      <c r="Z101" s="71">
        <v>16445</v>
      </c>
      <c r="AA101" s="71">
        <v>5735</v>
      </c>
      <c r="AB101" s="71">
        <v>26657</v>
      </c>
      <c r="AC101" s="71">
        <v>0</v>
      </c>
      <c r="AD101" s="71">
        <v>2.6079924116291688</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69.926000000000002</v>
      </c>
      <c r="BK101" s="71">
        <v>0</v>
      </c>
      <c r="BL101" s="71">
        <v>3.9540000000000002</v>
      </c>
      <c r="BM101" s="71">
        <v>0</v>
      </c>
      <c r="BN101" s="72"/>
      <c r="BO101" s="71">
        <v>0</v>
      </c>
      <c r="BP101" s="71">
        <v>0</v>
      </c>
      <c r="BQ101" s="71">
        <v>6</v>
      </c>
      <c r="BR101" s="71">
        <v>0</v>
      </c>
      <c r="BS101" s="71">
        <v>1</v>
      </c>
      <c r="BT101" s="71">
        <v>0</v>
      </c>
      <c r="BU101"/>
      <c r="BV101" s="70">
        <v>60.110999999999997</v>
      </c>
      <c r="BW101" s="70">
        <v>0</v>
      </c>
      <c r="BX101" s="70">
        <v>0</v>
      </c>
      <c r="BY101" s="70">
        <v>3.9540000000000002</v>
      </c>
      <c r="BZ101" s="70">
        <v>0</v>
      </c>
      <c r="CA101" s="70">
        <v>0</v>
      </c>
      <c r="CB101" s="70">
        <v>3.1469999999999998</v>
      </c>
      <c r="CC101" s="70">
        <v>6.6680000000000001</v>
      </c>
      <c r="CD101" s="70">
        <v>0</v>
      </c>
    </row>
    <row r="102" spans="1:82">
      <c r="A102" s="70" t="s">
        <v>1898</v>
      </c>
      <c r="B102" s="70">
        <v>367</v>
      </c>
      <c r="C102" s="70">
        <v>10</v>
      </c>
      <c r="D102" s="70">
        <v>22</v>
      </c>
      <c r="E102" s="70">
        <v>2013</v>
      </c>
      <c r="F102" s="70" t="s">
        <v>180</v>
      </c>
      <c r="G102" s="1064" t="s">
        <v>1888</v>
      </c>
      <c r="H102" s="70" t="s">
        <v>1889</v>
      </c>
      <c r="I102" s="148"/>
      <c r="J102" s="71">
        <v>460.61646419836819</v>
      </c>
      <c r="K102" s="71">
        <v>2.910728595029779</v>
      </c>
      <c r="L102" s="71">
        <v>9.1981591968969987</v>
      </c>
      <c r="M102" s="71">
        <v>45.592751435967102</v>
      </c>
      <c r="N102" s="71">
        <v>45.844828704608837</v>
      </c>
      <c r="O102" s="71">
        <v>31.11783363650467</v>
      </c>
      <c r="P102" s="71">
        <v>29.417698124216493</v>
      </c>
      <c r="Q102" s="71">
        <v>2.1044398857746298</v>
      </c>
      <c r="R102" s="71">
        <v>0</v>
      </c>
      <c r="S102" s="71">
        <v>2.9114057985645689</v>
      </c>
      <c r="T102" s="72"/>
      <c r="U102" s="71">
        <v>29629594</v>
      </c>
      <c r="V102" s="71">
        <v>1353</v>
      </c>
      <c r="W102" s="71">
        <v>231</v>
      </c>
      <c r="X102" s="71">
        <v>8443</v>
      </c>
      <c r="Y102" s="71">
        <v>10209</v>
      </c>
      <c r="Z102" s="71">
        <v>17002</v>
      </c>
      <c r="AA102" s="71">
        <v>5889</v>
      </c>
      <c r="AB102" s="71">
        <v>27205</v>
      </c>
      <c r="AC102" s="71">
        <v>0</v>
      </c>
      <c r="AD102" s="71">
        <v>2.9114057985645689</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98.894000000000005</v>
      </c>
      <c r="BK102" s="71">
        <v>0</v>
      </c>
      <c r="BL102" s="71">
        <v>3.5259999999999998</v>
      </c>
      <c r="BM102" s="71">
        <v>0</v>
      </c>
      <c r="BN102" s="72"/>
      <c r="BO102" s="71">
        <v>0</v>
      </c>
      <c r="BP102" s="71">
        <v>0</v>
      </c>
      <c r="BQ102" s="71">
        <v>9</v>
      </c>
      <c r="BR102" s="71">
        <v>0</v>
      </c>
      <c r="BS102" s="71">
        <v>1</v>
      </c>
      <c r="BT102" s="71">
        <v>0</v>
      </c>
      <c r="BU102"/>
      <c r="BV102" s="70">
        <v>91.313000000000002</v>
      </c>
      <c r="BW102" s="70">
        <v>0</v>
      </c>
      <c r="BX102" s="70">
        <v>0</v>
      </c>
      <c r="BY102" s="70">
        <v>3.5259999999999998</v>
      </c>
      <c r="BZ102" s="70">
        <v>0</v>
      </c>
      <c r="CA102" s="70">
        <v>0</v>
      </c>
      <c r="CB102" s="70">
        <v>3.2789999999999999</v>
      </c>
      <c r="CC102" s="70">
        <v>4.3019999999999996</v>
      </c>
      <c r="CD102" s="70">
        <v>0</v>
      </c>
    </row>
    <row r="103" spans="1:82">
      <c r="A103" s="70" t="s">
        <v>1899</v>
      </c>
      <c r="B103" s="70">
        <v>368</v>
      </c>
      <c r="C103" s="70">
        <v>11</v>
      </c>
      <c r="D103" s="70">
        <v>22</v>
      </c>
      <c r="E103" s="70">
        <v>2014</v>
      </c>
      <c r="F103" s="70" t="s">
        <v>181</v>
      </c>
      <c r="G103" s="1064" t="s">
        <v>1888</v>
      </c>
      <c r="H103" s="70" t="s">
        <v>1889</v>
      </c>
      <c r="I103" s="148"/>
      <c r="J103" s="71">
        <v>483.79854965296522</v>
      </c>
      <c r="K103" s="71">
        <v>2.6216855766712208</v>
      </c>
      <c r="L103" s="71">
        <v>11.32648117632742</v>
      </c>
      <c r="M103" s="71">
        <v>52.65453267551019</v>
      </c>
      <c r="N103" s="71">
        <v>41.133600980376777</v>
      </c>
      <c r="O103" s="71">
        <v>30.334296542662514</v>
      </c>
      <c r="P103" s="71">
        <v>29.364732334726199</v>
      </c>
      <c r="Q103" s="71">
        <v>2.05960743055204</v>
      </c>
      <c r="R103" s="71">
        <v>0</v>
      </c>
      <c r="S103" s="71">
        <v>4.4509212146732553</v>
      </c>
      <c r="T103" s="72"/>
      <c r="U103" s="71">
        <v>34380564</v>
      </c>
      <c r="V103" s="71">
        <v>1233</v>
      </c>
      <c r="W103" s="71">
        <v>228</v>
      </c>
      <c r="X103" s="71">
        <v>9978</v>
      </c>
      <c r="Y103" s="71">
        <v>10602</v>
      </c>
      <c r="Z103" s="71">
        <v>17456</v>
      </c>
      <c r="AA103" s="71">
        <v>5848</v>
      </c>
      <c r="AB103" s="71">
        <v>27751</v>
      </c>
      <c r="AC103" s="71">
        <v>0</v>
      </c>
      <c r="AD103" s="71">
        <v>4.4509212146732553</v>
      </c>
      <c r="AE103" s="72"/>
      <c r="AF103" s="71"/>
      <c r="AG103" s="71"/>
      <c r="AH103" s="71"/>
      <c r="AI103" s="71"/>
      <c r="AJ103" s="71"/>
      <c r="AK103" s="71"/>
      <c r="AL103" s="71"/>
      <c r="AM103" s="71"/>
      <c r="AN103" s="71"/>
      <c r="AO103" s="71"/>
      <c r="AP103" s="71"/>
      <c r="AQ103" s="72"/>
      <c r="AR103" s="71">
        <v>849</v>
      </c>
      <c r="AS103" s="71">
        <v>79</v>
      </c>
      <c r="AT103" s="71">
        <v>0</v>
      </c>
      <c r="AU103" s="71">
        <v>0</v>
      </c>
      <c r="AV103" s="71">
        <v>0</v>
      </c>
      <c r="AW103" s="71">
        <v>0</v>
      </c>
      <c r="AX103" s="71"/>
      <c r="AY103" s="72"/>
      <c r="AZ103" s="71">
        <v>3467.9</v>
      </c>
      <c r="BA103" s="71">
        <v>9579.7000000000007</v>
      </c>
      <c r="BB103" s="71">
        <v>0</v>
      </c>
      <c r="BC103" s="71">
        <v>0</v>
      </c>
      <c r="BD103" s="71">
        <v>0</v>
      </c>
      <c r="BE103" s="71">
        <v>0</v>
      </c>
      <c r="BF103" s="71"/>
      <c r="BG103" s="72"/>
      <c r="BH103" s="71">
        <v>0</v>
      </c>
      <c r="BI103" s="71">
        <v>0</v>
      </c>
      <c r="BJ103" s="71">
        <v>85.176000000000002</v>
      </c>
      <c r="BK103" s="71">
        <v>0</v>
      </c>
      <c r="BL103" s="71">
        <v>4.99</v>
      </c>
      <c r="BM103" s="71">
        <v>0</v>
      </c>
      <c r="BN103" s="72"/>
      <c r="BO103" s="71">
        <v>0</v>
      </c>
      <c r="BP103" s="71">
        <v>0</v>
      </c>
      <c r="BQ103" s="71">
        <v>7</v>
      </c>
      <c r="BR103" s="71">
        <v>0</v>
      </c>
      <c r="BS103" s="71">
        <v>1</v>
      </c>
      <c r="BT103" s="71">
        <v>0</v>
      </c>
      <c r="BU103"/>
      <c r="BV103" s="70">
        <v>79.799000000000007</v>
      </c>
      <c r="BW103" s="70">
        <v>0</v>
      </c>
      <c r="BX103" s="70">
        <v>0</v>
      </c>
      <c r="BY103" s="70">
        <v>4.99</v>
      </c>
      <c r="BZ103" s="70">
        <v>0</v>
      </c>
      <c r="CA103" s="70">
        <v>0</v>
      </c>
      <c r="CB103" s="70">
        <v>0</v>
      </c>
      <c r="CC103" s="70">
        <v>5.3769999999999998</v>
      </c>
      <c r="CD103" s="70">
        <v>0</v>
      </c>
    </row>
    <row r="104" spans="1:82">
      <c r="A104" s="70" t="s">
        <v>1900</v>
      </c>
      <c r="B104" s="70">
        <v>369</v>
      </c>
      <c r="C104" s="70">
        <v>12</v>
      </c>
      <c r="D104" s="70">
        <v>22</v>
      </c>
      <c r="E104" s="70">
        <v>2015</v>
      </c>
      <c r="F104" s="70" t="s">
        <v>182</v>
      </c>
      <c r="G104" s="70" t="s">
        <v>1888</v>
      </c>
      <c r="H104" s="70" t="s">
        <v>1889</v>
      </c>
      <c r="I104" s="148"/>
      <c r="J104" s="71">
        <v>492.38086280127811</v>
      </c>
      <c r="K104" s="71">
        <v>2.9322990045661892</v>
      </c>
      <c r="L104" s="71">
        <v>14.6474082546437</v>
      </c>
      <c r="M104" s="71">
        <v>50.401485382570591</v>
      </c>
      <c r="N104" s="71">
        <v>36.671927698704273</v>
      </c>
      <c r="O104" s="71">
        <v>30.754276087386138</v>
      </c>
      <c r="P104" s="71">
        <v>29.78995588539253</v>
      </c>
      <c r="Q104" s="71">
        <v>2.05669124898255</v>
      </c>
      <c r="R104" s="71">
        <v>0</v>
      </c>
      <c r="S104" s="71">
        <v>4.6845823424592394</v>
      </c>
      <c r="T104" s="72"/>
      <c r="U104" s="71">
        <v>37974398</v>
      </c>
      <c r="V104" s="71">
        <v>1233</v>
      </c>
      <c r="W104" s="71">
        <v>228</v>
      </c>
      <c r="X104" s="71">
        <v>9978</v>
      </c>
      <c r="Y104" s="71">
        <v>10996</v>
      </c>
      <c r="Z104" s="71">
        <v>17868</v>
      </c>
      <c r="AA104" s="71">
        <v>5928</v>
      </c>
      <c r="AB104" s="71">
        <v>28308</v>
      </c>
      <c r="AC104" s="71">
        <v>0</v>
      </c>
      <c r="AD104" s="71">
        <v>4.6845823424592394</v>
      </c>
      <c r="AE104" s="72"/>
      <c r="AF104" s="71">
        <v>277855872.39660549</v>
      </c>
      <c r="AG104" s="71">
        <v>2223983.8281789129</v>
      </c>
      <c r="AH104" s="71">
        <v>2178329.034703332</v>
      </c>
      <c r="AI104" s="71">
        <v>61599841.257701218</v>
      </c>
      <c r="AJ104" s="71">
        <v>47574297.65859136</v>
      </c>
      <c r="AK104" s="71">
        <v>0</v>
      </c>
      <c r="AL104" s="71">
        <v>0</v>
      </c>
      <c r="AM104" s="71">
        <v>3879492.6524061831</v>
      </c>
      <c r="AN104" s="71">
        <v>0</v>
      </c>
      <c r="AO104" s="71">
        <v>0</v>
      </c>
      <c r="AP104" s="71">
        <v>395311816.82818645</v>
      </c>
      <c r="AQ104" s="72"/>
      <c r="AR104" s="71">
        <v>941</v>
      </c>
      <c r="AS104" s="71">
        <v>126</v>
      </c>
      <c r="AT104" s="71">
        <v>0</v>
      </c>
      <c r="AU104" s="71">
        <v>0</v>
      </c>
      <c r="AV104" s="71">
        <v>0</v>
      </c>
      <c r="AW104" s="71">
        <v>0</v>
      </c>
      <c r="AX104" s="71"/>
      <c r="AY104" s="72"/>
      <c r="AZ104" s="71">
        <v>3933.1</v>
      </c>
      <c r="BA104" s="71">
        <v>15331.1</v>
      </c>
      <c r="BB104" s="71">
        <v>0</v>
      </c>
      <c r="BC104" s="71">
        <v>0</v>
      </c>
      <c r="BD104" s="71">
        <v>0</v>
      </c>
      <c r="BE104" s="71">
        <v>0</v>
      </c>
      <c r="BF104" s="71"/>
      <c r="BG104" s="72"/>
      <c r="BH104" s="71">
        <v>0</v>
      </c>
      <c r="BI104" s="71">
        <v>0</v>
      </c>
      <c r="BJ104" s="71">
        <v>99.944999999999993</v>
      </c>
      <c r="BK104" s="71">
        <v>0</v>
      </c>
      <c r="BL104" s="71">
        <v>3.1779999999999999</v>
      </c>
      <c r="BM104" s="71">
        <v>0</v>
      </c>
      <c r="BN104" s="72"/>
      <c r="BO104" s="71">
        <v>0</v>
      </c>
      <c r="BP104" s="71">
        <v>0</v>
      </c>
      <c r="BQ104" s="71">
        <v>8</v>
      </c>
      <c r="BR104" s="71">
        <v>0</v>
      </c>
      <c r="BS104" s="71">
        <v>1</v>
      </c>
      <c r="BT104" s="71">
        <v>0</v>
      </c>
      <c r="BU104"/>
      <c r="BV104" s="70">
        <v>93.686999999999998</v>
      </c>
      <c r="BW104" s="70">
        <v>0</v>
      </c>
      <c r="BX104" s="70">
        <v>0</v>
      </c>
      <c r="BY104" s="70">
        <v>3.1779999999999999</v>
      </c>
      <c r="BZ104" s="70">
        <v>0</v>
      </c>
      <c r="CA104" s="70">
        <v>0</v>
      </c>
      <c r="CB104" s="70">
        <v>0</v>
      </c>
      <c r="CC104" s="70">
        <v>6.258</v>
      </c>
      <c r="CD104" s="70">
        <v>0</v>
      </c>
    </row>
    <row r="105" spans="1:82">
      <c r="A105" s="70" t="s">
        <v>1901</v>
      </c>
      <c r="B105" s="70">
        <v>370</v>
      </c>
      <c r="C105" s="70">
        <v>13</v>
      </c>
      <c r="D105" s="70">
        <v>22</v>
      </c>
      <c r="E105" s="70">
        <v>2016</v>
      </c>
      <c r="F105" s="70" t="s">
        <v>155</v>
      </c>
      <c r="G105" s="70" t="s">
        <v>1888</v>
      </c>
      <c r="H105" s="70" t="s">
        <v>1889</v>
      </c>
      <c r="I105" s="148"/>
      <c r="J105" s="71">
        <v>557.37440643626144</v>
      </c>
      <c r="K105" s="71">
        <v>2.9635115778689949</v>
      </c>
      <c r="L105" s="71">
        <v>12.786019268769081</v>
      </c>
      <c r="M105" s="71">
        <v>41.492613934377275</v>
      </c>
      <c r="N105" s="71">
        <v>37.886457756057403</v>
      </c>
      <c r="O105" s="71">
        <v>31.132341047472174</v>
      </c>
      <c r="P105" s="71">
        <v>29.128037994694004</v>
      </c>
      <c r="Q105" s="71">
        <v>2.026150350942566</v>
      </c>
      <c r="R105" s="71">
        <v>0</v>
      </c>
      <c r="S105" s="71">
        <v>4.7702832233552286</v>
      </c>
      <c r="T105" s="72"/>
      <c r="U105" s="71">
        <v>42433278</v>
      </c>
      <c r="V105" s="71">
        <v>1233</v>
      </c>
      <c r="W105" s="71">
        <v>228</v>
      </c>
      <c r="X105" s="71">
        <v>9978</v>
      </c>
      <c r="Y105" s="71">
        <v>11419</v>
      </c>
      <c r="Z105" s="71">
        <v>18310</v>
      </c>
      <c r="AA105" s="71">
        <v>5995</v>
      </c>
      <c r="AB105" s="71">
        <v>28686</v>
      </c>
      <c r="AC105" s="71">
        <v>0</v>
      </c>
      <c r="AD105" s="71">
        <v>4.7702832233552286</v>
      </c>
      <c r="AE105" s="72"/>
      <c r="AF105" s="71">
        <v>313107282.71091491</v>
      </c>
      <c r="AG105" s="71">
        <v>2151599.510830916</v>
      </c>
      <c r="AH105" s="71">
        <v>1479776.7207804411</v>
      </c>
      <c r="AI105" s="71">
        <v>57945169.004181117</v>
      </c>
      <c r="AJ105" s="71">
        <v>45122906.94859948</v>
      </c>
      <c r="AK105" s="71">
        <v>0</v>
      </c>
      <c r="AL105" s="71">
        <v>0</v>
      </c>
      <c r="AM105" s="71">
        <v>3934350.1979866871</v>
      </c>
      <c r="AN105" s="71">
        <v>0</v>
      </c>
      <c r="AO105" s="71">
        <v>0</v>
      </c>
      <c r="AP105" s="71">
        <v>423741085.09329349</v>
      </c>
      <c r="AQ105" s="72"/>
      <c r="AR105" s="71">
        <v>1003</v>
      </c>
      <c r="AS105" s="71">
        <v>148</v>
      </c>
      <c r="AT105" s="71">
        <v>0</v>
      </c>
      <c r="AU105" s="71">
        <v>0</v>
      </c>
      <c r="AV105" s="71">
        <v>0</v>
      </c>
      <c r="AW105" s="71">
        <v>0</v>
      </c>
      <c r="AX105" s="71"/>
      <c r="AY105" s="72"/>
      <c r="AZ105" s="71">
        <v>4231.6000000000004</v>
      </c>
      <c r="BA105" s="71">
        <v>16863.7</v>
      </c>
      <c r="BB105" s="71">
        <v>0</v>
      </c>
      <c r="BC105" s="71">
        <v>0</v>
      </c>
      <c r="BD105" s="71">
        <v>0</v>
      </c>
      <c r="BE105" s="71">
        <v>0</v>
      </c>
      <c r="BF105" s="71"/>
      <c r="BG105" s="72"/>
      <c r="BH105" s="71">
        <v>0</v>
      </c>
      <c r="BI105" s="71">
        <v>0</v>
      </c>
      <c r="BJ105" s="71">
        <v>106.827</v>
      </c>
      <c r="BK105" s="71">
        <v>0</v>
      </c>
      <c r="BL105" s="71">
        <v>3.3410000000000002</v>
      </c>
      <c r="BM105" s="71">
        <v>0</v>
      </c>
      <c r="BN105" s="72"/>
      <c r="BO105" s="71">
        <v>0</v>
      </c>
      <c r="BP105" s="71">
        <v>0</v>
      </c>
      <c r="BQ105" s="71">
        <v>9</v>
      </c>
      <c r="BR105" s="71">
        <v>0</v>
      </c>
      <c r="BS105" s="71">
        <v>1</v>
      </c>
      <c r="BT105" s="71">
        <v>0</v>
      </c>
      <c r="BU105"/>
      <c r="BV105" s="70">
        <v>99.986999999999995</v>
      </c>
      <c r="BW105" s="70">
        <v>0</v>
      </c>
      <c r="BX105" s="70">
        <v>0</v>
      </c>
      <c r="BY105" s="70">
        <v>3.3410000000000002</v>
      </c>
      <c r="BZ105" s="70">
        <v>0</v>
      </c>
      <c r="CA105" s="70">
        <v>0</v>
      </c>
      <c r="CB105" s="70">
        <v>0</v>
      </c>
      <c r="CC105" s="70">
        <v>6.84</v>
      </c>
      <c r="CD105" s="70">
        <v>0</v>
      </c>
    </row>
    <row r="106" spans="1:82">
      <c r="A106" s="70" t="s">
        <v>1902</v>
      </c>
      <c r="B106" s="70">
        <v>371</v>
      </c>
      <c r="C106" s="70">
        <v>14</v>
      </c>
      <c r="D106" s="70">
        <v>22</v>
      </c>
      <c r="E106" s="70">
        <v>2017</v>
      </c>
      <c r="F106" s="70" t="s">
        <v>156</v>
      </c>
      <c r="G106" s="70" t="s">
        <v>1888</v>
      </c>
      <c r="H106" s="70" t="s">
        <v>1889</v>
      </c>
      <c r="I106" s="148"/>
      <c r="J106" s="71">
        <v>727.83662076021301</v>
      </c>
      <c r="K106" s="71">
        <v>3.0315463262263562</v>
      </c>
      <c r="L106" s="71">
        <v>13.617469504949353</v>
      </c>
      <c r="M106" s="71">
        <v>40.290930371398161</v>
      </c>
      <c r="N106" s="71">
        <v>41.728678712064855</v>
      </c>
      <c r="O106" s="71">
        <v>31.318442423615632</v>
      </c>
      <c r="P106" s="71">
        <v>28.962834049906483</v>
      </c>
      <c r="Q106" s="71">
        <v>1.9600838196080299</v>
      </c>
      <c r="R106" s="71">
        <v>0</v>
      </c>
      <c r="S106" s="71">
        <v>4.8767919754448741</v>
      </c>
      <c r="T106" s="72"/>
      <c r="U106" s="71">
        <v>60344300</v>
      </c>
      <c r="V106" s="71">
        <v>1233</v>
      </c>
      <c r="W106" s="71">
        <v>228</v>
      </c>
      <c r="X106" s="71">
        <v>9978</v>
      </c>
      <c r="Y106" s="71">
        <v>11628</v>
      </c>
      <c r="Z106" s="71">
        <v>18725</v>
      </c>
      <c r="AA106" s="71">
        <v>5999</v>
      </c>
      <c r="AB106" s="71">
        <v>28697</v>
      </c>
      <c r="AC106" s="71">
        <v>0</v>
      </c>
      <c r="AD106" s="71">
        <v>4.8767919754448741</v>
      </c>
      <c r="AE106" s="72"/>
      <c r="AF106" s="71">
        <v>431407205.58103228</v>
      </c>
      <c r="AG106" s="71">
        <v>2184152.274901554</v>
      </c>
      <c r="AH106" s="71">
        <v>2208668.3926268611</v>
      </c>
      <c r="AI106" s="71">
        <v>59199223.675641581</v>
      </c>
      <c r="AJ106" s="71">
        <v>52327400.874213949</v>
      </c>
      <c r="AK106" s="71">
        <v>0</v>
      </c>
      <c r="AL106" s="71">
        <v>0</v>
      </c>
      <c r="AM106" s="71">
        <v>3942017.417788289</v>
      </c>
      <c r="AN106" s="71">
        <v>0</v>
      </c>
      <c r="AO106" s="71">
        <v>0</v>
      </c>
      <c r="AP106" s="71">
        <v>551268668.21620452</v>
      </c>
      <c r="AQ106" s="72"/>
      <c r="AR106" s="71">
        <v>1037</v>
      </c>
      <c r="AS106" s="71">
        <v>160</v>
      </c>
      <c r="AT106" s="71">
        <v>0</v>
      </c>
      <c r="AU106" s="71">
        <v>0</v>
      </c>
      <c r="AV106" s="71">
        <v>0</v>
      </c>
      <c r="AW106" s="71">
        <v>0</v>
      </c>
      <c r="AX106" s="71"/>
      <c r="AY106" s="72"/>
      <c r="AZ106" s="71">
        <v>4424.7</v>
      </c>
      <c r="BA106" s="71">
        <v>20218.7</v>
      </c>
      <c r="BB106" s="71">
        <v>0</v>
      </c>
      <c r="BC106" s="71">
        <v>0</v>
      </c>
      <c r="BD106" s="71">
        <v>0</v>
      </c>
      <c r="BE106" s="71">
        <v>0</v>
      </c>
      <c r="BF106" s="71"/>
      <c r="BG106" s="72"/>
      <c r="BH106" s="71">
        <v>0</v>
      </c>
      <c r="BI106" s="71">
        <v>0</v>
      </c>
      <c r="BJ106" s="71">
        <v>109.291</v>
      </c>
      <c r="BK106" s="71">
        <v>0</v>
      </c>
      <c r="BL106" s="71">
        <v>3.0059999999999998</v>
      </c>
      <c r="BM106" s="71">
        <v>0</v>
      </c>
      <c r="BN106" s="72"/>
      <c r="BO106" s="71">
        <v>0</v>
      </c>
      <c r="BP106" s="71">
        <v>0</v>
      </c>
      <c r="BQ106" s="71">
        <v>9</v>
      </c>
      <c r="BR106" s="71">
        <v>0</v>
      </c>
      <c r="BS106" s="71">
        <v>1</v>
      </c>
      <c r="BT106" s="71">
        <v>0</v>
      </c>
      <c r="BU106"/>
      <c r="BV106" s="70">
        <v>102.45099999999999</v>
      </c>
      <c r="BW106" s="70">
        <v>0</v>
      </c>
      <c r="BX106" s="70">
        <v>0</v>
      </c>
      <c r="BY106" s="70">
        <v>3.0059999999999998</v>
      </c>
      <c r="BZ106" s="70">
        <v>0</v>
      </c>
      <c r="CA106" s="70">
        <v>0</v>
      </c>
      <c r="CB106" s="70">
        <v>0</v>
      </c>
      <c r="CC106" s="70">
        <v>6.84</v>
      </c>
      <c r="CD106" s="70">
        <v>0</v>
      </c>
    </row>
    <row r="107" spans="1:82">
      <c r="A107" s="70" t="s">
        <v>1903</v>
      </c>
      <c r="B107" s="70">
        <v>372</v>
      </c>
      <c r="C107" s="70">
        <v>15</v>
      </c>
      <c r="D107" s="70">
        <v>22</v>
      </c>
      <c r="E107" s="70">
        <v>2018</v>
      </c>
      <c r="F107" s="70" t="s">
        <v>183</v>
      </c>
      <c r="G107" s="70" t="s">
        <v>1888</v>
      </c>
      <c r="H107" s="70" t="s">
        <v>1889</v>
      </c>
      <c r="I107" s="148"/>
      <c r="J107" s="71">
        <v>712.56110486360285</v>
      </c>
      <c r="K107" s="71">
        <v>2.8125444872184984</v>
      </c>
      <c r="L107" s="71">
        <v>12.61403798816859</v>
      </c>
      <c r="M107" s="71">
        <v>42.962206436301877</v>
      </c>
      <c r="N107" s="71">
        <v>39.377217679497022</v>
      </c>
      <c r="O107" s="71">
        <v>31.19775743419622</v>
      </c>
      <c r="P107" s="71">
        <v>29.018682857370248</v>
      </c>
      <c r="Q107" s="71">
        <v>1.8104101246720099</v>
      </c>
      <c r="R107" s="71">
        <v>0</v>
      </c>
      <c r="S107" s="71">
        <v>5.5641281300528931</v>
      </c>
      <c r="T107" s="72"/>
      <c r="U107" s="71">
        <v>62871834</v>
      </c>
      <c r="V107" s="71">
        <v>1233</v>
      </c>
      <c r="W107" s="71">
        <v>228</v>
      </c>
      <c r="X107" s="71">
        <v>9978</v>
      </c>
      <c r="Y107" s="71">
        <v>11758</v>
      </c>
      <c r="Z107" s="71">
        <v>19010</v>
      </c>
      <c r="AA107" s="71">
        <v>6071</v>
      </c>
      <c r="AB107" s="71">
        <v>28564</v>
      </c>
      <c r="AC107" s="71">
        <v>0</v>
      </c>
      <c r="AD107" s="71">
        <v>5.5641281300528931</v>
      </c>
      <c r="AE107" s="72"/>
      <c r="AF107" s="71">
        <v>404499997.35695082</v>
      </c>
      <c r="AG107" s="71">
        <v>1927852.179062383</v>
      </c>
      <c r="AH107" s="71">
        <v>2074735.097071843</v>
      </c>
      <c r="AI107" s="71">
        <v>56335837.589538097</v>
      </c>
      <c r="AJ107" s="71">
        <v>51101738.355066434</v>
      </c>
      <c r="AK107" s="71">
        <v>0</v>
      </c>
      <c r="AL107" s="71">
        <v>0</v>
      </c>
      <c r="AM107" s="71">
        <v>3931866.326367538</v>
      </c>
      <c r="AN107" s="71">
        <v>0</v>
      </c>
      <c r="AO107" s="71">
        <v>0</v>
      </c>
      <c r="AP107" s="71">
        <v>519872026.90405715</v>
      </c>
      <c r="AQ107" s="72"/>
      <c r="AR107" s="71">
        <v>1081</v>
      </c>
      <c r="AS107" s="71">
        <v>192</v>
      </c>
      <c r="AT107" s="71">
        <v>0</v>
      </c>
      <c r="AU107" s="71">
        <v>0</v>
      </c>
      <c r="AV107" s="71">
        <v>0</v>
      </c>
      <c r="AW107" s="71">
        <v>0</v>
      </c>
      <c r="AX107" s="71"/>
      <c r="AY107" s="72"/>
      <c r="AZ107" s="71">
        <v>4646.7</v>
      </c>
      <c r="BA107" s="71">
        <v>100018.2</v>
      </c>
      <c r="BB107" s="71">
        <v>0</v>
      </c>
      <c r="BC107" s="71">
        <v>0</v>
      </c>
      <c r="BD107" s="71">
        <v>0</v>
      </c>
      <c r="BE107" s="71">
        <v>0</v>
      </c>
      <c r="BF107" s="71"/>
      <c r="BG107" s="72"/>
      <c r="BH107" s="71">
        <v>0</v>
      </c>
      <c r="BI107" s="71">
        <v>0</v>
      </c>
      <c r="BJ107" s="71">
        <v>112.535</v>
      </c>
      <c r="BK107" s="71">
        <v>0</v>
      </c>
      <c r="BL107" s="71">
        <v>0</v>
      </c>
      <c r="BM107" s="71">
        <v>0</v>
      </c>
      <c r="BN107" s="72"/>
      <c r="BO107" s="71">
        <v>0</v>
      </c>
      <c r="BP107" s="71">
        <v>0</v>
      </c>
      <c r="BQ107" s="71">
        <v>10</v>
      </c>
      <c r="BR107" s="71">
        <v>0</v>
      </c>
      <c r="BS107" s="71">
        <v>0</v>
      </c>
      <c r="BT107" s="71">
        <v>0</v>
      </c>
      <c r="BU107"/>
      <c r="BV107" s="70">
        <v>112.535</v>
      </c>
      <c r="BW107" s="70">
        <v>0</v>
      </c>
      <c r="BX107" s="70">
        <v>0</v>
      </c>
      <c r="BY107" s="70">
        <v>0</v>
      </c>
      <c r="BZ107" s="70">
        <v>0</v>
      </c>
      <c r="CA107" s="70">
        <v>0</v>
      </c>
      <c r="CB107" s="70">
        <v>0</v>
      </c>
      <c r="CC107" s="70">
        <v>0</v>
      </c>
      <c r="CD107" s="70">
        <v>0</v>
      </c>
    </row>
    <row r="108" spans="1:82">
      <c r="A108" s="70" t="s">
        <v>1904</v>
      </c>
      <c r="B108" s="70">
        <v>373</v>
      </c>
      <c r="C108" s="70">
        <v>16</v>
      </c>
      <c r="D108" s="70">
        <v>22</v>
      </c>
      <c r="E108" s="70">
        <v>2019</v>
      </c>
      <c r="F108" s="70" t="s">
        <v>158</v>
      </c>
      <c r="G108" s="70" t="s">
        <v>1888</v>
      </c>
      <c r="H108" s="70" t="s">
        <v>1889</v>
      </c>
      <c r="I108" s="148"/>
      <c r="J108" s="71">
        <v>686.00242057638252</v>
      </c>
      <c r="K108" s="71">
        <v>2.6190055346920285</v>
      </c>
      <c r="L108" s="71">
        <v>12.751142737235826</v>
      </c>
      <c r="M108" s="71">
        <v>41.078113995112368</v>
      </c>
      <c r="N108" s="71">
        <v>34.992712133458426</v>
      </c>
      <c r="O108" s="71">
        <v>30.618128025272146</v>
      </c>
      <c r="P108" s="71">
        <v>28.881148777599019</v>
      </c>
      <c r="Q108" s="71">
        <v>1.76478885851858</v>
      </c>
      <c r="R108" s="71">
        <v>0</v>
      </c>
      <c r="S108" s="71">
        <v>5.4368416295586197</v>
      </c>
      <c r="T108" s="72"/>
      <c r="U108" s="71">
        <v>62267180</v>
      </c>
      <c r="V108" s="71">
        <v>1233</v>
      </c>
      <c r="W108" s="71">
        <v>228</v>
      </c>
      <c r="X108" s="71">
        <v>9978</v>
      </c>
      <c r="Y108" s="71">
        <v>11967</v>
      </c>
      <c r="Z108" s="71">
        <v>19169</v>
      </c>
      <c r="AA108" s="71">
        <v>5997</v>
      </c>
      <c r="AB108" s="71">
        <v>28598</v>
      </c>
      <c r="AC108" s="71">
        <v>0</v>
      </c>
      <c r="AD108" s="71">
        <v>5.4368416295586197</v>
      </c>
      <c r="AE108" s="72"/>
      <c r="AF108" s="71">
        <v>405402574.8637377</v>
      </c>
      <c r="AG108" s="71">
        <v>1880412.704615132</v>
      </c>
      <c r="AH108" s="71">
        <v>2251010.6211291561</v>
      </c>
      <c r="AI108" s="71">
        <v>56247266.714327499</v>
      </c>
      <c r="AJ108" s="71">
        <v>46543042.229176126</v>
      </c>
      <c r="AK108" s="71">
        <v>0</v>
      </c>
      <c r="AL108" s="71">
        <v>0</v>
      </c>
      <c r="AM108" s="71">
        <v>3894832.3143712631</v>
      </c>
      <c r="AN108" s="71">
        <v>0</v>
      </c>
      <c r="AO108" s="71">
        <v>0</v>
      </c>
      <c r="AP108" s="71">
        <v>516219139.44735688</v>
      </c>
      <c r="AQ108" s="72"/>
      <c r="AR108" s="71">
        <v>1144</v>
      </c>
      <c r="AS108" s="71">
        <v>206</v>
      </c>
      <c r="AT108" s="71">
        <v>0</v>
      </c>
      <c r="AU108" s="71">
        <v>0</v>
      </c>
      <c r="AV108" s="71">
        <v>0</v>
      </c>
      <c r="AW108" s="71">
        <v>0</v>
      </c>
      <c r="AX108" s="71"/>
      <c r="AY108" s="72"/>
      <c r="AZ108" s="71">
        <v>4963.9000000000024</v>
      </c>
      <c r="BA108" s="71">
        <v>103698.3</v>
      </c>
      <c r="BB108" s="71">
        <v>0</v>
      </c>
      <c r="BC108" s="71">
        <v>0</v>
      </c>
      <c r="BD108" s="71">
        <v>0</v>
      </c>
      <c r="BE108" s="71">
        <v>0</v>
      </c>
      <c r="BF108" s="71"/>
      <c r="BG108" s="72"/>
      <c r="BH108" s="71">
        <v>0</v>
      </c>
      <c r="BI108" s="71">
        <v>0</v>
      </c>
      <c r="BJ108" s="71">
        <v>126.997</v>
      </c>
      <c r="BK108" s="71">
        <v>0</v>
      </c>
      <c r="BL108" s="71">
        <v>0</v>
      </c>
      <c r="BM108" s="71">
        <v>0</v>
      </c>
      <c r="BN108" s="72"/>
      <c r="BO108" s="71">
        <v>0</v>
      </c>
      <c r="BP108" s="71">
        <v>0</v>
      </c>
      <c r="BQ108" s="71">
        <v>10</v>
      </c>
      <c r="BR108" s="71">
        <v>0</v>
      </c>
      <c r="BS108" s="71">
        <v>0</v>
      </c>
      <c r="BT108" s="71">
        <v>0</v>
      </c>
      <c r="BU108"/>
      <c r="BV108" s="70">
        <v>126.997</v>
      </c>
      <c r="BW108" s="70">
        <v>0</v>
      </c>
      <c r="BX108" s="70">
        <v>0</v>
      </c>
      <c r="BY108" s="70">
        <v>0</v>
      </c>
      <c r="BZ108" s="70">
        <v>0</v>
      </c>
      <c r="CA108" s="70">
        <v>0</v>
      </c>
      <c r="CB108" s="70">
        <v>0</v>
      </c>
      <c r="CC108" s="70">
        <v>0</v>
      </c>
      <c r="CD108" s="70">
        <v>0</v>
      </c>
    </row>
    <row r="109" spans="1:82">
      <c r="A109" s="70" t="s">
        <v>1905</v>
      </c>
      <c r="B109" s="70">
        <v>374</v>
      </c>
      <c r="C109" s="70">
        <v>17</v>
      </c>
      <c r="D109" s="70">
        <v>22</v>
      </c>
      <c r="E109" s="70">
        <v>2020</v>
      </c>
      <c r="F109" s="70" t="s">
        <v>159</v>
      </c>
      <c r="G109" s="70" t="s">
        <v>1888</v>
      </c>
      <c r="H109" s="70" t="s">
        <v>1889</v>
      </c>
      <c r="I109" s="148"/>
      <c r="J109" s="71">
        <v>706.42042699074136</v>
      </c>
      <c r="K109" s="71">
        <v>2.3912231466188634</v>
      </c>
      <c r="L109" s="71">
        <v>11.304658320853829</v>
      </c>
      <c r="M109" s="71">
        <v>40.667806691323875</v>
      </c>
      <c r="N109" s="71">
        <v>36.149183829668821</v>
      </c>
      <c r="O109" s="71">
        <v>27.080506577710853</v>
      </c>
      <c r="P109" s="71">
        <v>27.530110289191096</v>
      </c>
      <c r="Q109" s="71">
        <v>1.6701804117212</v>
      </c>
      <c r="R109" s="71">
        <v>0</v>
      </c>
      <c r="S109" s="71">
        <v>4.20047101723776</v>
      </c>
      <c r="T109" s="72"/>
      <c r="U109" s="71">
        <v>68918074</v>
      </c>
      <c r="V109" s="71">
        <v>1081</v>
      </c>
      <c r="W109" s="71">
        <v>278</v>
      </c>
      <c r="X109" s="71">
        <v>11594</v>
      </c>
      <c r="Y109" s="71">
        <v>12014</v>
      </c>
      <c r="Z109" s="71">
        <v>19351</v>
      </c>
      <c r="AA109" s="71">
        <v>6076</v>
      </c>
      <c r="AB109" s="71">
        <v>28327</v>
      </c>
      <c r="AC109" s="71">
        <v>0</v>
      </c>
      <c r="AD109" s="71">
        <v>4.20047101723776</v>
      </c>
      <c r="AE109" s="72"/>
      <c r="AF109" s="71">
        <v>433187728.94911051</v>
      </c>
      <c r="AG109" s="71">
        <v>1671403.4304848423</v>
      </c>
      <c r="AH109" s="71">
        <v>2151893.5005185422</v>
      </c>
      <c r="AI109" s="71">
        <v>58802638.606910609</v>
      </c>
      <c r="AJ109" s="71">
        <v>49648206.649509586</v>
      </c>
      <c r="AK109" s="71"/>
      <c r="AL109" s="71"/>
      <c r="AM109" s="71">
        <v>3696988.2195341201</v>
      </c>
      <c r="AN109" s="71"/>
      <c r="AO109" s="71"/>
      <c r="AP109" s="71">
        <v>549158859.35606825</v>
      </c>
      <c r="AQ109" s="72"/>
      <c r="AR109" s="71">
        <v>1182</v>
      </c>
      <c r="AS109" s="71">
        <v>229</v>
      </c>
      <c r="AT109" s="71">
        <v>0</v>
      </c>
      <c r="AU109" s="71">
        <v>0</v>
      </c>
      <c r="AV109" s="71">
        <v>0</v>
      </c>
      <c r="AW109" s="71">
        <v>0</v>
      </c>
      <c r="AX109" s="71"/>
      <c r="AY109" s="72"/>
      <c r="AZ109" s="71">
        <v>5178.9000000000005</v>
      </c>
      <c r="BA109" s="71">
        <v>114414.6999999999</v>
      </c>
      <c r="BB109" s="71">
        <v>0</v>
      </c>
      <c r="BC109" s="71">
        <v>0</v>
      </c>
      <c r="BD109" s="71">
        <v>0</v>
      </c>
      <c r="BE109" s="71">
        <v>0</v>
      </c>
      <c r="BF109" s="71"/>
      <c r="BG109" s="72"/>
      <c r="BH109" s="71">
        <v>0</v>
      </c>
      <c r="BI109" s="71">
        <v>0</v>
      </c>
      <c r="BJ109" s="71">
        <v>138.947</v>
      </c>
      <c r="BK109" s="71">
        <v>0</v>
      </c>
      <c r="BL109" s="71">
        <v>0</v>
      </c>
      <c r="BM109" s="71">
        <v>0</v>
      </c>
      <c r="BN109" s="72"/>
      <c r="BO109" s="71">
        <v>0</v>
      </c>
      <c r="BP109" s="71">
        <v>0</v>
      </c>
      <c r="BQ109" s="71">
        <v>11</v>
      </c>
      <c r="BR109" s="71">
        <v>0</v>
      </c>
      <c r="BS109" s="71">
        <v>0</v>
      </c>
      <c r="BT109" s="71">
        <v>0</v>
      </c>
      <c r="BU109"/>
      <c r="BV109" s="70">
        <v>138.947</v>
      </c>
      <c r="BW109" s="70">
        <v>0</v>
      </c>
      <c r="BX109" s="70">
        <v>0</v>
      </c>
      <c r="BY109" s="70">
        <v>0</v>
      </c>
      <c r="BZ109" s="70">
        <v>0</v>
      </c>
      <c r="CA109" s="70">
        <v>0</v>
      </c>
      <c r="CB109" s="70">
        <v>0</v>
      </c>
      <c r="CC109" s="70">
        <v>0</v>
      </c>
      <c r="CD109" s="70">
        <v>0</v>
      </c>
    </row>
    <row r="110" spans="1:82">
      <c r="A110" s="70" t="s">
        <v>1906</v>
      </c>
      <c r="B110" s="70">
        <v>374</v>
      </c>
      <c r="C110" s="70">
        <v>18</v>
      </c>
      <c r="D110" s="70">
        <v>22</v>
      </c>
      <c r="E110" s="70">
        <v>2021</v>
      </c>
      <c r="F110" s="70" t="s">
        <v>160</v>
      </c>
      <c r="G110" s="70" t="s">
        <v>1888</v>
      </c>
      <c r="H110" s="70" t="s">
        <v>1889</v>
      </c>
      <c r="I110" s="148"/>
      <c r="J110" s="71">
        <v>779.64654529225402</v>
      </c>
      <c r="K110" s="71">
        <v>2.5583569925006215</v>
      </c>
      <c r="L110" s="71">
        <v>11.274283504060172</v>
      </c>
      <c r="M110" s="71">
        <v>46.080540822218431</v>
      </c>
      <c r="N110" s="71">
        <v>34.811906955351525</v>
      </c>
      <c r="O110" s="71">
        <v>26.433829592299503</v>
      </c>
      <c r="P110" s="71">
        <v>28.781101730683499</v>
      </c>
      <c r="Q110" s="71">
        <v>1.6424293310898701</v>
      </c>
      <c r="R110" s="71">
        <v>0</v>
      </c>
      <c r="S110" s="71">
        <v>3.7975055128032609</v>
      </c>
      <c r="T110" s="72"/>
      <c r="U110" s="71">
        <v>80176639</v>
      </c>
      <c r="V110" s="71">
        <v>1081</v>
      </c>
      <c r="W110" s="71">
        <v>278</v>
      </c>
      <c r="X110" s="71">
        <v>11594</v>
      </c>
      <c r="Y110" s="71">
        <v>12053</v>
      </c>
      <c r="Z110" s="71">
        <v>19449</v>
      </c>
      <c r="AA110" s="71">
        <v>6194</v>
      </c>
      <c r="AB110" s="71">
        <v>28130</v>
      </c>
      <c r="AC110" s="71">
        <v>0</v>
      </c>
      <c r="AD110" s="71">
        <v>3.7975055128032609</v>
      </c>
      <c r="AE110" s="72"/>
      <c r="AF110" s="71">
        <v>501207187.06651169</v>
      </c>
      <c r="AG110" s="71">
        <v>1777760.3733965834</v>
      </c>
      <c r="AH110" s="71">
        <v>1803656.4781989004</v>
      </c>
      <c r="AI110" s="71">
        <v>67794585.558393791</v>
      </c>
      <c r="AJ110" s="71">
        <v>46546817.115702003</v>
      </c>
      <c r="AK110" s="71">
        <v>0</v>
      </c>
      <c r="AL110" s="71">
        <v>0</v>
      </c>
      <c r="AM110" s="71">
        <v>3692453.1640334963</v>
      </c>
      <c r="AN110" s="71">
        <v>0</v>
      </c>
      <c r="AO110" s="71">
        <v>0</v>
      </c>
      <c r="AP110" s="71">
        <v>622822459.75623655</v>
      </c>
      <c r="AQ110" s="72"/>
      <c r="AR110" s="71">
        <v>1224</v>
      </c>
      <c r="AS110" s="71">
        <v>244</v>
      </c>
      <c r="AT110" s="71">
        <v>0</v>
      </c>
      <c r="AU110" s="71">
        <v>0</v>
      </c>
      <c r="AV110" s="71">
        <v>0</v>
      </c>
      <c r="AW110" s="71">
        <v>0</v>
      </c>
      <c r="AX110" s="71"/>
      <c r="AY110" s="72"/>
      <c r="AZ110" s="71">
        <v>5414.6000000000013</v>
      </c>
      <c r="BA110" s="71">
        <v>128868.39999999991</v>
      </c>
      <c r="BB110" s="71">
        <v>0</v>
      </c>
      <c r="BC110" s="71">
        <v>0</v>
      </c>
      <c r="BD110" s="71">
        <v>0</v>
      </c>
      <c r="BE110" s="71">
        <v>0</v>
      </c>
      <c r="BF110" s="71"/>
      <c r="BG110" s="72"/>
      <c r="BH110" s="71">
        <v>0</v>
      </c>
      <c r="BI110" s="71">
        <v>0</v>
      </c>
      <c r="BJ110" s="71">
        <v>135.923</v>
      </c>
      <c r="BK110" s="71">
        <v>0</v>
      </c>
      <c r="BL110" s="71">
        <v>0</v>
      </c>
      <c r="BM110" s="71">
        <v>0</v>
      </c>
      <c r="BN110" s="72"/>
      <c r="BO110" s="71">
        <v>0</v>
      </c>
      <c r="BP110" s="71">
        <v>0</v>
      </c>
      <c r="BQ110" s="71">
        <v>11</v>
      </c>
      <c r="BR110" s="71">
        <v>0</v>
      </c>
      <c r="BS110" s="71">
        <v>0</v>
      </c>
      <c r="BT110" s="71">
        <v>0</v>
      </c>
      <c r="BU110"/>
      <c r="BV110" s="70">
        <v>135.923</v>
      </c>
      <c r="BW110" s="70">
        <v>0</v>
      </c>
      <c r="BX110" s="70">
        <v>0</v>
      </c>
      <c r="BY110" s="70">
        <v>0</v>
      </c>
      <c r="BZ110" s="70">
        <v>0</v>
      </c>
      <c r="CA110" s="70">
        <v>0</v>
      </c>
      <c r="CB110" s="70">
        <v>0</v>
      </c>
      <c r="CC110" s="70">
        <v>0</v>
      </c>
      <c r="CD110" s="70">
        <v>0</v>
      </c>
    </row>
    <row r="111" spans="1:82">
      <c r="A111" s="70" t="s">
        <v>1907</v>
      </c>
      <c r="B111" s="70">
        <v>374</v>
      </c>
      <c r="C111" s="70">
        <v>19</v>
      </c>
      <c r="D111" s="70">
        <v>22</v>
      </c>
      <c r="E111" s="70">
        <v>2022</v>
      </c>
      <c r="F111" s="70" t="s">
        <v>161</v>
      </c>
      <c r="G111" s="70" t="s">
        <v>1888</v>
      </c>
      <c r="H111" s="70" t="s">
        <v>1889</v>
      </c>
      <c r="I111" s="148"/>
      <c r="J111" s="71">
        <v>759.95373006383909</v>
      </c>
      <c r="K111" s="71">
        <v>2.3367205642526847</v>
      </c>
      <c r="L111" s="71">
        <v>11.433784742882397</v>
      </c>
      <c r="M111" s="71">
        <v>42.555883558207803</v>
      </c>
      <c r="N111" s="71">
        <v>36.564345166101546</v>
      </c>
      <c r="O111" s="71">
        <v>28.175260076135103</v>
      </c>
      <c r="P111" s="71">
        <v>28.683047790640089</v>
      </c>
      <c r="Q111" s="71">
        <v>1.6588932920071275</v>
      </c>
      <c r="R111" s="71">
        <v>0</v>
      </c>
      <c r="S111" s="71">
        <v>4.3094265835935346</v>
      </c>
      <c r="T111" s="72"/>
      <c r="U111" s="71">
        <v>87986422</v>
      </c>
      <c r="V111" s="71">
        <v>1081</v>
      </c>
      <c r="W111" s="71">
        <v>278</v>
      </c>
      <c r="X111" s="71">
        <v>11594</v>
      </c>
      <c r="Y111" s="71">
        <v>12297</v>
      </c>
      <c r="Z111" s="71">
        <v>19696</v>
      </c>
      <c r="AA111" s="71">
        <v>6267</v>
      </c>
      <c r="AB111" s="71">
        <v>28179</v>
      </c>
      <c r="AC111" s="71">
        <v>0</v>
      </c>
      <c r="AD111" s="71">
        <v>4.3094265835935346</v>
      </c>
      <c r="AE111" s="72"/>
      <c r="AF111" s="71">
        <v>494639592.2461971</v>
      </c>
      <c r="AG111" s="71">
        <v>1746506.0420668041</v>
      </c>
      <c r="AH111" s="71">
        <v>2567657.8083211775</v>
      </c>
      <c r="AI111" s="71">
        <v>64703944.467558958</v>
      </c>
      <c r="AJ111" s="71">
        <v>53329118.1494615</v>
      </c>
      <c r="AK111" s="71">
        <v>0</v>
      </c>
      <c r="AL111" s="71">
        <v>0</v>
      </c>
      <c r="AM111" s="71">
        <v>3638678.0290981093</v>
      </c>
      <c r="AN111" s="71">
        <v>0</v>
      </c>
      <c r="AO111" s="71">
        <v>0</v>
      </c>
      <c r="AP111" s="71">
        <v>620625496.74270368</v>
      </c>
      <c r="AQ111" s="72"/>
      <c r="AR111" s="71">
        <v>1298</v>
      </c>
      <c r="AS111" s="71">
        <v>245</v>
      </c>
      <c r="AT111" s="71">
        <v>0</v>
      </c>
      <c r="AU111" s="71">
        <v>0</v>
      </c>
      <c r="AV111" s="71">
        <v>0</v>
      </c>
      <c r="AW111" s="71">
        <v>0</v>
      </c>
      <c r="AX111" s="71"/>
      <c r="AY111" s="72"/>
      <c r="AZ111" s="71">
        <v>5811.9000000000015</v>
      </c>
      <c r="BA111" s="71">
        <v>128917.89999999989</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1908</v>
      </c>
      <c r="B112" s="70">
        <v>374</v>
      </c>
      <c r="C112" s="70">
        <v>20</v>
      </c>
      <c r="D112" s="70">
        <v>22</v>
      </c>
      <c r="E112" s="70">
        <v>2023</v>
      </c>
      <c r="F112" s="70" t="s">
        <v>1539</v>
      </c>
      <c r="G112" s="70" t="s">
        <v>1888</v>
      </c>
      <c r="H112" s="70" t="s">
        <v>1889</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1344</v>
      </c>
      <c r="AS112" s="71">
        <v>246</v>
      </c>
      <c r="AT112" s="71">
        <v>0</v>
      </c>
      <c r="AU112" s="71">
        <v>0</v>
      </c>
      <c r="AV112" s="71">
        <v>0</v>
      </c>
      <c r="AW112" s="71">
        <v>0</v>
      </c>
      <c r="AX112" s="71"/>
      <c r="AY112" s="72"/>
      <c r="AZ112" s="71">
        <v>6054.4999999999991</v>
      </c>
      <c r="BA112" s="71">
        <v>137317.89999999988</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1909</v>
      </c>
      <c r="B113" s="70">
        <v>374</v>
      </c>
      <c r="C113" s="70">
        <v>21</v>
      </c>
      <c r="D113" s="70">
        <v>22</v>
      </c>
      <c r="E113" s="70">
        <v>2024</v>
      </c>
      <c r="F113" s="70" t="s">
        <v>1554</v>
      </c>
      <c r="G113" s="70" t="s">
        <v>1888</v>
      </c>
      <c r="H113" s="70" t="s">
        <v>1889</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1910</v>
      </c>
      <c r="B114" s="70">
        <v>222</v>
      </c>
      <c r="C114" s="70">
        <v>1</v>
      </c>
      <c r="D114" s="70">
        <v>14</v>
      </c>
      <c r="E114" s="70">
        <v>1990</v>
      </c>
      <c r="F114" s="70" t="s">
        <v>787</v>
      </c>
      <c r="G114" s="70" t="s">
        <v>1911</v>
      </c>
      <c r="H114" s="70" t="s">
        <v>1912</v>
      </c>
      <c r="I114" s="148"/>
      <c r="J114" s="71">
        <v>204.1604486387524</v>
      </c>
      <c r="K114" s="71">
        <v>3.644935836400963</v>
      </c>
      <c r="L114" s="71">
        <v>18.578222533493019</v>
      </c>
      <c r="M114" s="71">
        <v>19.007253107936439</v>
      </c>
      <c r="N114" s="71">
        <v>34.235191698410567</v>
      </c>
      <c r="O114" s="71">
        <v>28.89779255208277</v>
      </c>
      <c r="P114" s="71">
        <v>40.957766221003659</v>
      </c>
      <c r="Q114" s="71">
        <v>2.5174593086969099</v>
      </c>
      <c r="R114" s="71">
        <v>3.8527948346769829</v>
      </c>
      <c r="S114" s="71">
        <v>2.2809240669935469</v>
      </c>
      <c r="T114" s="72"/>
      <c r="U114" s="71">
        <v>12035972</v>
      </c>
      <c r="V114" s="71">
        <v>1054</v>
      </c>
      <c r="W114" s="71">
        <v>206</v>
      </c>
      <c r="X114" s="71">
        <v>7337</v>
      </c>
      <c r="Y114" s="71">
        <v>12369</v>
      </c>
      <c r="Z114" s="71">
        <v>11886</v>
      </c>
      <c r="AA114" s="71">
        <v>9945</v>
      </c>
      <c r="AB114" s="71">
        <v>40875</v>
      </c>
      <c r="AC114" s="71">
        <v>667311</v>
      </c>
      <c r="AD114" s="71">
        <v>2.2809240669935469</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1913</v>
      </c>
      <c r="B115" s="70">
        <v>223</v>
      </c>
      <c r="C115" s="70">
        <v>2</v>
      </c>
      <c r="D115" s="70">
        <v>14</v>
      </c>
      <c r="E115" s="70">
        <v>2005</v>
      </c>
      <c r="F115" s="70" t="s">
        <v>789</v>
      </c>
      <c r="G115" s="70" t="s">
        <v>1911</v>
      </c>
      <c r="H115" s="70" t="s">
        <v>1912</v>
      </c>
      <c r="I115" s="148"/>
      <c r="J115" s="71">
        <v>178.5367493157303</v>
      </c>
      <c r="K115" s="71">
        <v>2.2414758327347979</v>
      </c>
      <c r="L115" s="71">
        <v>10.571241736274191</v>
      </c>
      <c r="M115" s="71">
        <v>27.204986025213159</v>
      </c>
      <c r="N115" s="71">
        <v>45.632524292072773</v>
      </c>
      <c r="O115" s="71">
        <v>41.208821118178669</v>
      </c>
      <c r="P115" s="71">
        <v>38.237957315092217</v>
      </c>
      <c r="Q115" s="71">
        <v>2.1860746443933299</v>
      </c>
      <c r="R115" s="71">
        <v>0.16206590736851281</v>
      </c>
      <c r="S115" s="71">
        <v>3.6118071243606908</v>
      </c>
      <c r="T115" s="72"/>
      <c r="U115" s="71">
        <v>9730706</v>
      </c>
      <c r="V115" s="71">
        <v>945</v>
      </c>
      <c r="W115" s="71">
        <v>115</v>
      </c>
      <c r="X115" s="71">
        <v>5920</v>
      </c>
      <c r="Y115" s="71">
        <v>13873</v>
      </c>
      <c r="Z115" s="71">
        <v>19614</v>
      </c>
      <c r="AA115" s="71">
        <v>7604</v>
      </c>
      <c r="AB115" s="71">
        <v>37106</v>
      </c>
      <c r="AC115" s="71">
        <v>28658</v>
      </c>
      <c r="AD115" s="71">
        <v>3.6118071243606908</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1914</v>
      </c>
      <c r="B116" s="70">
        <v>224</v>
      </c>
      <c r="C116" s="70">
        <v>3</v>
      </c>
      <c r="D116" s="70">
        <v>14</v>
      </c>
      <c r="E116" s="70">
        <v>2006</v>
      </c>
      <c r="F116" s="70" t="s">
        <v>790</v>
      </c>
      <c r="G116" s="70" t="s">
        <v>1911</v>
      </c>
      <c r="H116" s="70" t="s">
        <v>1912</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1915</v>
      </c>
      <c r="B117" s="70">
        <v>225</v>
      </c>
      <c r="C117" s="70">
        <v>4</v>
      </c>
      <c r="D117" s="70">
        <v>14</v>
      </c>
      <c r="E117" s="70">
        <v>2007</v>
      </c>
      <c r="F117" s="70" t="s">
        <v>791</v>
      </c>
      <c r="G117" s="70" t="s">
        <v>1911</v>
      </c>
      <c r="H117" s="70" t="s">
        <v>1912</v>
      </c>
      <c r="I117" s="148"/>
      <c r="J117" s="71">
        <v>171.3300440678187</v>
      </c>
      <c r="K117" s="71">
        <v>2.2042674460841081</v>
      </c>
      <c r="L117" s="71">
        <v>26.708231428668149</v>
      </c>
      <c r="M117" s="71">
        <v>31.94281913514115</v>
      </c>
      <c r="N117" s="71">
        <v>44.17083461331945</v>
      </c>
      <c r="O117" s="71">
        <v>39.853167992411556</v>
      </c>
      <c r="P117" s="71">
        <v>37.195756273264628</v>
      </c>
      <c r="Q117" s="71">
        <v>2.2517712480437599</v>
      </c>
      <c r="R117" s="71">
        <v>0.114275202281814</v>
      </c>
      <c r="S117" s="71">
        <v>4.2662506819670334</v>
      </c>
      <c r="T117" s="72"/>
      <c r="U117" s="71">
        <v>11683497</v>
      </c>
      <c r="V117" s="71">
        <v>933</v>
      </c>
      <c r="W117" s="71">
        <v>366</v>
      </c>
      <c r="X117" s="71">
        <v>7622</v>
      </c>
      <c r="Y117" s="71">
        <v>13834</v>
      </c>
      <c r="Z117" s="71">
        <v>19719</v>
      </c>
      <c r="AA117" s="71">
        <v>7284</v>
      </c>
      <c r="AB117" s="71">
        <v>36200</v>
      </c>
      <c r="AC117" s="71">
        <v>20787</v>
      </c>
      <c r="AD117" s="71">
        <v>4.2662506819670334</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1916</v>
      </c>
      <c r="B118" s="70">
        <v>226</v>
      </c>
      <c r="C118" s="70">
        <v>5</v>
      </c>
      <c r="D118" s="70">
        <v>14</v>
      </c>
      <c r="E118" s="70">
        <v>2008</v>
      </c>
      <c r="F118" s="70" t="s">
        <v>792</v>
      </c>
      <c r="G118" s="70" t="s">
        <v>1911</v>
      </c>
      <c r="H118" s="70" t="s">
        <v>1912</v>
      </c>
      <c r="I118" s="148"/>
      <c r="J118" s="71">
        <v>161.23814329892781</v>
      </c>
      <c r="K118" s="71">
        <v>1.6337772042047189</v>
      </c>
      <c r="L118" s="71">
        <v>23.55528973441826</v>
      </c>
      <c r="M118" s="71">
        <v>33.409798512005047</v>
      </c>
      <c r="N118" s="71">
        <v>43.474324275349879</v>
      </c>
      <c r="O118" s="71">
        <v>38.458866001597023</v>
      </c>
      <c r="P118" s="71">
        <v>36.143431207601068</v>
      </c>
      <c r="Q118" s="71">
        <v>2.18369485014053</v>
      </c>
      <c r="R118" s="71">
        <v>5.1718960317983571E-2</v>
      </c>
      <c r="S118" s="71">
        <v>3.6685924168936279</v>
      </c>
      <c r="T118" s="72"/>
      <c r="U118" s="71">
        <v>12005119</v>
      </c>
      <c r="V118" s="71">
        <v>933</v>
      </c>
      <c r="W118" s="71">
        <v>366</v>
      </c>
      <c r="X118" s="71">
        <v>7622</v>
      </c>
      <c r="Y118" s="71">
        <v>13759</v>
      </c>
      <c r="Z118" s="71">
        <v>19697</v>
      </c>
      <c r="AA118" s="71">
        <v>7086</v>
      </c>
      <c r="AB118" s="71">
        <v>35683</v>
      </c>
      <c r="AC118" s="71">
        <v>9769</v>
      </c>
      <c r="AD118" s="71">
        <v>3.6685924168936279</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1917</v>
      </c>
      <c r="B119" s="70">
        <v>227</v>
      </c>
      <c r="C119" s="70">
        <v>6</v>
      </c>
      <c r="D119" s="70">
        <v>14</v>
      </c>
      <c r="E119" s="70">
        <v>2009</v>
      </c>
      <c r="F119" s="70" t="s">
        <v>176</v>
      </c>
      <c r="G119" s="70" t="s">
        <v>1911</v>
      </c>
      <c r="H119" s="70" t="s">
        <v>1912</v>
      </c>
      <c r="I119" s="148"/>
      <c r="J119" s="71">
        <v>128.67043492453689</v>
      </c>
      <c r="K119" s="71">
        <v>1.522249992945967</v>
      </c>
      <c r="L119" s="71">
        <v>15.967753715101599</v>
      </c>
      <c r="M119" s="71">
        <v>38.640354787086423</v>
      </c>
      <c r="N119" s="71">
        <v>44.055842045154023</v>
      </c>
      <c r="O119" s="71">
        <v>39.347258118908748</v>
      </c>
      <c r="P119" s="71">
        <v>34.36184777086897</v>
      </c>
      <c r="Q119" s="71">
        <v>2.04629557567482</v>
      </c>
      <c r="R119" s="71">
        <v>4.680538507747619E-2</v>
      </c>
      <c r="S119" s="71">
        <v>4.3731646490629288</v>
      </c>
      <c r="T119" s="72"/>
      <c r="U119" s="71">
        <v>9507479</v>
      </c>
      <c r="V119" s="71">
        <v>822</v>
      </c>
      <c r="W119" s="71">
        <v>441</v>
      </c>
      <c r="X119" s="71">
        <v>8292</v>
      </c>
      <c r="Y119" s="71">
        <v>13868</v>
      </c>
      <c r="Z119" s="71">
        <v>19891</v>
      </c>
      <c r="AA119" s="71">
        <v>6916</v>
      </c>
      <c r="AB119" s="71">
        <v>35101</v>
      </c>
      <c r="AC119" s="71">
        <v>8625</v>
      </c>
      <c r="AD119" s="71">
        <v>4.3731646490629288</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11.7</v>
      </c>
      <c r="BI119" s="71">
        <v>0</v>
      </c>
      <c r="BJ119" s="71">
        <v>37.57</v>
      </c>
      <c r="BK119" s="71">
        <v>0</v>
      </c>
      <c r="BL119" s="71">
        <v>0</v>
      </c>
      <c r="BM119" s="71">
        <v>0</v>
      </c>
      <c r="BN119" s="72"/>
      <c r="BO119" s="71">
        <v>1</v>
      </c>
      <c r="BP119" s="71">
        <v>0</v>
      </c>
      <c r="BQ119" s="71">
        <v>3</v>
      </c>
      <c r="BR119" s="71">
        <v>0</v>
      </c>
      <c r="BS119" s="71">
        <v>0</v>
      </c>
      <c r="BT119" s="71">
        <v>0</v>
      </c>
      <c r="BU119"/>
      <c r="BV119" s="70">
        <v>49.27</v>
      </c>
      <c r="BW119" s="70">
        <v>0</v>
      </c>
      <c r="BX119" s="70">
        <v>0</v>
      </c>
      <c r="BY119" s="70">
        <v>0</v>
      </c>
      <c r="BZ119" s="70">
        <v>0</v>
      </c>
      <c r="CA119" s="70">
        <v>0</v>
      </c>
      <c r="CB119" s="70">
        <v>0</v>
      </c>
      <c r="CC119" s="70">
        <v>0</v>
      </c>
      <c r="CD119" s="70">
        <v>0</v>
      </c>
    </row>
    <row r="120" spans="1:82">
      <c r="A120" s="70" t="s">
        <v>1918</v>
      </c>
      <c r="B120" s="70">
        <v>228</v>
      </c>
      <c r="C120" s="70">
        <v>7</v>
      </c>
      <c r="D120" s="70">
        <v>14</v>
      </c>
      <c r="E120" s="70">
        <v>2010</v>
      </c>
      <c r="F120" s="70" t="s">
        <v>177</v>
      </c>
      <c r="G120" s="70" t="s">
        <v>1911</v>
      </c>
      <c r="H120" s="70" t="s">
        <v>1912</v>
      </c>
      <c r="I120" s="148"/>
      <c r="J120" s="71">
        <v>149.9631236571613</v>
      </c>
      <c r="K120" s="71">
        <v>1.467744604913898</v>
      </c>
      <c r="L120" s="71">
        <v>15.139713645771961</v>
      </c>
      <c r="M120" s="71">
        <v>36.947299247889852</v>
      </c>
      <c r="N120" s="71">
        <v>41.501951990825582</v>
      </c>
      <c r="O120" s="71">
        <v>39.206613863500692</v>
      </c>
      <c r="P120" s="71">
        <v>34.543856730860362</v>
      </c>
      <c r="Q120" s="71">
        <v>2.1088002464604001</v>
      </c>
      <c r="R120" s="71">
        <v>7.711224066458823E-2</v>
      </c>
      <c r="S120" s="71">
        <v>3.8585486858635099</v>
      </c>
      <c r="T120" s="72"/>
      <c r="U120" s="71">
        <v>11016754</v>
      </c>
      <c r="V120" s="71">
        <v>822</v>
      </c>
      <c r="W120" s="71">
        <v>441</v>
      </c>
      <c r="X120" s="71">
        <v>8292</v>
      </c>
      <c r="Y120" s="71">
        <v>13913</v>
      </c>
      <c r="Z120" s="71">
        <v>19912</v>
      </c>
      <c r="AA120" s="71">
        <v>6779</v>
      </c>
      <c r="AB120" s="71">
        <v>34662</v>
      </c>
      <c r="AC120" s="71">
        <v>13466</v>
      </c>
      <c r="AD120" s="71">
        <v>3.8585486858635099</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12.8</v>
      </c>
      <c r="BI120" s="71">
        <v>0</v>
      </c>
      <c r="BJ120" s="71">
        <v>49.302999999999997</v>
      </c>
      <c r="BK120" s="71">
        <v>0</v>
      </c>
      <c r="BL120" s="71">
        <v>0</v>
      </c>
      <c r="BM120" s="71">
        <v>0</v>
      </c>
      <c r="BN120" s="72"/>
      <c r="BO120" s="71">
        <v>1</v>
      </c>
      <c r="BP120" s="71">
        <v>0</v>
      </c>
      <c r="BQ120" s="71">
        <v>3</v>
      </c>
      <c r="BR120" s="71">
        <v>0</v>
      </c>
      <c r="BS120" s="71">
        <v>0</v>
      </c>
      <c r="BT120" s="71">
        <v>0</v>
      </c>
      <c r="BU120"/>
      <c r="BV120" s="70">
        <v>62.103000000000002</v>
      </c>
      <c r="BW120" s="70">
        <v>0</v>
      </c>
      <c r="BX120" s="70">
        <v>0</v>
      </c>
      <c r="BY120" s="70">
        <v>0</v>
      </c>
      <c r="BZ120" s="70">
        <v>0</v>
      </c>
      <c r="CA120" s="70">
        <v>0</v>
      </c>
      <c r="CB120" s="70">
        <v>0</v>
      </c>
      <c r="CC120" s="70">
        <v>0</v>
      </c>
      <c r="CD120" s="70">
        <v>0</v>
      </c>
    </row>
    <row r="121" spans="1:82">
      <c r="A121" s="70" t="s">
        <v>1919</v>
      </c>
      <c r="B121" s="70">
        <v>229</v>
      </c>
      <c r="C121" s="70">
        <v>8</v>
      </c>
      <c r="D121" s="70">
        <v>14</v>
      </c>
      <c r="E121" s="70">
        <v>2011</v>
      </c>
      <c r="F121" s="70" t="s">
        <v>178</v>
      </c>
      <c r="G121" s="1064" t="s">
        <v>1911</v>
      </c>
      <c r="H121" s="70" t="s">
        <v>1912</v>
      </c>
      <c r="I121" s="148"/>
      <c r="J121" s="71">
        <v>151.10510899480269</v>
      </c>
      <c r="K121" s="71">
        <v>2.3390593903284498</v>
      </c>
      <c r="L121" s="71">
        <v>19.688316306802591</v>
      </c>
      <c r="M121" s="71">
        <v>48.895811080844773</v>
      </c>
      <c r="N121" s="71">
        <v>57.223357982050373</v>
      </c>
      <c r="O121" s="71">
        <v>38.787293734361278</v>
      </c>
      <c r="P121" s="71">
        <v>32.788480973268065</v>
      </c>
      <c r="Q121" s="71">
        <v>2.4030724424822201</v>
      </c>
      <c r="R121" s="71">
        <v>0.15495031798769501</v>
      </c>
      <c r="S121" s="71">
        <v>6.5891911691740352</v>
      </c>
      <c r="T121" s="72"/>
      <c r="U121" s="71">
        <v>10199957</v>
      </c>
      <c r="V121" s="71">
        <v>822</v>
      </c>
      <c r="W121" s="71">
        <v>441</v>
      </c>
      <c r="X121" s="71">
        <v>8292</v>
      </c>
      <c r="Y121" s="71">
        <v>13999</v>
      </c>
      <c r="Z121" s="71">
        <v>20127</v>
      </c>
      <c r="AA121" s="71">
        <v>6626</v>
      </c>
      <c r="AB121" s="71">
        <v>34243</v>
      </c>
      <c r="AC121" s="71">
        <v>27014</v>
      </c>
      <c r="AD121" s="71">
        <v>6.5891911691740352</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10.837999999999999</v>
      </c>
      <c r="BI121" s="71">
        <v>0</v>
      </c>
      <c r="BJ121" s="71">
        <v>41.89</v>
      </c>
      <c r="BK121" s="71">
        <v>0</v>
      </c>
      <c r="BL121" s="71">
        <v>0</v>
      </c>
      <c r="BM121" s="71">
        <v>0</v>
      </c>
      <c r="BN121" s="72"/>
      <c r="BO121" s="71">
        <v>1</v>
      </c>
      <c r="BP121" s="71">
        <v>0</v>
      </c>
      <c r="BQ121" s="71">
        <v>3</v>
      </c>
      <c r="BR121" s="71">
        <v>0</v>
      </c>
      <c r="BS121" s="71">
        <v>0</v>
      </c>
      <c r="BT121" s="71">
        <v>0</v>
      </c>
      <c r="BU121"/>
      <c r="BV121" s="70">
        <v>52.728000000000002</v>
      </c>
      <c r="BW121" s="70">
        <v>0</v>
      </c>
      <c r="BX121" s="70">
        <v>0</v>
      </c>
      <c r="BY121" s="70">
        <v>0</v>
      </c>
      <c r="BZ121" s="70">
        <v>0</v>
      </c>
      <c r="CA121" s="70">
        <v>0</v>
      </c>
      <c r="CB121" s="70">
        <v>0</v>
      </c>
      <c r="CC121" s="70">
        <v>0</v>
      </c>
      <c r="CD121" s="70">
        <v>0</v>
      </c>
    </row>
    <row r="122" spans="1:82">
      <c r="A122" s="70" t="s">
        <v>1920</v>
      </c>
      <c r="B122" s="70">
        <v>230</v>
      </c>
      <c r="C122" s="70">
        <v>9</v>
      </c>
      <c r="D122" s="70">
        <v>14</v>
      </c>
      <c r="E122" s="70">
        <v>2012</v>
      </c>
      <c r="F122" s="70" t="s">
        <v>179</v>
      </c>
      <c r="G122" s="1064" t="s">
        <v>1911</v>
      </c>
      <c r="H122" s="70" t="s">
        <v>1912</v>
      </c>
      <c r="I122" s="148"/>
      <c r="J122" s="71">
        <v>164.98381939312239</v>
      </c>
      <c r="K122" s="71">
        <v>2.3456922036263248</v>
      </c>
      <c r="L122" s="71">
        <v>20.666268373319049</v>
      </c>
      <c r="M122" s="71">
        <v>53.510493627576828</v>
      </c>
      <c r="N122" s="71">
        <v>74.404415458091805</v>
      </c>
      <c r="O122" s="71">
        <v>38.747833374753405</v>
      </c>
      <c r="P122" s="71">
        <v>32.24346921113316</v>
      </c>
      <c r="Q122" s="71">
        <v>2.5899221528630201</v>
      </c>
      <c r="R122" s="71">
        <v>0.17730098532222979</v>
      </c>
      <c r="S122" s="71">
        <v>4.5679214102861696</v>
      </c>
      <c r="T122" s="72"/>
      <c r="U122" s="71">
        <v>11334492</v>
      </c>
      <c r="V122" s="71">
        <v>822</v>
      </c>
      <c r="W122" s="71">
        <v>441</v>
      </c>
      <c r="X122" s="71">
        <v>8292</v>
      </c>
      <c r="Y122" s="71">
        <v>14148</v>
      </c>
      <c r="Z122" s="71">
        <v>20266</v>
      </c>
      <c r="AA122" s="71">
        <v>6479</v>
      </c>
      <c r="AB122" s="71">
        <v>33968</v>
      </c>
      <c r="AC122" s="71">
        <v>30110</v>
      </c>
      <c r="AD122" s="71">
        <v>4.5679214102861696</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11.242000000000001</v>
      </c>
      <c r="BI122" s="71">
        <v>0</v>
      </c>
      <c r="BJ122" s="71">
        <v>63.615000000000002</v>
      </c>
      <c r="BK122" s="71">
        <v>0</v>
      </c>
      <c r="BL122" s="71">
        <v>0</v>
      </c>
      <c r="BM122" s="71">
        <v>0</v>
      </c>
      <c r="BN122" s="72"/>
      <c r="BO122" s="71">
        <v>1</v>
      </c>
      <c r="BP122" s="71">
        <v>0</v>
      </c>
      <c r="BQ122" s="71">
        <v>3</v>
      </c>
      <c r="BR122" s="71">
        <v>0</v>
      </c>
      <c r="BS122" s="71">
        <v>0</v>
      </c>
      <c r="BT122" s="71">
        <v>0</v>
      </c>
      <c r="BU122"/>
      <c r="BV122" s="70">
        <v>74.856999999999999</v>
      </c>
      <c r="BW122" s="70">
        <v>0</v>
      </c>
      <c r="BX122" s="70">
        <v>0</v>
      </c>
      <c r="BY122" s="70">
        <v>0</v>
      </c>
      <c r="BZ122" s="70">
        <v>0</v>
      </c>
      <c r="CA122" s="70">
        <v>0</v>
      </c>
      <c r="CB122" s="70">
        <v>0</v>
      </c>
      <c r="CC122" s="70">
        <v>0</v>
      </c>
      <c r="CD122" s="70">
        <v>0</v>
      </c>
    </row>
    <row r="123" spans="1:82">
      <c r="A123" s="70" t="s">
        <v>1921</v>
      </c>
      <c r="B123" s="70">
        <v>231</v>
      </c>
      <c r="C123" s="70">
        <v>10</v>
      </c>
      <c r="D123" s="70">
        <v>14</v>
      </c>
      <c r="E123" s="70">
        <v>2013</v>
      </c>
      <c r="F123" s="70" t="s">
        <v>180</v>
      </c>
      <c r="G123" s="70" t="s">
        <v>1911</v>
      </c>
      <c r="H123" s="70" t="s">
        <v>1912</v>
      </c>
      <c r="I123" s="148"/>
      <c r="J123" s="71">
        <v>206.28363826582981</v>
      </c>
      <c r="K123" s="71">
        <v>1.915821510221176</v>
      </c>
      <c r="L123" s="71">
        <v>18.44023868895605</v>
      </c>
      <c r="M123" s="71">
        <v>53.532413975007259</v>
      </c>
      <c r="N123" s="71">
        <v>80.453553258861675</v>
      </c>
      <c r="O123" s="71">
        <v>37.22719304590666</v>
      </c>
      <c r="P123" s="71">
        <v>31.650625796406132</v>
      </c>
      <c r="Q123" s="71">
        <v>2.5969584945865001</v>
      </c>
      <c r="R123" s="71">
        <v>0.2203329990788449</v>
      </c>
      <c r="S123" s="71">
        <v>2.6644584584802899</v>
      </c>
      <c r="T123" s="72"/>
      <c r="U123" s="71">
        <v>10903634</v>
      </c>
      <c r="V123" s="71">
        <v>822</v>
      </c>
      <c r="W123" s="71">
        <v>441</v>
      </c>
      <c r="X123" s="71">
        <v>8292</v>
      </c>
      <c r="Y123" s="71">
        <v>14142</v>
      </c>
      <c r="Z123" s="71">
        <v>20340</v>
      </c>
      <c r="AA123" s="71">
        <v>6336</v>
      </c>
      <c r="AB123" s="71">
        <v>33572</v>
      </c>
      <c r="AC123" s="71">
        <v>36525</v>
      </c>
      <c r="AD123" s="71">
        <v>2.6644584584802899</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21.385999999999999</v>
      </c>
      <c r="BI123" s="71">
        <v>0</v>
      </c>
      <c r="BJ123" s="71">
        <v>80.162000000000006</v>
      </c>
      <c r="BK123" s="71">
        <v>0</v>
      </c>
      <c r="BL123" s="71">
        <v>0</v>
      </c>
      <c r="BM123" s="71">
        <v>0</v>
      </c>
      <c r="BN123" s="72"/>
      <c r="BO123" s="71">
        <v>1</v>
      </c>
      <c r="BP123" s="71">
        <v>0</v>
      </c>
      <c r="BQ123" s="71">
        <v>3</v>
      </c>
      <c r="BR123" s="71">
        <v>0</v>
      </c>
      <c r="BS123" s="71">
        <v>0</v>
      </c>
      <c r="BT123" s="71">
        <v>0</v>
      </c>
      <c r="BU123"/>
      <c r="BV123" s="70">
        <v>101.548</v>
      </c>
      <c r="BW123" s="70">
        <v>0</v>
      </c>
      <c r="BX123" s="70">
        <v>0</v>
      </c>
      <c r="BY123" s="70">
        <v>0</v>
      </c>
      <c r="BZ123" s="70">
        <v>0</v>
      </c>
      <c r="CA123" s="70">
        <v>0</v>
      </c>
      <c r="CB123" s="70">
        <v>0</v>
      </c>
      <c r="CC123" s="70">
        <v>0</v>
      </c>
      <c r="CD123" s="70">
        <v>0</v>
      </c>
    </row>
    <row r="124" spans="1:82">
      <c r="A124" s="70" t="s">
        <v>1922</v>
      </c>
      <c r="B124" s="70">
        <v>232</v>
      </c>
      <c r="C124" s="70">
        <v>11</v>
      </c>
      <c r="D124" s="70">
        <v>14</v>
      </c>
      <c r="E124" s="70">
        <v>2014</v>
      </c>
      <c r="F124" s="70" t="s">
        <v>181</v>
      </c>
      <c r="G124" s="70" t="s">
        <v>1911</v>
      </c>
      <c r="H124" s="70" t="s">
        <v>1912</v>
      </c>
      <c r="I124" s="148"/>
      <c r="J124" s="71">
        <v>185.26147881394769</v>
      </c>
      <c r="K124" s="71">
        <v>1.74399418820679</v>
      </c>
      <c r="L124" s="71">
        <v>21.43004456370636</v>
      </c>
      <c r="M124" s="71">
        <v>45.541835610997367</v>
      </c>
      <c r="N124" s="71">
        <v>68.071569009871581</v>
      </c>
      <c r="O124" s="71">
        <v>35.526716230418913</v>
      </c>
      <c r="P124" s="71">
        <v>31.277858706054975</v>
      </c>
      <c r="Q124" s="71">
        <v>2.44991680597178</v>
      </c>
      <c r="R124" s="71">
        <v>0.15629034815848289</v>
      </c>
      <c r="S124" s="71">
        <v>4.7215753269296297</v>
      </c>
      <c r="T124" s="72"/>
      <c r="U124" s="71">
        <v>10826375</v>
      </c>
      <c r="V124" s="71">
        <v>656</v>
      </c>
      <c r="W124" s="71">
        <v>431</v>
      </c>
      <c r="X124" s="71">
        <v>7737</v>
      </c>
      <c r="Y124" s="71">
        <v>14123</v>
      </c>
      <c r="Z124" s="71">
        <v>20444</v>
      </c>
      <c r="AA124" s="71">
        <v>6229</v>
      </c>
      <c r="AB124" s="71">
        <v>33010</v>
      </c>
      <c r="AC124" s="71">
        <v>25990</v>
      </c>
      <c r="AD124" s="71">
        <v>4.7215753269296297</v>
      </c>
      <c r="AE124" s="72"/>
      <c r="AF124" s="71"/>
      <c r="AG124" s="71"/>
      <c r="AH124" s="71"/>
      <c r="AI124" s="71"/>
      <c r="AJ124" s="71"/>
      <c r="AK124" s="71"/>
      <c r="AL124" s="71"/>
      <c r="AM124" s="71"/>
      <c r="AN124" s="71"/>
      <c r="AO124" s="71"/>
      <c r="AP124" s="71"/>
      <c r="AQ124" s="72"/>
      <c r="AR124" s="71">
        <v>609</v>
      </c>
      <c r="AS124" s="71">
        <v>177</v>
      </c>
      <c r="AT124" s="71">
        <v>0</v>
      </c>
      <c r="AU124" s="71">
        <v>0</v>
      </c>
      <c r="AV124" s="71">
        <v>0</v>
      </c>
      <c r="AW124" s="71">
        <v>0</v>
      </c>
      <c r="AX124" s="71"/>
      <c r="AY124" s="72"/>
      <c r="AZ124" s="71">
        <v>2693.0729999999999</v>
      </c>
      <c r="BA124" s="71">
        <v>9667.9599999999991</v>
      </c>
      <c r="BB124" s="71">
        <v>0</v>
      </c>
      <c r="BC124" s="71">
        <v>0</v>
      </c>
      <c r="BD124" s="71">
        <v>0</v>
      </c>
      <c r="BE124" s="71">
        <v>0</v>
      </c>
      <c r="BF124" s="71"/>
      <c r="BG124" s="72"/>
      <c r="BH124" s="71">
        <v>20.364999999999998</v>
      </c>
      <c r="BI124" s="71">
        <v>0</v>
      </c>
      <c r="BJ124" s="71">
        <v>85.466999999999999</v>
      </c>
      <c r="BK124" s="71">
        <v>0</v>
      </c>
      <c r="BL124" s="71">
        <v>0</v>
      </c>
      <c r="BM124" s="71">
        <v>0</v>
      </c>
      <c r="BN124" s="72"/>
      <c r="BO124" s="71">
        <v>1</v>
      </c>
      <c r="BP124" s="71">
        <v>0</v>
      </c>
      <c r="BQ124" s="71">
        <v>3</v>
      </c>
      <c r="BR124" s="71">
        <v>0</v>
      </c>
      <c r="BS124" s="71">
        <v>0</v>
      </c>
      <c r="BT124" s="71">
        <v>0</v>
      </c>
      <c r="BU124"/>
      <c r="BV124" s="70">
        <v>105.83199999999999</v>
      </c>
      <c r="BW124" s="70">
        <v>0</v>
      </c>
      <c r="BX124" s="70">
        <v>0</v>
      </c>
      <c r="BY124" s="70">
        <v>0</v>
      </c>
      <c r="BZ124" s="70">
        <v>0</v>
      </c>
      <c r="CA124" s="70">
        <v>0</v>
      </c>
      <c r="CB124" s="70">
        <v>0</v>
      </c>
      <c r="CC124" s="70">
        <v>0</v>
      </c>
      <c r="CD124" s="70">
        <v>0</v>
      </c>
    </row>
    <row r="125" spans="1:82">
      <c r="A125" s="70" t="s">
        <v>1923</v>
      </c>
      <c r="B125" s="70">
        <v>233</v>
      </c>
      <c r="C125" s="70">
        <v>12</v>
      </c>
      <c r="D125" s="70">
        <v>14</v>
      </c>
      <c r="E125" s="70">
        <v>2015</v>
      </c>
      <c r="F125" s="70" t="s">
        <v>182</v>
      </c>
      <c r="G125" s="70" t="s">
        <v>1911</v>
      </c>
      <c r="H125" s="70" t="s">
        <v>1912</v>
      </c>
      <c r="I125" s="148"/>
      <c r="J125" s="71">
        <v>202.1421129462673</v>
      </c>
      <c r="K125" s="71">
        <v>1.6695430962281941</v>
      </c>
      <c r="L125" s="71">
        <v>25.287529361985349</v>
      </c>
      <c r="M125" s="71">
        <v>47.542342839499007</v>
      </c>
      <c r="N125" s="71">
        <v>57.064584351317343</v>
      </c>
      <c r="O125" s="71">
        <v>34.845551790302913</v>
      </c>
      <c r="P125" s="71">
        <v>30.573902092902859</v>
      </c>
      <c r="Q125" s="71">
        <v>2.3514487873859</v>
      </c>
      <c r="R125" s="71">
        <v>0.18468565948551738</v>
      </c>
      <c r="S125" s="71">
        <v>6.160787348309646</v>
      </c>
      <c r="T125" s="72"/>
      <c r="U125" s="71">
        <v>12761922</v>
      </c>
      <c r="V125" s="71">
        <v>656</v>
      </c>
      <c r="W125" s="71">
        <v>431</v>
      </c>
      <c r="X125" s="71">
        <v>7737</v>
      </c>
      <c r="Y125" s="71">
        <v>14025</v>
      </c>
      <c r="Z125" s="71">
        <v>20245</v>
      </c>
      <c r="AA125" s="71">
        <v>6084</v>
      </c>
      <c r="AB125" s="71">
        <v>32365</v>
      </c>
      <c r="AC125" s="71">
        <v>31569</v>
      </c>
      <c r="AD125" s="71">
        <v>6.160787348309646</v>
      </c>
      <c r="AE125" s="72"/>
      <c r="AF125" s="71">
        <v>125845900.8382856</v>
      </c>
      <c r="AG125" s="71">
        <v>1157281.649444849</v>
      </c>
      <c r="AH125" s="71">
        <v>5070200.2532805493</v>
      </c>
      <c r="AI125" s="71">
        <v>47227514.165656373</v>
      </c>
      <c r="AJ125" s="71">
        <v>77932241.4346468</v>
      </c>
      <c r="AK125" s="71">
        <v>0</v>
      </c>
      <c r="AL125" s="71">
        <v>0</v>
      </c>
      <c r="AM125" s="71">
        <v>4435487.4839312593</v>
      </c>
      <c r="AN125" s="71">
        <v>0</v>
      </c>
      <c r="AO125" s="71">
        <v>0</v>
      </c>
      <c r="AP125" s="71">
        <v>261668625.82524541</v>
      </c>
      <c r="AQ125" s="72"/>
      <c r="AR125" s="71">
        <v>646</v>
      </c>
      <c r="AS125" s="71">
        <v>246</v>
      </c>
      <c r="AT125" s="71">
        <v>0</v>
      </c>
      <c r="AU125" s="71">
        <v>0</v>
      </c>
      <c r="AV125" s="71">
        <v>0</v>
      </c>
      <c r="AW125" s="71">
        <v>0</v>
      </c>
      <c r="AX125" s="71"/>
      <c r="AY125" s="72"/>
      <c r="AZ125" s="71">
        <v>2907.623</v>
      </c>
      <c r="BA125" s="71">
        <v>15135.36</v>
      </c>
      <c r="BB125" s="71">
        <v>0</v>
      </c>
      <c r="BC125" s="71">
        <v>0</v>
      </c>
      <c r="BD125" s="71">
        <v>0</v>
      </c>
      <c r="BE125" s="71">
        <v>0</v>
      </c>
      <c r="BF125" s="71"/>
      <c r="BG125" s="72"/>
      <c r="BH125" s="71">
        <v>19.446000000000002</v>
      </c>
      <c r="BI125" s="71">
        <v>0</v>
      </c>
      <c r="BJ125" s="71">
        <v>86.906000000000006</v>
      </c>
      <c r="BK125" s="71">
        <v>0</v>
      </c>
      <c r="BL125" s="71">
        <v>0</v>
      </c>
      <c r="BM125" s="71">
        <v>0</v>
      </c>
      <c r="BN125" s="72"/>
      <c r="BO125" s="71">
        <v>1</v>
      </c>
      <c r="BP125" s="71">
        <v>0</v>
      </c>
      <c r="BQ125" s="71">
        <v>4</v>
      </c>
      <c r="BR125" s="71">
        <v>0</v>
      </c>
      <c r="BS125" s="71">
        <v>0</v>
      </c>
      <c r="BT125" s="71">
        <v>0</v>
      </c>
      <c r="BU125"/>
      <c r="BV125" s="70">
        <v>106.352</v>
      </c>
      <c r="BW125" s="70">
        <v>0</v>
      </c>
      <c r="BX125" s="70">
        <v>0</v>
      </c>
      <c r="BY125" s="70">
        <v>0</v>
      </c>
      <c r="BZ125" s="70">
        <v>0</v>
      </c>
      <c r="CA125" s="70">
        <v>0</v>
      </c>
      <c r="CB125" s="70">
        <v>0</v>
      </c>
      <c r="CC125" s="70">
        <v>0</v>
      </c>
      <c r="CD125" s="70">
        <v>0</v>
      </c>
    </row>
    <row r="126" spans="1:82">
      <c r="A126" s="70" t="s">
        <v>1924</v>
      </c>
      <c r="B126" s="70">
        <v>234</v>
      </c>
      <c r="C126" s="70">
        <v>13</v>
      </c>
      <c r="D126" s="70">
        <v>14</v>
      </c>
      <c r="E126" s="70">
        <v>2016</v>
      </c>
      <c r="F126" s="70" t="s">
        <v>155</v>
      </c>
      <c r="G126" s="70" t="s">
        <v>1911</v>
      </c>
      <c r="H126" s="70" t="s">
        <v>1912</v>
      </c>
      <c r="I126" s="148"/>
      <c r="J126" s="71">
        <v>174.29131303453224</v>
      </c>
      <c r="K126" s="71">
        <v>1.5492458876763464</v>
      </c>
      <c r="L126" s="71">
        <v>27.465900551116682</v>
      </c>
      <c r="M126" s="71">
        <v>35.634101046913749</v>
      </c>
      <c r="N126" s="71">
        <v>49.410475230748602</v>
      </c>
      <c r="O126" s="71">
        <v>34.034738981280746</v>
      </c>
      <c r="P126" s="71">
        <v>29.14747288243025</v>
      </c>
      <c r="Q126" s="71">
        <v>2.2571170820163369</v>
      </c>
      <c r="R126" s="71">
        <v>0.11483660196647748</v>
      </c>
      <c r="S126" s="71">
        <v>3.6546498234701645</v>
      </c>
      <c r="T126" s="72"/>
      <c r="U126" s="71">
        <v>11821727</v>
      </c>
      <c r="V126" s="71">
        <v>656</v>
      </c>
      <c r="W126" s="71">
        <v>431</v>
      </c>
      <c r="X126" s="71">
        <v>7737</v>
      </c>
      <c r="Y126" s="71">
        <v>14029</v>
      </c>
      <c r="Z126" s="71">
        <v>20017</v>
      </c>
      <c r="AA126" s="71">
        <v>5999</v>
      </c>
      <c r="AB126" s="71">
        <v>31956</v>
      </c>
      <c r="AC126" s="71">
        <v>19612.961224074181</v>
      </c>
      <c r="AD126" s="71">
        <v>3.654649823470165</v>
      </c>
      <c r="AE126" s="72"/>
      <c r="AF126" s="71">
        <v>115823500.5699849</v>
      </c>
      <c r="AG126" s="71">
        <v>1134362.9380274289</v>
      </c>
      <c r="AH126" s="71">
        <v>4607201.3527931841</v>
      </c>
      <c r="AI126" s="71">
        <v>54054124.484180987</v>
      </c>
      <c r="AJ126" s="71">
        <v>79000845.309359342</v>
      </c>
      <c r="AK126" s="71">
        <v>0</v>
      </c>
      <c r="AL126" s="71">
        <v>0</v>
      </c>
      <c r="AM126" s="71">
        <v>4382838.1414928036</v>
      </c>
      <c r="AN126" s="71">
        <v>0</v>
      </c>
      <c r="AO126" s="71">
        <v>0</v>
      </c>
      <c r="AP126" s="71">
        <v>259002872.79583865</v>
      </c>
      <c r="AQ126" s="72"/>
      <c r="AR126" s="71">
        <v>671</v>
      </c>
      <c r="AS126" s="71">
        <v>278</v>
      </c>
      <c r="AT126" s="71">
        <v>0</v>
      </c>
      <c r="AU126" s="71">
        <v>0</v>
      </c>
      <c r="AV126" s="71">
        <v>0</v>
      </c>
      <c r="AW126" s="71">
        <v>0</v>
      </c>
      <c r="AX126" s="71"/>
      <c r="AY126" s="72"/>
      <c r="AZ126" s="71">
        <v>3044.9029999999998</v>
      </c>
      <c r="BA126" s="71">
        <v>18327.36</v>
      </c>
      <c r="BB126" s="71">
        <v>0</v>
      </c>
      <c r="BC126" s="71">
        <v>0</v>
      </c>
      <c r="BD126" s="71">
        <v>0</v>
      </c>
      <c r="BE126" s="71">
        <v>0</v>
      </c>
      <c r="BF126" s="71"/>
      <c r="BG126" s="72"/>
      <c r="BH126" s="71">
        <v>18.466999999999999</v>
      </c>
      <c r="BI126" s="71">
        <v>0</v>
      </c>
      <c r="BJ126" s="71">
        <v>83.23</v>
      </c>
      <c r="BK126" s="71">
        <v>0</v>
      </c>
      <c r="BL126" s="71">
        <v>0</v>
      </c>
      <c r="BM126" s="71">
        <v>0</v>
      </c>
      <c r="BN126" s="72"/>
      <c r="BO126" s="71">
        <v>1</v>
      </c>
      <c r="BP126" s="71">
        <v>0</v>
      </c>
      <c r="BQ126" s="71">
        <v>4</v>
      </c>
      <c r="BR126" s="71">
        <v>0</v>
      </c>
      <c r="BS126" s="71">
        <v>0</v>
      </c>
      <c r="BT126" s="71">
        <v>0</v>
      </c>
      <c r="BU126"/>
      <c r="BV126" s="70">
        <v>101.697</v>
      </c>
      <c r="BW126" s="70">
        <v>0</v>
      </c>
      <c r="BX126" s="70">
        <v>0</v>
      </c>
      <c r="BY126" s="70">
        <v>0</v>
      </c>
      <c r="BZ126" s="70">
        <v>0</v>
      </c>
      <c r="CA126" s="70">
        <v>0</v>
      </c>
      <c r="CB126" s="70">
        <v>0</v>
      </c>
      <c r="CC126" s="70">
        <v>0</v>
      </c>
      <c r="CD126" s="70">
        <v>0</v>
      </c>
    </row>
    <row r="127" spans="1:82">
      <c r="A127" s="70" t="s">
        <v>1925</v>
      </c>
      <c r="B127" s="70">
        <v>235</v>
      </c>
      <c r="C127" s="70">
        <v>14</v>
      </c>
      <c r="D127" s="70">
        <v>14</v>
      </c>
      <c r="E127" s="70">
        <v>2017</v>
      </c>
      <c r="F127" s="70" t="s">
        <v>156</v>
      </c>
      <c r="G127" s="70" t="s">
        <v>1911</v>
      </c>
      <c r="H127" s="70" t="s">
        <v>1912</v>
      </c>
      <c r="I127" s="148"/>
      <c r="J127" s="71">
        <v>173.13483181903067</v>
      </c>
      <c r="K127" s="71">
        <v>1.5190141551281613</v>
      </c>
      <c r="L127" s="71">
        <v>25.945344013283496</v>
      </c>
      <c r="M127" s="71">
        <v>30.233060953928852</v>
      </c>
      <c r="N127" s="71">
        <v>52.026480728829817</v>
      </c>
      <c r="O127" s="71">
        <v>33.419161445461349</v>
      </c>
      <c r="P127" s="71">
        <v>28.480039683346948</v>
      </c>
      <c r="Q127" s="71">
        <v>2.1475065467573602</v>
      </c>
      <c r="R127" s="71">
        <v>9.9242739410643876E-2</v>
      </c>
      <c r="S127" s="71">
        <v>4.5544766471538249</v>
      </c>
      <c r="T127" s="72"/>
      <c r="U127" s="71">
        <v>12218610</v>
      </c>
      <c r="V127" s="71">
        <v>656</v>
      </c>
      <c r="W127" s="71">
        <v>431</v>
      </c>
      <c r="X127" s="71">
        <v>7737</v>
      </c>
      <c r="Y127" s="71">
        <v>13988</v>
      </c>
      <c r="Z127" s="71">
        <v>19981</v>
      </c>
      <c r="AA127" s="71">
        <v>5899</v>
      </c>
      <c r="AB127" s="71">
        <v>31441</v>
      </c>
      <c r="AC127" s="71">
        <v>17286</v>
      </c>
      <c r="AD127" s="71">
        <v>4.5544766471538249</v>
      </c>
      <c r="AE127" s="72"/>
      <c r="AF127" s="71">
        <v>117692059.0004034</v>
      </c>
      <c r="AG127" s="71">
        <v>1125133.291452497</v>
      </c>
      <c r="AH127" s="71">
        <v>5817688.1939897742</v>
      </c>
      <c r="AI127" s="71">
        <v>44953641.864344738</v>
      </c>
      <c r="AJ127" s="71">
        <v>80336102.023036107</v>
      </c>
      <c r="AK127" s="71">
        <v>0</v>
      </c>
      <c r="AL127" s="71">
        <v>0</v>
      </c>
      <c r="AM127" s="71">
        <v>4318952.142477666</v>
      </c>
      <c r="AN127" s="71">
        <v>0</v>
      </c>
      <c r="AO127" s="71">
        <v>0</v>
      </c>
      <c r="AP127" s="71">
        <v>254243576.51570418</v>
      </c>
      <c r="AQ127" s="72"/>
      <c r="AR127" s="71">
        <v>689</v>
      </c>
      <c r="AS127" s="71">
        <v>317</v>
      </c>
      <c r="AT127" s="71">
        <v>0</v>
      </c>
      <c r="AU127" s="71">
        <v>0</v>
      </c>
      <c r="AV127" s="71">
        <v>0</v>
      </c>
      <c r="AW127" s="71">
        <v>0</v>
      </c>
      <c r="AX127" s="71"/>
      <c r="AY127" s="72"/>
      <c r="AZ127" s="71">
        <v>3151.5970000000002</v>
      </c>
      <c r="BA127" s="71">
        <v>21200.26</v>
      </c>
      <c r="BB127" s="71">
        <v>0</v>
      </c>
      <c r="BC127" s="71">
        <v>0</v>
      </c>
      <c r="BD127" s="71">
        <v>0</v>
      </c>
      <c r="BE127" s="71">
        <v>0</v>
      </c>
      <c r="BF127" s="71"/>
      <c r="BG127" s="72"/>
      <c r="BH127" s="71">
        <v>14.236000000000001</v>
      </c>
      <c r="BI127" s="71">
        <v>0</v>
      </c>
      <c r="BJ127" s="71">
        <v>69.853999999999999</v>
      </c>
      <c r="BK127" s="71">
        <v>0</v>
      </c>
      <c r="BL127" s="71">
        <v>0</v>
      </c>
      <c r="BM127" s="71">
        <v>0</v>
      </c>
      <c r="BN127" s="72"/>
      <c r="BO127" s="71">
        <v>1</v>
      </c>
      <c r="BP127" s="71">
        <v>0</v>
      </c>
      <c r="BQ127" s="71">
        <v>4</v>
      </c>
      <c r="BR127" s="71">
        <v>0</v>
      </c>
      <c r="BS127" s="71">
        <v>0</v>
      </c>
      <c r="BT127" s="71">
        <v>0</v>
      </c>
      <c r="BU127"/>
      <c r="BV127" s="70">
        <v>84.09</v>
      </c>
      <c r="BW127" s="70">
        <v>0</v>
      </c>
      <c r="BX127" s="70">
        <v>0</v>
      </c>
      <c r="BY127" s="70">
        <v>0</v>
      </c>
      <c r="BZ127" s="70">
        <v>0</v>
      </c>
      <c r="CA127" s="70">
        <v>0</v>
      </c>
      <c r="CB127" s="70">
        <v>0</v>
      </c>
      <c r="CC127" s="70">
        <v>0</v>
      </c>
      <c r="CD127" s="70">
        <v>0</v>
      </c>
    </row>
    <row r="128" spans="1:82">
      <c r="A128" s="70" t="s">
        <v>1926</v>
      </c>
      <c r="B128" s="70">
        <v>236</v>
      </c>
      <c r="C128" s="70">
        <v>15</v>
      </c>
      <c r="D128" s="70">
        <v>14</v>
      </c>
      <c r="E128" s="70">
        <v>2018</v>
      </c>
      <c r="F128" s="70" t="s">
        <v>183</v>
      </c>
      <c r="G128" s="70" t="s">
        <v>1911</v>
      </c>
      <c r="H128" s="70" t="s">
        <v>1912</v>
      </c>
      <c r="I128" s="148"/>
      <c r="J128" s="71">
        <v>157.44349941137696</v>
      </c>
      <c r="K128" s="71">
        <v>1.4300105888014538</v>
      </c>
      <c r="L128" s="71">
        <v>24.207904341573503</v>
      </c>
      <c r="M128" s="71">
        <v>31.268388812263325</v>
      </c>
      <c r="N128" s="71">
        <v>46.396938361265597</v>
      </c>
      <c r="O128" s="71">
        <v>32.916013722129065</v>
      </c>
      <c r="P128" s="71">
        <v>28.010127086837368</v>
      </c>
      <c r="Q128" s="71">
        <v>1.95853113228153</v>
      </c>
      <c r="R128" s="71">
        <v>8.1782696926266621E-2</v>
      </c>
      <c r="S128" s="71">
        <v>5.3985140046958966</v>
      </c>
      <c r="T128" s="72"/>
      <c r="U128" s="71">
        <v>12267979</v>
      </c>
      <c r="V128" s="71">
        <v>656</v>
      </c>
      <c r="W128" s="71">
        <v>431</v>
      </c>
      <c r="X128" s="71">
        <v>7737</v>
      </c>
      <c r="Y128" s="71">
        <v>13899</v>
      </c>
      <c r="Z128" s="71">
        <v>20057</v>
      </c>
      <c r="AA128" s="71">
        <v>5860</v>
      </c>
      <c r="AB128" s="71">
        <v>30901</v>
      </c>
      <c r="AC128" s="71">
        <v>14189</v>
      </c>
      <c r="AD128" s="71">
        <v>5.3985140046958966</v>
      </c>
      <c r="AE128" s="72"/>
      <c r="AF128" s="71">
        <v>103020167.21068411</v>
      </c>
      <c r="AG128" s="71">
        <v>1002328.628209595</v>
      </c>
      <c r="AH128" s="71">
        <v>5359387.339233987</v>
      </c>
      <c r="AI128" s="71">
        <v>47023442.913836367</v>
      </c>
      <c r="AJ128" s="71">
        <v>73232724.986698359</v>
      </c>
      <c r="AK128" s="71">
        <v>0</v>
      </c>
      <c r="AL128" s="71">
        <v>0</v>
      </c>
      <c r="AM128" s="71">
        <v>4253556.9721006621</v>
      </c>
      <c r="AN128" s="71">
        <v>0</v>
      </c>
      <c r="AO128" s="71">
        <v>0</v>
      </c>
      <c r="AP128" s="71">
        <v>233891608.0507631</v>
      </c>
      <c r="AQ128" s="72"/>
      <c r="AR128" s="71">
        <v>723</v>
      </c>
      <c r="AS128" s="71">
        <v>349</v>
      </c>
      <c r="AT128" s="71">
        <v>0</v>
      </c>
      <c r="AU128" s="71">
        <v>0</v>
      </c>
      <c r="AV128" s="71">
        <v>0</v>
      </c>
      <c r="AW128" s="71">
        <v>0</v>
      </c>
      <c r="AX128" s="71"/>
      <c r="AY128" s="72"/>
      <c r="AZ128" s="71">
        <v>3364.7970000000014</v>
      </c>
      <c r="BA128" s="71">
        <v>24452.06</v>
      </c>
      <c r="BB128" s="71">
        <v>0</v>
      </c>
      <c r="BC128" s="71">
        <v>0</v>
      </c>
      <c r="BD128" s="71">
        <v>0</v>
      </c>
      <c r="BE128" s="71">
        <v>0</v>
      </c>
      <c r="BF128" s="71"/>
      <c r="BG128" s="72"/>
      <c r="BH128" s="71">
        <v>17.611000000000001</v>
      </c>
      <c r="BI128" s="71">
        <v>0</v>
      </c>
      <c r="BJ128" s="71">
        <v>70.484999999999999</v>
      </c>
      <c r="BK128" s="71">
        <v>0</v>
      </c>
      <c r="BL128" s="71">
        <v>0</v>
      </c>
      <c r="BM128" s="71">
        <v>0</v>
      </c>
      <c r="BN128" s="72"/>
      <c r="BO128" s="71">
        <v>1</v>
      </c>
      <c r="BP128" s="71">
        <v>0</v>
      </c>
      <c r="BQ128" s="71">
        <v>4</v>
      </c>
      <c r="BR128" s="71">
        <v>0</v>
      </c>
      <c r="BS128" s="71">
        <v>0</v>
      </c>
      <c r="BT128" s="71">
        <v>0</v>
      </c>
      <c r="BU128"/>
      <c r="BV128" s="70">
        <v>88.096000000000004</v>
      </c>
      <c r="BW128" s="70">
        <v>0</v>
      </c>
      <c r="BX128" s="70">
        <v>0</v>
      </c>
      <c r="BY128" s="70">
        <v>0</v>
      </c>
      <c r="BZ128" s="70">
        <v>0</v>
      </c>
      <c r="CA128" s="70">
        <v>0</v>
      </c>
      <c r="CB128" s="70">
        <v>0</v>
      </c>
      <c r="CC128" s="70">
        <v>0</v>
      </c>
      <c r="CD128" s="70">
        <v>0</v>
      </c>
    </row>
    <row r="129" spans="1:82">
      <c r="A129" s="70" t="s">
        <v>1927</v>
      </c>
      <c r="B129" s="70">
        <v>237</v>
      </c>
      <c r="C129" s="70">
        <v>16</v>
      </c>
      <c r="D129" s="70">
        <v>14</v>
      </c>
      <c r="E129" s="70">
        <v>2019</v>
      </c>
      <c r="F129" s="70" t="s">
        <v>158</v>
      </c>
      <c r="G129" s="70" t="s">
        <v>1911</v>
      </c>
      <c r="H129" s="70" t="s">
        <v>1912</v>
      </c>
      <c r="I129" s="148"/>
      <c r="J129" s="71">
        <v>134.97916436673881</v>
      </c>
      <c r="K129" s="71">
        <v>1.2052515474932308</v>
      </c>
      <c r="L129" s="71">
        <v>23.800327831589385</v>
      </c>
      <c r="M129" s="71">
        <v>24.362988975743413</v>
      </c>
      <c r="N129" s="71">
        <v>34.684866727384851</v>
      </c>
      <c r="O129" s="71">
        <v>31.697884639862572</v>
      </c>
      <c r="P129" s="71">
        <v>27.566399133396164</v>
      </c>
      <c r="Q129" s="71">
        <v>1.86438915286255</v>
      </c>
      <c r="R129" s="71">
        <v>0.12326893506234274</v>
      </c>
      <c r="S129" s="71">
        <v>5.3592863984477708</v>
      </c>
      <c r="T129" s="72"/>
      <c r="U129" s="71">
        <v>11848269</v>
      </c>
      <c r="V129" s="71">
        <v>656</v>
      </c>
      <c r="W129" s="71">
        <v>431</v>
      </c>
      <c r="X129" s="71">
        <v>7737</v>
      </c>
      <c r="Y129" s="71">
        <v>13823</v>
      </c>
      <c r="Z129" s="71">
        <v>19845</v>
      </c>
      <c r="AA129" s="71">
        <v>5724</v>
      </c>
      <c r="AB129" s="71">
        <v>30212</v>
      </c>
      <c r="AC129" s="71">
        <v>21737</v>
      </c>
      <c r="AD129" s="71">
        <v>5.3592863984477708</v>
      </c>
      <c r="AE129" s="72"/>
      <c r="AF129" s="71">
        <v>102410520.3006954</v>
      </c>
      <c r="AG129" s="71">
        <v>968681.66556587</v>
      </c>
      <c r="AH129" s="71">
        <v>5941225.0626799101</v>
      </c>
      <c r="AI129" s="71">
        <v>44562840.765123934</v>
      </c>
      <c r="AJ129" s="71">
        <v>67150199.506767705</v>
      </c>
      <c r="AK129" s="71">
        <v>0</v>
      </c>
      <c r="AL129" s="71">
        <v>0</v>
      </c>
      <c r="AM129" s="71">
        <v>4114646.9641857683</v>
      </c>
      <c r="AN129" s="71">
        <v>0</v>
      </c>
      <c r="AO129" s="71">
        <v>0</v>
      </c>
      <c r="AP129" s="71">
        <v>225148114.26501858</v>
      </c>
      <c r="AQ129" s="72"/>
      <c r="AR129" s="71">
        <v>767</v>
      </c>
      <c r="AS129" s="71">
        <v>389</v>
      </c>
      <c r="AT129" s="71">
        <v>0</v>
      </c>
      <c r="AU129" s="71">
        <v>0</v>
      </c>
      <c r="AV129" s="71">
        <v>0</v>
      </c>
      <c r="AW129" s="71">
        <v>0</v>
      </c>
      <c r="AX129" s="71"/>
      <c r="AY129" s="72"/>
      <c r="AZ129" s="71">
        <v>3598.8520000000012</v>
      </c>
      <c r="BA129" s="71">
        <v>28269.260000000009</v>
      </c>
      <c r="BB129" s="71">
        <v>0</v>
      </c>
      <c r="BC129" s="71">
        <v>0</v>
      </c>
      <c r="BD129" s="71">
        <v>0</v>
      </c>
      <c r="BE129" s="71">
        <v>0</v>
      </c>
      <c r="BF129" s="71"/>
      <c r="BG129" s="72"/>
      <c r="BH129" s="71">
        <v>13.026</v>
      </c>
      <c r="BI129" s="71">
        <v>0</v>
      </c>
      <c r="BJ129" s="71">
        <v>63.055</v>
      </c>
      <c r="BK129" s="71">
        <v>0</v>
      </c>
      <c r="BL129" s="71">
        <v>0</v>
      </c>
      <c r="BM129" s="71">
        <v>0</v>
      </c>
      <c r="BN129" s="72"/>
      <c r="BO129" s="71">
        <v>1</v>
      </c>
      <c r="BP129" s="71">
        <v>0</v>
      </c>
      <c r="BQ129" s="71">
        <v>4</v>
      </c>
      <c r="BR129" s="71">
        <v>0</v>
      </c>
      <c r="BS129" s="71">
        <v>0</v>
      </c>
      <c r="BT129" s="71">
        <v>0</v>
      </c>
      <c r="BU129"/>
      <c r="BV129" s="70">
        <v>76.081000000000003</v>
      </c>
      <c r="BW129" s="70">
        <v>0</v>
      </c>
      <c r="BX129" s="70">
        <v>0</v>
      </c>
      <c r="BY129" s="70">
        <v>0</v>
      </c>
      <c r="BZ129" s="70">
        <v>0</v>
      </c>
      <c r="CA129" s="70">
        <v>0</v>
      </c>
      <c r="CB129" s="70">
        <v>0</v>
      </c>
      <c r="CC129" s="70">
        <v>0</v>
      </c>
      <c r="CD129" s="70">
        <v>0</v>
      </c>
    </row>
    <row r="130" spans="1:82">
      <c r="A130" s="70" t="s">
        <v>1928</v>
      </c>
      <c r="B130" s="70">
        <v>238</v>
      </c>
      <c r="C130" s="70">
        <v>17</v>
      </c>
      <c r="D130" s="70">
        <v>14</v>
      </c>
      <c r="E130" s="70">
        <v>2020</v>
      </c>
      <c r="F130" s="70" t="s">
        <v>159</v>
      </c>
      <c r="G130" s="70" t="s">
        <v>1911</v>
      </c>
      <c r="H130" s="70" t="s">
        <v>1912</v>
      </c>
      <c r="I130" s="148"/>
      <c r="J130" s="71">
        <v>161.95255059901521</v>
      </c>
      <c r="K130" s="71">
        <v>1.3614363217945986</v>
      </c>
      <c r="L130" s="71">
        <v>26.460799411313246</v>
      </c>
      <c r="M130" s="71">
        <v>28.800806419856634</v>
      </c>
      <c r="N130" s="71">
        <v>49.019133056135438</v>
      </c>
      <c r="O130" s="71">
        <v>27.563312363939488</v>
      </c>
      <c r="P130" s="71">
        <v>25.722257424578316</v>
      </c>
      <c r="Q130" s="71">
        <v>1.74688831286319</v>
      </c>
      <c r="R130" s="71">
        <v>6.5025188561928987E-2</v>
      </c>
      <c r="S130" s="71">
        <v>4.6050663037306689</v>
      </c>
      <c r="T130" s="72"/>
      <c r="U130" s="71">
        <v>12976407</v>
      </c>
      <c r="V130" s="71">
        <v>606</v>
      </c>
      <c r="W130" s="71">
        <v>477</v>
      </c>
      <c r="X130" s="71">
        <v>7100</v>
      </c>
      <c r="Y130" s="71">
        <v>13790</v>
      </c>
      <c r="Z130" s="71">
        <v>19696</v>
      </c>
      <c r="AA130" s="71">
        <v>5677</v>
      </c>
      <c r="AB130" s="71">
        <v>29628</v>
      </c>
      <c r="AC130" s="71">
        <v>11527</v>
      </c>
      <c r="AD130" s="71">
        <v>4.6050663037306689</v>
      </c>
      <c r="AE130" s="72"/>
      <c r="AF130" s="71">
        <v>114007013.186664</v>
      </c>
      <c r="AG130" s="71">
        <v>909774.53348188032</v>
      </c>
      <c r="AH130" s="71">
        <v>7017355.251025443</v>
      </c>
      <c r="AI130" s="71">
        <v>40618852.478499033</v>
      </c>
      <c r="AJ130" s="71">
        <v>73963341.253504485</v>
      </c>
      <c r="AK130" s="71"/>
      <c r="AL130" s="71"/>
      <c r="AM130" s="71">
        <v>3866783.173945596</v>
      </c>
      <c r="AN130" s="71"/>
      <c r="AO130" s="71"/>
      <c r="AP130" s="71">
        <v>240383119.87712044</v>
      </c>
      <c r="AQ130" s="72"/>
      <c r="AR130" s="71">
        <v>795</v>
      </c>
      <c r="AS130" s="71">
        <v>441</v>
      </c>
      <c r="AT130" s="71">
        <v>0</v>
      </c>
      <c r="AU130" s="71">
        <v>0</v>
      </c>
      <c r="AV130" s="71">
        <v>0</v>
      </c>
      <c r="AW130" s="71">
        <v>0</v>
      </c>
      <c r="AX130" s="71"/>
      <c r="AY130" s="72"/>
      <c r="AZ130" s="71">
        <v>3771.0910000000022</v>
      </c>
      <c r="BA130" s="71">
        <v>33757.46</v>
      </c>
      <c r="BB130" s="71">
        <v>0</v>
      </c>
      <c r="BC130" s="71">
        <v>0</v>
      </c>
      <c r="BD130" s="71">
        <v>0</v>
      </c>
      <c r="BE130" s="71">
        <v>0</v>
      </c>
      <c r="BF130" s="71"/>
      <c r="BG130" s="72"/>
      <c r="BH130" s="71">
        <v>10.334</v>
      </c>
      <c r="BI130" s="71">
        <v>0</v>
      </c>
      <c r="BJ130" s="71">
        <v>44.091999999999999</v>
      </c>
      <c r="BK130" s="71">
        <v>0</v>
      </c>
      <c r="BL130" s="71">
        <v>0</v>
      </c>
      <c r="BM130" s="71">
        <v>0</v>
      </c>
      <c r="BN130" s="72"/>
      <c r="BO130" s="71">
        <v>1</v>
      </c>
      <c r="BP130" s="71">
        <v>0</v>
      </c>
      <c r="BQ130" s="71">
        <v>4</v>
      </c>
      <c r="BR130" s="71">
        <v>0</v>
      </c>
      <c r="BS130" s="71">
        <v>0</v>
      </c>
      <c r="BT130" s="71">
        <v>0</v>
      </c>
      <c r="BU130"/>
      <c r="BV130" s="70">
        <v>54.426000000000002</v>
      </c>
      <c r="BW130" s="70">
        <v>0</v>
      </c>
      <c r="BX130" s="70">
        <v>0</v>
      </c>
      <c r="BY130" s="70">
        <v>0</v>
      </c>
      <c r="BZ130" s="70">
        <v>0</v>
      </c>
      <c r="CA130" s="70">
        <v>0</v>
      </c>
      <c r="CB130" s="70">
        <v>0</v>
      </c>
      <c r="CC130" s="70">
        <v>0</v>
      </c>
      <c r="CD130" s="70">
        <v>0</v>
      </c>
    </row>
    <row r="131" spans="1:82">
      <c r="A131" s="70" t="s">
        <v>1929</v>
      </c>
      <c r="B131" s="70">
        <v>238</v>
      </c>
      <c r="C131" s="70">
        <v>18</v>
      </c>
      <c r="D131" s="70">
        <v>14</v>
      </c>
      <c r="E131" s="70">
        <v>2021</v>
      </c>
      <c r="F131" s="70" t="s">
        <v>160</v>
      </c>
      <c r="G131" s="70" t="s">
        <v>1911</v>
      </c>
      <c r="H131" s="70" t="s">
        <v>1912</v>
      </c>
      <c r="I131" s="148"/>
      <c r="J131" s="71">
        <v>146.74931750823632</v>
      </c>
      <c r="K131" s="71">
        <v>1.3527645174959777</v>
      </c>
      <c r="L131" s="71">
        <v>21.059381250520524</v>
      </c>
      <c r="M131" s="71">
        <v>28.790521589261417</v>
      </c>
      <c r="N131" s="71">
        <v>46.541513295445547</v>
      </c>
      <c r="O131" s="71">
        <v>26.365872808937123</v>
      </c>
      <c r="P131" s="71">
        <v>26.132534086755573</v>
      </c>
      <c r="Q131" s="71">
        <v>1.6953864374993499</v>
      </c>
      <c r="R131" s="71">
        <v>8.4856607777861581E-2</v>
      </c>
      <c r="S131" s="71">
        <v>4.7335003812654772</v>
      </c>
      <c r="T131" s="72"/>
      <c r="U131" s="71">
        <v>14715664</v>
      </c>
      <c r="V131" s="71">
        <v>606</v>
      </c>
      <c r="W131" s="71">
        <v>477</v>
      </c>
      <c r="X131" s="71">
        <v>7100</v>
      </c>
      <c r="Y131" s="71">
        <v>13676</v>
      </c>
      <c r="Z131" s="71">
        <v>19399</v>
      </c>
      <c r="AA131" s="71">
        <v>5624</v>
      </c>
      <c r="AB131" s="71">
        <v>29037</v>
      </c>
      <c r="AC131" s="71">
        <v>14593</v>
      </c>
      <c r="AD131" s="71">
        <v>4.7335003812654772</v>
      </c>
      <c r="AE131" s="72"/>
      <c r="AF131" s="71">
        <v>112617761.88991237</v>
      </c>
      <c r="AG131" s="71">
        <v>943232.85001367878</v>
      </c>
      <c r="AH131" s="71">
        <v>5737062.8910934413</v>
      </c>
      <c r="AI131" s="71">
        <v>44662475.745450884</v>
      </c>
      <c r="AJ131" s="71">
        <v>72996576.81620954</v>
      </c>
      <c r="AK131" s="71">
        <v>0</v>
      </c>
      <c r="AL131" s="71">
        <v>0</v>
      </c>
      <c r="AM131" s="71">
        <v>3811509.5102751735</v>
      </c>
      <c r="AN131" s="71">
        <v>0</v>
      </c>
      <c r="AO131" s="71">
        <v>0</v>
      </c>
      <c r="AP131" s="71">
        <v>240768619.70295513</v>
      </c>
      <c r="AQ131" s="72"/>
      <c r="AR131" s="71">
        <v>821</v>
      </c>
      <c r="AS131" s="71">
        <v>463</v>
      </c>
      <c r="AT131" s="71">
        <v>0</v>
      </c>
      <c r="AU131" s="71">
        <v>0</v>
      </c>
      <c r="AV131" s="71">
        <v>0</v>
      </c>
      <c r="AW131" s="71">
        <v>0</v>
      </c>
      <c r="AX131" s="71"/>
      <c r="AY131" s="72"/>
      <c r="AZ131" s="71">
        <v>3912.0780000000018</v>
      </c>
      <c r="BA131" s="71">
        <v>35148.259999999987</v>
      </c>
      <c r="BB131" s="71">
        <v>0</v>
      </c>
      <c r="BC131" s="71">
        <v>0</v>
      </c>
      <c r="BD131" s="71">
        <v>0</v>
      </c>
      <c r="BE131" s="71">
        <v>0</v>
      </c>
      <c r="BF131" s="71"/>
      <c r="BG131" s="72"/>
      <c r="BH131" s="71">
        <v>13.688000000000001</v>
      </c>
      <c r="BI131" s="71">
        <v>0</v>
      </c>
      <c r="BJ131" s="71">
        <v>69.438000000000002</v>
      </c>
      <c r="BK131" s="71">
        <v>0</v>
      </c>
      <c r="BL131" s="71">
        <v>0</v>
      </c>
      <c r="BM131" s="71">
        <v>0</v>
      </c>
      <c r="BN131" s="72"/>
      <c r="BO131" s="71">
        <v>1</v>
      </c>
      <c r="BP131" s="71">
        <v>0</v>
      </c>
      <c r="BQ131" s="71">
        <v>4</v>
      </c>
      <c r="BR131" s="71">
        <v>0</v>
      </c>
      <c r="BS131" s="71">
        <v>0</v>
      </c>
      <c r="BT131" s="71">
        <v>0</v>
      </c>
      <c r="BU131"/>
      <c r="BV131" s="70">
        <v>83.126000000000005</v>
      </c>
      <c r="BW131" s="70">
        <v>0</v>
      </c>
      <c r="BX131" s="70">
        <v>0</v>
      </c>
      <c r="BY131" s="70">
        <v>0</v>
      </c>
      <c r="BZ131" s="70">
        <v>0</v>
      </c>
      <c r="CA131" s="70">
        <v>0</v>
      </c>
      <c r="CB131" s="70">
        <v>0</v>
      </c>
      <c r="CC131" s="70">
        <v>0</v>
      </c>
      <c r="CD131" s="70">
        <v>0</v>
      </c>
    </row>
    <row r="132" spans="1:82">
      <c r="A132" s="70" t="s">
        <v>1930</v>
      </c>
      <c r="B132" s="70">
        <v>238</v>
      </c>
      <c r="C132" s="70">
        <v>19</v>
      </c>
      <c r="D132" s="70">
        <v>14</v>
      </c>
      <c r="E132" s="70">
        <v>2022</v>
      </c>
      <c r="F132" s="70" t="s">
        <v>161</v>
      </c>
      <c r="G132" s="70" t="s">
        <v>1911</v>
      </c>
      <c r="H132" s="70" t="s">
        <v>1912</v>
      </c>
      <c r="I132" s="148"/>
      <c r="J132" s="71">
        <v>125.91316001618659</v>
      </c>
      <c r="K132" s="71">
        <v>1.1628083689381146</v>
      </c>
      <c r="L132" s="71">
        <v>14.254721578772688</v>
      </c>
      <c r="M132" s="71">
        <v>22.62069722741597</v>
      </c>
      <c r="N132" s="71">
        <v>34.100343834958011</v>
      </c>
      <c r="O132" s="71">
        <v>27.633098034661948</v>
      </c>
      <c r="P132" s="71">
        <v>25.671487961975465</v>
      </c>
      <c r="Q132" s="71">
        <v>1.6776727717668873</v>
      </c>
      <c r="R132" s="71">
        <v>0.24367672965003384</v>
      </c>
      <c r="S132" s="71">
        <v>3.7160402408758979</v>
      </c>
      <c r="T132" s="72"/>
      <c r="U132" s="71">
        <v>15988562</v>
      </c>
      <c r="V132" s="71">
        <v>606</v>
      </c>
      <c r="W132" s="71">
        <v>477</v>
      </c>
      <c r="X132" s="71">
        <v>7100</v>
      </c>
      <c r="Y132" s="71">
        <v>13649</v>
      </c>
      <c r="Z132" s="71">
        <v>19317</v>
      </c>
      <c r="AA132" s="71">
        <v>5609</v>
      </c>
      <c r="AB132" s="71">
        <v>28498</v>
      </c>
      <c r="AC132" s="71">
        <v>42431.999999999985</v>
      </c>
      <c r="AD132" s="71">
        <v>3.7160402408758979</v>
      </c>
      <c r="AE132" s="72"/>
      <c r="AF132" s="71">
        <v>114624230.60395196</v>
      </c>
      <c r="AG132" s="71">
        <v>944526.90369761549</v>
      </c>
      <c r="AH132" s="71">
        <v>4711685.4233245887</v>
      </c>
      <c r="AI132" s="71">
        <v>39426601.375304602</v>
      </c>
      <c r="AJ132" s="71">
        <v>70798287.573810995</v>
      </c>
      <c r="AK132" s="71">
        <v>0</v>
      </c>
      <c r="AL132" s="71">
        <v>0</v>
      </c>
      <c r="AM132" s="71">
        <v>3679869.6360139791</v>
      </c>
      <c r="AN132" s="71">
        <v>0</v>
      </c>
      <c r="AO132" s="71">
        <v>0</v>
      </c>
      <c r="AP132" s="71">
        <v>234185201.51610374</v>
      </c>
      <c r="AQ132" s="72"/>
      <c r="AR132" s="71">
        <v>847</v>
      </c>
      <c r="AS132" s="71">
        <v>469</v>
      </c>
      <c r="AT132" s="71">
        <v>0</v>
      </c>
      <c r="AU132" s="71">
        <v>0</v>
      </c>
      <c r="AV132" s="71">
        <v>0</v>
      </c>
      <c r="AW132" s="71">
        <v>0</v>
      </c>
      <c r="AX132" s="71"/>
      <c r="AY132" s="72"/>
      <c r="AZ132" s="71">
        <v>4064.0470000000028</v>
      </c>
      <c r="BA132" s="71">
        <v>37194.05999999999</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1931</v>
      </c>
      <c r="B133" s="70">
        <v>238</v>
      </c>
      <c r="C133" s="70">
        <v>20</v>
      </c>
      <c r="D133" s="70">
        <v>14</v>
      </c>
      <c r="E133" s="70">
        <v>2023</v>
      </c>
      <c r="F133" s="70" t="s">
        <v>1539</v>
      </c>
      <c r="G133" s="70" t="s">
        <v>1911</v>
      </c>
      <c r="H133" s="70" t="s">
        <v>1912</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883</v>
      </c>
      <c r="AS133" s="71">
        <v>481</v>
      </c>
      <c r="AT133" s="71">
        <v>0</v>
      </c>
      <c r="AU133" s="71">
        <v>0</v>
      </c>
      <c r="AV133" s="71">
        <v>0</v>
      </c>
      <c r="AW133" s="71">
        <v>0</v>
      </c>
      <c r="AX133" s="71"/>
      <c r="AY133" s="72"/>
      <c r="AZ133" s="71">
        <v>4297.1870000000035</v>
      </c>
      <c r="BA133" s="71">
        <v>40599.86</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1932</v>
      </c>
      <c r="B134" s="70">
        <v>238</v>
      </c>
      <c r="C134" s="70">
        <v>21</v>
      </c>
      <c r="D134" s="70">
        <v>14</v>
      </c>
      <c r="E134" s="70">
        <v>2024</v>
      </c>
      <c r="F134" s="70" t="s">
        <v>1554</v>
      </c>
      <c r="G134" s="70" t="s">
        <v>1911</v>
      </c>
      <c r="H134" s="70" t="s">
        <v>1912</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1933</v>
      </c>
      <c r="B135" s="70">
        <v>443</v>
      </c>
      <c r="C135" s="70">
        <v>1</v>
      </c>
      <c r="D135" s="70">
        <v>27</v>
      </c>
      <c r="E135" s="70">
        <v>1990</v>
      </c>
      <c r="F135" s="70" t="s">
        <v>787</v>
      </c>
      <c r="G135" s="70" t="s">
        <v>1934</v>
      </c>
      <c r="H135" s="70" t="s">
        <v>1935</v>
      </c>
      <c r="I135" s="148"/>
      <c r="J135" s="71">
        <v>48.878913025672638</v>
      </c>
      <c r="K135" s="71">
        <v>2.6004655484400221</v>
      </c>
      <c r="L135" s="71">
        <v>0.66746131357859861</v>
      </c>
      <c r="M135" s="71">
        <v>20.203964977445089</v>
      </c>
      <c r="N135" s="71">
        <v>23.881956290509951</v>
      </c>
      <c r="O135" s="71">
        <v>26.62457733786459</v>
      </c>
      <c r="P135" s="71">
        <v>21.75765499703995</v>
      </c>
      <c r="Q135" s="71">
        <v>2.0761109684859802</v>
      </c>
      <c r="R135" s="71">
        <v>0</v>
      </c>
      <c r="S135" s="71">
        <v>2.4051279369286682</v>
      </c>
      <c r="T135" s="72"/>
      <c r="U135" s="71">
        <v>8081869</v>
      </c>
      <c r="V135" s="71">
        <v>934</v>
      </c>
      <c r="W135" s="71">
        <v>7</v>
      </c>
      <c r="X135" s="71">
        <v>6924</v>
      </c>
      <c r="Y135" s="71">
        <v>9291</v>
      </c>
      <c r="Z135" s="71">
        <v>10951</v>
      </c>
      <c r="AA135" s="71">
        <v>5283</v>
      </c>
      <c r="AB135" s="71">
        <v>33709</v>
      </c>
      <c r="AC135" s="71">
        <v>0</v>
      </c>
      <c r="AD135" s="71">
        <v>2.4051279369286682</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1936</v>
      </c>
      <c r="B136" s="70">
        <v>444</v>
      </c>
      <c r="C136" s="70">
        <v>2</v>
      </c>
      <c r="D136" s="70">
        <v>27</v>
      </c>
      <c r="E136" s="70">
        <v>2005</v>
      </c>
      <c r="F136" s="70" t="s">
        <v>789</v>
      </c>
      <c r="G136" s="70" t="s">
        <v>1934</v>
      </c>
      <c r="H136" s="70" t="s">
        <v>1935</v>
      </c>
      <c r="I136" s="148"/>
      <c r="J136" s="71">
        <v>21.72773047686788</v>
      </c>
      <c r="K136" s="71">
        <v>1.8173474504364511</v>
      </c>
      <c r="L136" s="71">
        <v>0.67315672881819166</v>
      </c>
      <c r="M136" s="71">
        <v>37.848135837376901</v>
      </c>
      <c r="N136" s="71">
        <v>37.224515408596133</v>
      </c>
      <c r="O136" s="71">
        <v>40.92098546542092</v>
      </c>
      <c r="P136" s="71">
        <v>20.929297520438421</v>
      </c>
      <c r="Q136" s="71">
        <v>2.1125495768516198</v>
      </c>
      <c r="R136" s="71">
        <v>0</v>
      </c>
      <c r="S136" s="71">
        <v>2.5156370435987978</v>
      </c>
      <c r="T136" s="72"/>
      <c r="U136" s="71">
        <v>3292076</v>
      </c>
      <c r="V136" s="71">
        <v>770</v>
      </c>
      <c r="W136" s="71">
        <v>9</v>
      </c>
      <c r="X136" s="71">
        <v>7006</v>
      </c>
      <c r="Y136" s="71">
        <v>12490</v>
      </c>
      <c r="Z136" s="71">
        <v>19477</v>
      </c>
      <c r="AA136" s="71">
        <v>4162</v>
      </c>
      <c r="AB136" s="71">
        <v>35858</v>
      </c>
      <c r="AC136" s="71">
        <v>0</v>
      </c>
      <c r="AD136" s="71">
        <v>2.5156370435987978</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1937</v>
      </c>
      <c r="B137" s="70">
        <v>445</v>
      </c>
      <c r="C137" s="70">
        <v>3</v>
      </c>
      <c r="D137" s="70">
        <v>27</v>
      </c>
      <c r="E137" s="70">
        <v>2006</v>
      </c>
      <c r="F137" s="70" t="s">
        <v>790</v>
      </c>
      <c r="G137" s="70" t="s">
        <v>1934</v>
      </c>
      <c r="H137" s="70" t="s">
        <v>1935</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1938</v>
      </c>
      <c r="B138" s="70">
        <v>446</v>
      </c>
      <c r="C138" s="70">
        <v>4</v>
      </c>
      <c r="D138" s="70">
        <v>27</v>
      </c>
      <c r="E138" s="70">
        <v>2007</v>
      </c>
      <c r="F138" s="70" t="s">
        <v>791</v>
      </c>
      <c r="G138" s="70" t="s">
        <v>1934</v>
      </c>
      <c r="H138" s="70" t="s">
        <v>1935</v>
      </c>
      <c r="I138" s="148"/>
      <c r="J138" s="71">
        <v>24.22953133509678</v>
      </c>
      <c r="K138" s="71">
        <v>1.6289871379309779</v>
      </c>
      <c r="L138" s="71">
        <v>2.2020706582090832</v>
      </c>
      <c r="M138" s="71">
        <v>32.130588556005392</v>
      </c>
      <c r="N138" s="71">
        <v>39.60234293466884</v>
      </c>
      <c r="O138" s="71">
        <v>39.517672993337548</v>
      </c>
      <c r="P138" s="71">
        <v>21.39624090952482</v>
      </c>
      <c r="Q138" s="71">
        <v>2.1598342893529101</v>
      </c>
      <c r="R138" s="71">
        <v>0</v>
      </c>
      <c r="S138" s="71">
        <v>1.88980819789738</v>
      </c>
      <c r="T138" s="72"/>
      <c r="U138" s="71">
        <v>3763921</v>
      </c>
      <c r="V138" s="71">
        <v>708</v>
      </c>
      <c r="W138" s="71">
        <v>28</v>
      </c>
      <c r="X138" s="71">
        <v>7496</v>
      </c>
      <c r="Y138" s="71">
        <v>12564</v>
      </c>
      <c r="Z138" s="71">
        <v>19553</v>
      </c>
      <c r="AA138" s="71">
        <v>4190</v>
      </c>
      <c r="AB138" s="71">
        <v>34722</v>
      </c>
      <c r="AC138" s="71">
        <v>0</v>
      </c>
      <c r="AD138" s="71">
        <v>1.88980819789738</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1939</v>
      </c>
      <c r="B139" s="70">
        <v>447</v>
      </c>
      <c r="C139" s="70">
        <v>5</v>
      </c>
      <c r="D139" s="70">
        <v>27</v>
      </c>
      <c r="E139" s="70">
        <v>2008</v>
      </c>
      <c r="F139" s="70" t="s">
        <v>792</v>
      </c>
      <c r="G139" s="70" t="s">
        <v>1934</v>
      </c>
      <c r="H139" s="70" t="s">
        <v>1935</v>
      </c>
      <c r="I139" s="148"/>
      <c r="J139" s="71">
        <v>21.32011653155142</v>
      </c>
      <c r="K139" s="71">
        <v>1.2997985290848439</v>
      </c>
      <c r="L139" s="71">
        <v>1.8500967928965211</v>
      </c>
      <c r="M139" s="71">
        <v>33.89941190910816</v>
      </c>
      <c r="N139" s="71">
        <v>39.978316851285321</v>
      </c>
      <c r="O139" s="71">
        <v>38.318284270769233</v>
      </c>
      <c r="P139" s="71">
        <v>20.693466047027592</v>
      </c>
      <c r="Q139" s="71">
        <v>2.0968562157109898</v>
      </c>
      <c r="R139" s="71">
        <v>0</v>
      </c>
      <c r="S139" s="71">
        <v>1.6252478455338391</v>
      </c>
      <c r="T139" s="72"/>
      <c r="U139" s="71">
        <v>3634856</v>
      </c>
      <c r="V139" s="71">
        <v>708</v>
      </c>
      <c r="W139" s="71">
        <v>26</v>
      </c>
      <c r="X139" s="71">
        <v>7496</v>
      </c>
      <c r="Y139" s="71">
        <v>12634</v>
      </c>
      <c r="Z139" s="71">
        <v>19625</v>
      </c>
      <c r="AA139" s="71">
        <v>4057</v>
      </c>
      <c r="AB139" s="71">
        <v>34264</v>
      </c>
      <c r="AC139" s="71">
        <v>0</v>
      </c>
      <c r="AD139" s="71">
        <v>1.6252478455338391</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1940</v>
      </c>
      <c r="B140" s="70">
        <v>448</v>
      </c>
      <c r="C140" s="70">
        <v>6</v>
      </c>
      <c r="D140" s="70">
        <v>27</v>
      </c>
      <c r="E140" s="70">
        <v>2009</v>
      </c>
      <c r="F140" s="70" t="s">
        <v>176</v>
      </c>
      <c r="G140" s="1064" t="s">
        <v>1934</v>
      </c>
      <c r="H140" s="70" t="s">
        <v>1935</v>
      </c>
      <c r="I140" s="148"/>
      <c r="J140" s="71">
        <v>16.709453586437242</v>
      </c>
      <c r="K140" s="71">
        <v>1.234041132225723</v>
      </c>
      <c r="L140" s="71">
        <v>4.2342777984001314</v>
      </c>
      <c r="M140" s="71">
        <v>31.041882753995839</v>
      </c>
      <c r="N140" s="71">
        <v>37.21341480036228</v>
      </c>
      <c r="O140" s="71">
        <v>38.777552707504313</v>
      </c>
      <c r="P140" s="71">
        <v>20.017912762988878</v>
      </c>
      <c r="Q140" s="71">
        <v>1.97389025659593</v>
      </c>
      <c r="R140" s="71">
        <v>0</v>
      </c>
      <c r="S140" s="71">
        <v>1.2568121712744169</v>
      </c>
      <c r="T140" s="72"/>
      <c r="U140" s="71">
        <v>2543195</v>
      </c>
      <c r="V140" s="71">
        <v>784</v>
      </c>
      <c r="W140" s="71">
        <v>65</v>
      </c>
      <c r="X140" s="71">
        <v>8097</v>
      </c>
      <c r="Y140" s="71">
        <v>12658</v>
      </c>
      <c r="Z140" s="71">
        <v>19603</v>
      </c>
      <c r="AA140" s="71">
        <v>4029</v>
      </c>
      <c r="AB140" s="71">
        <v>33859</v>
      </c>
      <c r="AC140" s="71">
        <v>0</v>
      </c>
      <c r="AD140" s="71">
        <v>1.2568121712744169</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3.02</v>
      </c>
      <c r="BK140" s="71">
        <v>0</v>
      </c>
      <c r="BL140" s="71">
        <v>3.24</v>
      </c>
      <c r="BM140" s="71">
        <v>0</v>
      </c>
      <c r="BN140" s="72"/>
      <c r="BO140" s="71">
        <v>0</v>
      </c>
      <c r="BP140" s="71">
        <v>0</v>
      </c>
      <c r="BQ140" s="71">
        <v>1</v>
      </c>
      <c r="BR140" s="71">
        <v>0</v>
      </c>
      <c r="BS140" s="71">
        <v>1</v>
      </c>
      <c r="BT140" s="71">
        <v>0</v>
      </c>
      <c r="BU140"/>
      <c r="BV140" s="70">
        <v>6.26</v>
      </c>
      <c r="BW140" s="70">
        <v>0</v>
      </c>
      <c r="BX140" s="70">
        <v>0</v>
      </c>
      <c r="BY140" s="70">
        <v>0</v>
      </c>
      <c r="BZ140" s="70">
        <v>0</v>
      </c>
      <c r="CA140" s="70">
        <v>0</v>
      </c>
      <c r="CB140" s="70">
        <v>0</v>
      </c>
      <c r="CC140" s="70">
        <v>0</v>
      </c>
      <c r="CD140" s="70">
        <v>0</v>
      </c>
    </row>
    <row r="141" spans="1:82">
      <c r="A141" s="70" t="s">
        <v>1941</v>
      </c>
      <c r="B141" s="70">
        <v>449</v>
      </c>
      <c r="C141" s="70">
        <v>7</v>
      </c>
      <c r="D141" s="70">
        <v>27</v>
      </c>
      <c r="E141" s="70">
        <v>2010</v>
      </c>
      <c r="F141" s="70" t="s">
        <v>177</v>
      </c>
      <c r="G141" s="1064" t="s">
        <v>1934</v>
      </c>
      <c r="H141" s="70" t="s">
        <v>1935</v>
      </c>
      <c r="I141" s="148"/>
      <c r="J141" s="71">
        <v>20.42472999830369</v>
      </c>
      <c r="K141" s="71">
        <v>1.2931327346146271</v>
      </c>
      <c r="L141" s="71">
        <v>4.725533142667584</v>
      </c>
      <c r="M141" s="71">
        <v>31.63300256339733</v>
      </c>
      <c r="N141" s="71">
        <v>41.005618501461392</v>
      </c>
      <c r="O141" s="71">
        <v>38.550938772271998</v>
      </c>
      <c r="P141" s="71">
        <v>20.13826844672667</v>
      </c>
      <c r="Q141" s="71">
        <v>2.0446151371183099</v>
      </c>
      <c r="R141" s="71">
        <v>0</v>
      </c>
      <c r="S141" s="71">
        <v>1.5056886406957419</v>
      </c>
      <c r="T141" s="72"/>
      <c r="U141" s="71">
        <v>3355782</v>
      </c>
      <c r="V141" s="71">
        <v>784</v>
      </c>
      <c r="W141" s="71">
        <v>65</v>
      </c>
      <c r="X141" s="71">
        <v>8097</v>
      </c>
      <c r="Y141" s="71">
        <v>12741</v>
      </c>
      <c r="Z141" s="71">
        <v>19579</v>
      </c>
      <c r="AA141" s="71">
        <v>3952</v>
      </c>
      <c r="AB141" s="71">
        <v>33607</v>
      </c>
      <c r="AC141" s="71">
        <v>0</v>
      </c>
      <c r="AD141" s="71">
        <v>1.5056886406957419</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5.64</v>
      </c>
      <c r="BK141" s="71">
        <v>0</v>
      </c>
      <c r="BL141" s="71">
        <v>2.89</v>
      </c>
      <c r="BM141" s="71">
        <v>0</v>
      </c>
      <c r="BN141" s="72"/>
      <c r="BO141" s="71">
        <v>0</v>
      </c>
      <c r="BP141" s="71">
        <v>0</v>
      </c>
      <c r="BQ141" s="71">
        <v>1</v>
      </c>
      <c r="BR141" s="71">
        <v>0</v>
      </c>
      <c r="BS141" s="71">
        <v>1</v>
      </c>
      <c r="BT141" s="71">
        <v>0</v>
      </c>
      <c r="BU141"/>
      <c r="BV141" s="70">
        <v>8.5299999999999994</v>
      </c>
      <c r="BW141" s="70">
        <v>0</v>
      </c>
      <c r="BX141" s="70">
        <v>0</v>
      </c>
      <c r="BY141" s="70">
        <v>0</v>
      </c>
      <c r="BZ141" s="70">
        <v>0</v>
      </c>
      <c r="CA141" s="70">
        <v>0</v>
      </c>
      <c r="CB141" s="70">
        <v>0</v>
      </c>
      <c r="CC141" s="70">
        <v>0</v>
      </c>
      <c r="CD141" s="70">
        <v>0</v>
      </c>
    </row>
    <row r="142" spans="1:82">
      <c r="A142" s="70" t="s">
        <v>1942</v>
      </c>
      <c r="B142" s="70">
        <v>450</v>
      </c>
      <c r="C142" s="70">
        <v>8</v>
      </c>
      <c r="D142" s="70">
        <v>27</v>
      </c>
      <c r="E142" s="70">
        <v>2011</v>
      </c>
      <c r="F142" s="70" t="s">
        <v>178</v>
      </c>
      <c r="G142" s="70" t="s">
        <v>1934</v>
      </c>
      <c r="H142" s="70" t="s">
        <v>1935</v>
      </c>
      <c r="I142" s="148"/>
      <c r="J142" s="71">
        <v>18.67877156026859</v>
      </c>
      <c r="K142" s="71">
        <v>1.8805769269564441</v>
      </c>
      <c r="L142" s="71">
        <v>2.678160083144058</v>
      </c>
      <c r="M142" s="71">
        <v>40.13879784806754</v>
      </c>
      <c r="N142" s="71">
        <v>44.203823555771613</v>
      </c>
      <c r="O142" s="71">
        <v>37.958628940513442</v>
      </c>
      <c r="P142" s="71">
        <v>18.987232341447264</v>
      </c>
      <c r="Q142" s="71">
        <v>2.3354919512253098</v>
      </c>
      <c r="R142" s="71">
        <v>0</v>
      </c>
      <c r="S142" s="71">
        <v>1.3785068113408101</v>
      </c>
      <c r="T142" s="72"/>
      <c r="U142" s="71">
        <v>2665870</v>
      </c>
      <c r="V142" s="71">
        <v>784</v>
      </c>
      <c r="W142" s="71">
        <v>65</v>
      </c>
      <c r="X142" s="71">
        <v>8097</v>
      </c>
      <c r="Y142" s="71">
        <v>12850</v>
      </c>
      <c r="Z142" s="71">
        <v>19697</v>
      </c>
      <c r="AA142" s="71">
        <v>3837</v>
      </c>
      <c r="AB142" s="71">
        <v>33280</v>
      </c>
      <c r="AC142" s="71">
        <v>0</v>
      </c>
      <c r="AD142" s="71">
        <v>1.3785068113408101</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4.76</v>
      </c>
      <c r="BK142" s="71">
        <v>0</v>
      </c>
      <c r="BL142" s="71">
        <v>0</v>
      </c>
      <c r="BM142" s="71">
        <v>0</v>
      </c>
      <c r="BN142" s="72"/>
      <c r="BO142" s="71">
        <v>0</v>
      </c>
      <c r="BP142" s="71">
        <v>0</v>
      </c>
      <c r="BQ142" s="71">
        <v>1</v>
      </c>
      <c r="BR142" s="71">
        <v>0</v>
      </c>
      <c r="BS142" s="71">
        <v>0</v>
      </c>
      <c r="BT142" s="71">
        <v>0</v>
      </c>
      <c r="BU142"/>
      <c r="BV142" s="70">
        <v>4.76</v>
      </c>
      <c r="BW142" s="70">
        <v>0</v>
      </c>
      <c r="BX142" s="70">
        <v>0</v>
      </c>
      <c r="BY142" s="70">
        <v>0</v>
      </c>
      <c r="BZ142" s="70">
        <v>0</v>
      </c>
      <c r="CA142" s="70">
        <v>0</v>
      </c>
      <c r="CB142" s="70">
        <v>0</v>
      </c>
      <c r="CC142" s="70">
        <v>0</v>
      </c>
      <c r="CD142" s="70">
        <v>0</v>
      </c>
    </row>
    <row r="143" spans="1:82">
      <c r="A143" s="70" t="s">
        <v>1943</v>
      </c>
      <c r="B143" s="70">
        <v>451</v>
      </c>
      <c r="C143" s="70">
        <v>9</v>
      </c>
      <c r="D143" s="70">
        <v>27</v>
      </c>
      <c r="E143" s="70">
        <v>2012</v>
      </c>
      <c r="F143" s="70" t="s">
        <v>179</v>
      </c>
      <c r="G143" s="70" t="s">
        <v>1934</v>
      </c>
      <c r="H143" s="70" t="s">
        <v>1935</v>
      </c>
      <c r="I143" s="148"/>
      <c r="J143" s="71">
        <v>25.303831981312332</v>
      </c>
      <c r="K143" s="71">
        <v>1.8338152270705641</v>
      </c>
      <c r="L143" s="71">
        <v>2.6586981312090239</v>
      </c>
      <c r="M143" s="71">
        <v>41.494094875882404</v>
      </c>
      <c r="N143" s="71">
        <v>47.041392828008433</v>
      </c>
      <c r="O143" s="71">
        <v>37.594919947092485</v>
      </c>
      <c r="P143" s="71">
        <v>18.736944216687196</v>
      </c>
      <c r="Q143" s="71">
        <v>2.5232831996834899</v>
      </c>
      <c r="R143" s="71">
        <v>0</v>
      </c>
      <c r="S143" s="71">
        <v>1.7268387169983861</v>
      </c>
      <c r="T143" s="72"/>
      <c r="U143" s="71">
        <v>3453452</v>
      </c>
      <c r="V143" s="71">
        <v>784</v>
      </c>
      <c r="W143" s="71">
        <v>65</v>
      </c>
      <c r="X143" s="71">
        <v>8097</v>
      </c>
      <c r="Y143" s="71">
        <v>12991</v>
      </c>
      <c r="Z143" s="71">
        <v>19663</v>
      </c>
      <c r="AA143" s="71">
        <v>3765</v>
      </c>
      <c r="AB143" s="71">
        <v>33094</v>
      </c>
      <c r="AC143" s="71">
        <v>0</v>
      </c>
      <c r="AD143" s="71">
        <v>1.7268387169983861</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6.37</v>
      </c>
      <c r="BK143" s="71">
        <v>0</v>
      </c>
      <c r="BL143" s="71">
        <v>2.96</v>
      </c>
      <c r="BM143" s="71">
        <v>0</v>
      </c>
      <c r="BN143" s="72"/>
      <c r="BO143" s="71">
        <v>0</v>
      </c>
      <c r="BP143" s="71">
        <v>0</v>
      </c>
      <c r="BQ143" s="71">
        <v>1</v>
      </c>
      <c r="BR143" s="71">
        <v>0</v>
      </c>
      <c r="BS143" s="71">
        <v>1</v>
      </c>
      <c r="BT143" s="71">
        <v>0</v>
      </c>
      <c r="BU143"/>
      <c r="BV143" s="70">
        <v>9.33</v>
      </c>
      <c r="BW143" s="70">
        <v>0</v>
      </c>
      <c r="BX143" s="70">
        <v>0</v>
      </c>
      <c r="BY143" s="70">
        <v>0</v>
      </c>
      <c r="BZ143" s="70">
        <v>0</v>
      </c>
      <c r="CA143" s="70">
        <v>0</v>
      </c>
      <c r="CB143" s="70">
        <v>0</v>
      </c>
      <c r="CC143" s="70">
        <v>0</v>
      </c>
      <c r="CD143" s="70">
        <v>0</v>
      </c>
    </row>
    <row r="144" spans="1:82">
      <c r="A144" s="70" t="s">
        <v>1944</v>
      </c>
      <c r="B144" s="70">
        <v>452</v>
      </c>
      <c r="C144" s="70">
        <v>10</v>
      </c>
      <c r="D144" s="70">
        <v>27</v>
      </c>
      <c r="E144" s="70">
        <v>2013</v>
      </c>
      <c r="F144" s="70" t="s">
        <v>180</v>
      </c>
      <c r="G144" s="70" t="s">
        <v>1934</v>
      </c>
      <c r="H144" s="70" t="s">
        <v>1935</v>
      </c>
      <c r="I144" s="148"/>
      <c r="J144" s="71">
        <v>47.477542464348559</v>
      </c>
      <c r="K144" s="71">
        <v>1.5808284083036761</v>
      </c>
      <c r="L144" s="71">
        <v>2.7419758321555419</v>
      </c>
      <c r="M144" s="71">
        <v>39.976202169619341</v>
      </c>
      <c r="N144" s="71">
        <v>46.997280030863351</v>
      </c>
      <c r="O144" s="71">
        <v>36.690931120515771</v>
      </c>
      <c r="P144" s="71">
        <v>19.127248449248587</v>
      </c>
      <c r="Q144" s="71">
        <v>2.5363122578488699</v>
      </c>
      <c r="R144" s="71">
        <v>0</v>
      </c>
      <c r="S144" s="71">
        <v>2.0056490799469211</v>
      </c>
      <c r="T144" s="72"/>
      <c r="U144" s="71">
        <v>5996135</v>
      </c>
      <c r="V144" s="71">
        <v>784</v>
      </c>
      <c r="W144" s="71">
        <v>65</v>
      </c>
      <c r="X144" s="71">
        <v>8097</v>
      </c>
      <c r="Y144" s="71">
        <v>12996</v>
      </c>
      <c r="Z144" s="71">
        <v>20047</v>
      </c>
      <c r="AA144" s="71">
        <v>3829</v>
      </c>
      <c r="AB144" s="71">
        <v>32788</v>
      </c>
      <c r="AC144" s="71">
        <v>0</v>
      </c>
      <c r="AD144" s="71">
        <v>2.0056490799469211</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9.67</v>
      </c>
      <c r="BK144" s="71">
        <v>0</v>
      </c>
      <c r="BL144" s="71">
        <v>3.1419999999999999</v>
      </c>
      <c r="BM144" s="71">
        <v>0</v>
      </c>
      <c r="BN144" s="72"/>
      <c r="BO144" s="71">
        <v>0</v>
      </c>
      <c r="BP144" s="71">
        <v>0</v>
      </c>
      <c r="BQ144" s="71">
        <v>1</v>
      </c>
      <c r="BR144" s="71">
        <v>0</v>
      </c>
      <c r="BS144" s="71">
        <v>1</v>
      </c>
      <c r="BT144" s="71">
        <v>0</v>
      </c>
      <c r="BU144"/>
      <c r="BV144" s="70">
        <v>12.811999999999999</v>
      </c>
      <c r="BW144" s="70">
        <v>0</v>
      </c>
      <c r="BX144" s="70">
        <v>0</v>
      </c>
      <c r="BY144" s="70">
        <v>0</v>
      </c>
      <c r="BZ144" s="70">
        <v>0</v>
      </c>
      <c r="CA144" s="70">
        <v>0</v>
      </c>
      <c r="CB144" s="70">
        <v>0</v>
      </c>
      <c r="CC144" s="70">
        <v>0</v>
      </c>
      <c r="CD144" s="70">
        <v>0</v>
      </c>
    </row>
    <row r="145" spans="1:82">
      <c r="A145" s="70" t="s">
        <v>1945</v>
      </c>
      <c r="B145" s="70">
        <v>453</v>
      </c>
      <c r="C145" s="70">
        <v>11</v>
      </c>
      <c r="D145" s="70">
        <v>27</v>
      </c>
      <c r="E145" s="70">
        <v>2014</v>
      </c>
      <c r="F145" s="70" t="s">
        <v>181</v>
      </c>
      <c r="G145" s="70" t="s">
        <v>1934</v>
      </c>
      <c r="H145" s="70" t="s">
        <v>1935</v>
      </c>
      <c r="I145" s="148"/>
      <c r="J145" s="71">
        <v>61.263314369834468</v>
      </c>
      <c r="K145" s="71">
        <v>1.3547263408924199</v>
      </c>
      <c r="L145" s="71">
        <v>3.5469488053855729</v>
      </c>
      <c r="M145" s="71">
        <v>33.968678970718521</v>
      </c>
      <c r="N145" s="71">
        <v>40.856890162472247</v>
      </c>
      <c r="O145" s="71">
        <v>34.909812284919077</v>
      </c>
      <c r="P145" s="71">
        <v>18.95551719623656</v>
      </c>
      <c r="Q145" s="71">
        <v>2.3911366148075901</v>
      </c>
      <c r="R145" s="71">
        <v>0</v>
      </c>
      <c r="S145" s="71">
        <v>1.2902204560508359</v>
      </c>
      <c r="T145" s="72"/>
      <c r="U145" s="71">
        <v>8597932</v>
      </c>
      <c r="V145" s="71">
        <v>591</v>
      </c>
      <c r="W145" s="71">
        <v>79</v>
      </c>
      <c r="X145" s="71">
        <v>7536</v>
      </c>
      <c r="Y145" s="71">
        <v>13004</v>
      </c>
      <c r="Z145" s="71">
        <v>20089</v>
      </c>
      <c r="AA145" s="71">
        <v>3775</v>
      </c>
      <c r="AB145" s="71">
        <v>32218</v>
      </c>
      <c r="AC145" s="71">
        <v>0</v>
      </c>
      <c r="AD145" s="71">
        <v>1.2902204560508359</v>
      </c>
      <c r="AE145" s="72"/>
      <c r="AF145" s="71"/>
      <c r="AG145" s="71"/>
      <c r="AH145" s="71"/>
      <c r="AI145" s="71"/>
      <c r="AJ145" s="71"/>
      <c r="AK145" s="71"/>
      <c r="AL145" s="71"/>
      <c r="AM145" s="71"/>
      <c r="AN145" s="71"/>
      <c r="AO145" s="71"/>
      <c r="AP145" s="71"/>
      <c r="AQ145" s="72"/>
      <c r="AR145" s="71">
        <v>242</v>
      </c>
      <c r="AS145" s="71">
        <v>54</v>
      </c>
      <c r="AT145" s="71">
        <v>0</v>
      </c>
      <c r="AU145" s="71">
        <v>0</v>
      </c>
      <c r="AV145" s="71">
        <v>0</v>
      </c>
      <c r="AW145" s="71">
        <v>0</v>
      </c>
      <c r="AX145" s="71"/>
      <c r="AY145" s="72"/>
      <c r="AZ145" s="71">
        <v>1059.5999999999999</v>
      </c>
      <c r="BA145" s="71">
        <v>1808.4</v>
      </c>
      <c r="BB145" s="71">
        <v>0</v>
      </c>
      <c r="BC145" s="71">
        <v>0</v>
      </c>
      <c r="BD145" s="71">
        <v>0</v>
      </c>
      <c r="BE145" s="71">
        <v>0</v>
      </c>
      <c r="BF145" s="71"/>
      <c r="BG145" s="72"/>
      <c r="BH145" s="71">
        <v>0</v>
      </c>
      <c r="BI145" s="71">
        <v>0</v>
      </c>
      <c r="BJ145" s="71">
        <v>9.8190000000000008</v>
      </c>
      <c r="BK145" s="71">
        <v>0</v>
      </c>
      <c r="BL145" s="71">
        <v>0</v>
      </c>
      <c r="BM145" s="71">
        <v>0</v>
      </c>
      <c r="BN145" s="72"/>
      <c r="BO145" s="71">
        <v>0</v>
      </c>
      <c r="BP145" s="71">
        <v>0</v>
      </c>
      <c r="BQ145" s="71">
        <v>1</v>
      </c>
      <c r="BR145" s="71">
        <v>0</v>
      </c>
      <c r="BS145" s="71">
        <v>0</v>
      </c>
      <c r="BT145" s="71">
        <v>0</v>
      </c>
      <c r="BU145"/>
      <c r="BV145" s="70">
        <v>9.8190000000000008</v>
      </c>
      <c r="BW145" s="70">
        <v>0</v>
      </c>
      <c r="BX145" s="70">
        <v>0</v>
      </c>
      <c r="BY145" s="70">
        <v>0</v>
      </c>
      <c r="BZ145" s="70">
        <v>0</v>
      </c>
      <c r="CA145" s="70">
        <v>0</v>
      </c>
      <c r="CB145" s="70">
        <v>0</v>
      </c>
      <c r="CC145" s="70">
        <v>0</v>
      </c>
      <c r="CD145" s="70">
        <v>0</v>
      </c>
    </row>
    <row r="146" spans="1:82">
      <c r="A146" s="70" t="s">
        <v>1946</v>
      </c>
      <c r="B146" s="70">
        <v>454</v>
      </c>
      <c r="C146" s="70">
        <v>12</v>
      </c>
      <c r="D146" s="70">
        <v>27</v>
      </c>
      <c r="E146" s="70">
        <v>2015</v>
      </c>
      <c r="F146" s="70" t="s">
        <v>182</v>
      </c>
      <c r="G146" s="70" t="s">
        <v>1934</v>
      </c>
      <c r="H146" s="70" t="s">
        <v>1935</v>
      </c>
      <c r="I146" s="148"/>
      <c r="J146" s="71">
        <v>47.644101679252138</v>
      </c>
      <c r="K146" s="71">
        <v>1.293937106169549</v>
      </c>
      <c r="L146" s="71">
        <v>3.9106409944001852</v>
      </c>
      <c r="M146" s="71">
        <v>35.596141583345258</v>
      </c>
      <c r="N146" s="71">
        <v>40.294854332887162</v>
      </c>
      <c r="O146" s="71">
        <v>34.356732985242594</v>
      </c>
      <c r="P146" s="71">
        <v>18.653899501784256</v>
      </c>
      <c r="Q146" s="71">
        <v>2.2971762014388202</v>
      </c>
      <c r="R146" s="71">
        <v>0</v>
      </c>
      <c r="S146" s="71">
        <v>2.2137832174755778</v>
      </c>
      <c r="T146" s="72"/>
      <c r="U146" s="71">
        <v>7180576</v>
      </c>
      <c r="V146" s="71">
        <v>591</v>
      </c>
      <c r="W146" s="71">
        <v>79</v>
      </c>
      <c r="X146" s="71">
        <v>7536</v>
      </c>
      <c r="Y146" s="71">
        <v>12948</v>
      </c>
      <c r="Z146" s="71">
        <v>19961</v>
      </c>
      <c r="AA146" s="71">
        <v>3712</v>
      </c>
      <c r="AB146" s="71">
        <v>31618</v>
      </c>
      <c r="AC146" s="71">
        <v>0</v>
      </c>
      <c r="AD146" s="71">
        <v>2.2137832174755778</v>
      </c>
      <c r="AE146" s="72"/>
      <c r="AF146" s="71">
        <v>54377574.68441499</v>
      </c>
      <c r="AG146" s="71">
        <v>1068605.9063014961</v>
      </c>
      <c r="AH146" s="71">
        <v>823692.72404092038</v>
      </c>
      <c r="AI146" s="71">
        <v>53290515.993304737</v>
      </c>
      <c r="AJ146" s="71">
        <v>60929189.399761103</v>
      </c>
      <c r="AK146" s="71">
        <v>0</v>
      </c>
      <c r="AL146" s="71">
        <v>0</v>
      </c>
      <c r="AM146" s="71">
        <v>4333114.2674784046</v>
      </c>
      <c r="AN146" s="71">
        <v>0</v>
      </c>
      <c r="AO146" s="71">
        <v>0</v>
      </c>
      <c r="AP146" s="71">
        <v>174822692.97530165</v>
      </c>
      <c r="AQ146" s="72"/>
      <c r="AR146" s="71">
        <v>291</v>
      </c>
      <c r="AS146" s="71">
        <v>74</v>
      </c>
      <c r="AT146" s="71">
        <v>0</v>
      </c>
      <c r="AU146" s="71">
        <v>0</v>
      </c>
      <c r="AV146" s="71">
        <v>0</v>
      </c>
      <c r="AW146" s="71">
        <v>0</v>
      </c>
      <c r="AX146" s="71"/>
      <c r="AY146" s="72"/>
      <c r="AZ146" s="71">
        <v>1277.2</v>
      </c>
      <c r="BA146" s="71">
        <v>2354.1999999999998</v>
      </c>
      <c r="BB146" s="71">
        <v>0</v>
      </c>
      <c r="BC146" s="71">
        <v>0</v>
      </c>
      <c r="BD146" s="71">
        <v>0</v>
      </c>
      <c r="BE146" s="71">
        <v>0</v>
      </c>
      <c r="BF146" s="71"/>
      <c r="BG146" s="72"/>
      <c r="BH146" s="71">
        <v>0</v>
      </c>
      <c r="BI146" s="71">
        <v>0</v>
      </c>
      <c r="BJ146" s="71">
        <v>9.532</v>
      </c>
      <c r="BK146" s="71">
        <v>0</v>
      </c>
      <c r="BL146" s="71">
        <v>0</v>
      </c>
      <c r="BM146" s="71">
        <v>0</v>
      </c>
      <c r="BN146" s="72"/>
      <c r="BO146" s="71">
        <v>0</v>
      </c>
      <c r="BP146" s="71">
        <v>0</v>
      </c>
      <c r="BQ146" s="71">
        <v>1</v>
      </c>
      <c r="BR146" s="71">
        <v>0</v>
      </c>
      <c r="BS146" s="71">
        <v>0</v>
      </c>
      <c r="BT146" s="71">
        <v>0</v>
      </c>
      <c r="BU146"/>
      <c r="BV146" s="70">
        <v>9.532</v>
      </c>
      <c r="BW146" s="70">
        <v>0</v>
      </c>
      <c r="BX146" s="70">
        <v>0</v>
      </c>
      <c r="BY146" s="70">
        <v>0</v>
      </c>
      <c r="BZ146" s="70">
        <v>0</v>
      </c>
      <c r="CA146" s="70">
        <v>0</v>
      </c>
      <c r="CB146" s="70">
        <v>0</v>
      </c>
      <c r="CC146" s="70">
        <v>0</v>
      </c>
      <c r="CD146" s="70">
        <v>0</v>
      </c>
    </row>
    <row r="147" spans="1:82">
      <c r="A147" s="70" t="s">
        <v>1947</v>
      </c>
      <c r="B147" s="70">
        <v>455</v>
      </c>
      <c r="C147" s="70">
        <v>13</v>
      </c>
      <c r="D147" s="70">
        <v>27</v>
      </c>
      <c r="E147" s="70">
        <v>2016</v>
      </c>
      <c r="F147" s="70" t="s">
        <v>155</v>
      </c>
      <c r="G147" s="70" t="s">
        <v>1934</v>
      </c>
      <c r="H147" s="70" t="s">
        <v>1935</v>
      </c>
      <c r="I147" s="148"/>
      <c r="J147" s="71">
        <v>62.348855467340968</v>
      </c>
      <c r="K147" s="71">
        <v>1.2923717947818734</v>
      </c>
      <c r="L147" s="71">
        <v>4.581982829343521</v>
      </c>
      <c r="M147" s="71">
        <v>31.152485838243226</v>
      </c>
      <c r="N147" s="71">
        <v>35.511242828298172</v>
      </c>
      <c r="O147" s="71">
        <v>33.555256721565442</v>
      </c>
      <c r="P147" s="71">
        <v>17.821792054134718</v>
      </c>
      <c r="Q147" s="71">
        <v>2.2036486369328983</v>
      </c>
      <c r="R147" s="71">
        <v>0</v>
      </c>
      <c r="S147" s="71">
        <v>1.7825901208917709</v>
      </c>
      <c r="T147" s="72"/>
      <c r="U147" s="71">
        <v>9824015</v>
      </c>
      <c r="V147" s="71">
        <v>591</v>
      </c>
      <c r="W147" s="71">
        <v>79</v>
      </c>
      <c r="X147" s="71">
        <v>7536</v>
      </c>
      <c r="Y147" s="71">
        <v>12973</v>
      </c>
      <c r="Z147" s="71">
        <v>19735</v>
      </c>
      <c r="AA147" s="71">
        <v>3668</v>
      </c>
      <c r="AB147" s="71">
        <v>31199</v>
      </c>
      <c r="AC147" s="71">
        <v>0</v>
      </c>
      <c r="AD147" s="71">
        <v>1.7825901208917709</v>
      </c>
      <c r="AE147" s="72"/>
      <c r="AF147" s="71">
        <v>72511866.353554517</v>
      </c>
      <c r="AG147" s="71">
        <v>1027286.825986633</v>
      </c>
      <c r="AH147" s="71">
        <v>717182.242421392</v>
      </c>
      <c r="AI147" s="71">
        <v>49775702.570835747</v>
      </c>
      <c r="AJ147" s="71">
        <v>52043743.255505152</v>
      </c>
      <c r="AK147" s="71">
        <v>0</v>
      </c>
      <c r="AL147" s="71">
        <v>0</v>
      </c>
      <c r="AM147" s="71">
        <v>4279013.8683325183</v>
      </c>
      <c r="AN147" s="71">
        <v>0</v>
      </c>
      <c r="AO147" s="71">
        <v>0</v>
      </c>
      <c r="AP147" s="71">
        <v>180354795.11663595</v>
      </c>
      <c r="AQ147" s="72"/>
      <c r="AR147" s="71">
        <v>322</v>
      </c>
      <c r="AS147" s="71">
        <v>96</v>
      </c>
      <c r="AT147" s="71">
        <v>0</v>
      </c>
      <c r="AU147" s="71">
        <v>0</v>
      </c>
      <c r="AV147" s="71">
        <v>0</v>
      </c>
      <c r="AW147" s="71">
        <v>0</v>
      </c>
      <c r="AX147" s="71"/>
      <c r="AY147" s="72"/>
      <c r="AZ147" s="71">
        <v>1433.5</v>
      </c>
      <c r="BA147" s="71">
        <v>5247.5</v>
      </c>
      <c r="BB147" s="71">
        <v>0</v>
      </c>
      <c r="BC147" s="71">
        <v>0</v>
      </c>
      <c r="BD147" s="71">
        <v>0</v>
      </c>
      <c r="BE147" s="71">
        <v>0</v>
      </c>
      <c r="BF147" s="71"/>
      <c r="BG147" s="72"/>
      <c r="BH147" s="71">
        <v>0</v>
      </c>
      <c r="BI147" s="71">
        <v>0</v>
      </c>
      <c r="BJ147" s="71">
        <v>10.911</v>
      </c>
      <c r="BK147" s="71">
        <v>0</v>
      </c>
      <c r="BL147" s="71">
        <v>0</v>
      </c>
      <c r="BM147" s="71">
        <v>0</v>
      </c>
      <c r="BN147" s="72"/>
      <c r="BO147" s="71">
        <v>0</v>
      </c>
      <c r="BP147" s="71">
        <v>0</v>
      </c>
      <c r="BQ147" s="71">
        <v>1</v>
      </c>
      <c r="BR147" s="71">
        <v>0</v>
      </c>
      <c r="BS147" s="71">
        <v>0</v>
      </c>
      <c r="BT147" s="71">
        <v>0</v>
      </c>
      <c r="BU147"/>
      <c r="BV147" s="70">
        <v>10.911</v>
      </c>
      <c r="BW147" s="70">
        <v>0</v>
      </c>
      <c r="BX147" s="70">
        <v>0</v>
      </c>
      <c r="BY147" s="70">
        <v>0</v>
      </c>
      <c r="BZ147" s="70">
        <v>0</v>
      </c>
      <c r="CA147" s="70">
        <v>0</v>
      </c>
      <c r="CB147" s="70">
        <v>0</v>
      </c>
      <c r="CC147" s="70">
        <v>0</v>
      </c>
      <c r="CD147" s="70">
        <v>0</v>
      </c>
    </row>
    <row r="148" spans="1:82">
      <c r="A148" s="70" t="s">
        <v>1948</v>
      </c>
      <c r="B148" s="70">
        <v>456</v>
      </c>
      <c r="C148" s="70">
        <v>14</v>
      </c>
      <c r="D148" s="70">
        <v>27</v>
      </c>
      <c r="E148" s="70">
        <v>2017</v>
      </c>
      <c r="F148" s="70" t="s">
        <v>156</v>
      </c>
      <c r="G148" s="70" t="s">
        <v>1934</v>
      </c>
      <c r="H148" s="70" t="s">
        <v>1935</v>
      </c>
      <c r="I148" s="148"/>
      <c r="J148" s="71">
        <v>64.047949777943586</v>
      </c>
      <c r="K148" s="71">
        <v>1.3462080402483056</v>
      </c>
      <c r="L148" s="71">
        <v>4.0086094683766813</v>
      </c>
      <c r="M148" s="71">
        <v>30.047939585014131</v>
      </c>
      <c r="N148" s="71">
        <v>38.463452824800449</v>
      </c>
      <c r="O148" s="71">
        <v>32.686585863002421</v>
      </c>
      <c r="P148" s="71">
        <v>17.467500182123967</v>
      </c>
      <c r="Q148" s="71">
        <v>2.0913616919043201</v>
      </c>
      <c r="R148" s="71">
        <v>0</v>
      </c>
      <c r="S148" s="71">
        <v>1.1900542045235076</v>
      </c>
      <c r="T148" s="72"/>
      <c r="U148" s="71">
        <v>10969519</v>
      </c>
      <c r="V148" s="71">
        <v>591</v>
      </c>
      <c r="W148" s="71">
        <v>79</v>
      </c>
      <c r="X148" s="71">
        <v>7536</v>
      </c>
      <c r="Y148" s="71">
        <v>12986</v>
      </c>
      <c r="Z148" s="71">
        <v>19543</v>
      </c>
      <c r="AA148" s="71">
        <v>3618</v>
      </c>
      <c r="AB148" s="71">
        <v>30619</v>
      </c>
      <c r="AC148" s="71">
        <v>0</v>
      </c>
      <c r="AD148" s="71">
        <v>1.1900542045235081</v>
      </c>
      <c r="AE148" s="72"/>
      <c r="AF148" s="71">
        <v>76310006.117142752</v>
      </c>
      <c r="AG148" s="71">
        <v>1065921.782208771</v>
      </c>
      <c r="AH148" s="71">
        <v>857204.87655151286</v>
      </c>
      <c r="AI148" s="71">
        <v>49891950.603990354</v>
      </c>
      <c r="AJ148" s="71">
        <v>56611423.151701741</v>
      </c>
      <c r="AK148" s="71">
        <v>0</v>
      </c>
      <c r="AL148" s="71">
        <v>0</v>
      </c>
      <c r="AM148" s="71">
        <v>4206036.5653294632</v>
      </c>
      <c r="AN148" s="71">
        <v>0</v>
      </c>
      <c r="AO148" s="71">
        <v>0</v>
      </c>
      <c r="AP148" s="71">
        <v>188942543.0969246</v>
      </c>
      <c r="AQ148" s="72"/>
      <c r="AR148" s="71">
        <v>346</v>
      </c>
      <c r="AS148" s="71">
        <v>111</v>
      </c>
      <c r="AT148" s="71">
        <v>0</v>
      </c>
      <c r="AU148" s="71">
        <v>0</v>
      </c>
      <c r="AV148" s="71">
        <v>0</v>
      </c>
      <c r="AW148" s="71">
        <v>0</v>
      </c>
      <c r="AX148" s="71"/>
      <c r="AY148" s="72"/>
      <c r="AZ148" s="71">
        <v>1539.3</v>
      </c>
      <c r="BA148" s="71">
        <v>5934.2</v>
      </c>
      <c r="BB148" s="71">
        <v>0</v>
      </c>
      <c r="BC148" s="71">
        <v>0</v>
      </c>
      <c r="BD148" s="71">
        <v>0</v>
      </c>
      <c r="BE148" s="71">
        <v>0</v>
      </c>
      <c r="BF148" s="71"/>
      <c r="BG148" s="72"/>
      <c r="BH148" s="71">
        <v>0</v>
      </c>
      <c r="BI148" s="71">
        <v>0</v>
      </c>
      <c r="BJ148" s="71">
        <v>11.704000000000001</v>
      </c>
      <c r="BK148" s="71">
        <v>0</v>
      </c>
      <c r="BL148" s="71">
        <v>0</v>
      </c>
      <c r="BM148" s="71">
        <v>0</v>
      </c>
      <c r="BN148" s="72"/>
      <c r="BO148" s="71">
        <v>0</v>
      </c>
      <c r="BP148" s="71">
        <v>0</v>
      </c>
      <c r="BQ148" s="71">
        <v>1</v>
      </c>
      <c r="BR148" s="71">
        <v>0</v>
      </c>
      <c r="BS148" s="71">
        <v>0</v>
      </c>
      <c r="BT148" s="71">
        <v>0</v>
      </c>
      <c r="BU148"/>
      <c r="BV148" s="70">
        <v>11.704000000000001</v>
      </c>
      <c r="BW148" s="70">
        <v>0</v>
      </c>
      <c r="BX148" s="70">
        <v>0</v>
      </c>
      <c r="BY148" s="70">
        <v>0</v>
      </c>
      <c r="BZ148" s="70">
        <v>0</v>
      </c>
      <c r="CA148" s="70">
        <v>0</v>
      </c>
      <c r="CB148" s="70">
        <v>0</v>
      </c>
      <c r="CC148" s="70">
        <v>0</v>
      </c>
      <c r="CD148" s="70">
        <v>0</v>
      </c>
    </row>
    <row r="149" spans="1:82">
      <c r="A149" s="70" t="s">
        <v>1949</v>
      </c>
      <c r="B149" s="70">
        <v>457</v>
      </c>
      <c r="C149" s="70">
        <v>15</v>
      </c>
      <c r="D149" s="70">
        <v>27</v>
      </c>
      <c r="E149" s="70">
        <v>2018</v>
      </c>
      <c r="F149" s="70" t="s">
        <v>183</v>
      </c>
      <c r="G149" s="70" t="s">
        <v>1934</v>
      </c>
      <c r="H149" s="70" t="s">
        <v>1935</v>
      </c>
      <c r="I149" s="148"/>
      <c r="J149" s="71">
        <v>67.16825855173559</v>
      </c>
      <c r="K149" s="71">
        <v>1.2657774144416127</v>
      </c>
      <c r="L149" s="71">
        <v>3.7553336094530234</v>
      </c>
      <c r="M149" s="71">
        <v>29.707607892156801</v>
      </c>
      <c r="N149" s="71">
        <v>36.264619570035471</v>
      </c>
      <c r="O149" s="71">
        <v>31.993702324021839</v>
      </c>
      <c r="P149" s="71">
        <v>17.09286936220656</v>
      </c>
      <c r="Q149" s="71">
        <v>1.9080799889108899</v>
      </c>
      <c r="R149" s="71">
        <v>0</v>
      </c>
      <c r="S149" s="71">
        <v>1.5251066784026843</v>
      </c>
      <c r="T149" s="72"/>
      <c r="U149" s="71">
        <v>12239802</v>
      </c>
      <c r="V149" s="71">
        <v>591</v>
      </c>
      <c r="W149" s="71">
        <v>79</v>
      </c>
      <c r="X149" s="71">
        <v>7536</v>
      </c>
      <c r="Y149" s="71">
        <v>12994</v>
      </c>
      <c r="Z149" s="71">
        <v>19495</v>
      </c>
      <c r="AA149" s="71">
        <v>3576</v>
      </c>
      <c r="AB149" s="71">
        <v>30105</v>
      </c>
      <c r="AC149" s="71">
        <v>0</v>
      </c>
      <c r="AD149" s="71">
        <v>1.5251066784026841</v>
      </c>
      <c r="AE149" s="72"/>
      <c r="AF149" s="71">
        <v>81472234.049605444</v>
      </c>
      <c r="AG149" s="71">
        <v>962590.92591281445</v>
      </c>
      <c r="AH149" s="71">
        <v>818138.86669605563</v>
      </c>
      <c r="AI149" s="71">
        <v>48618552.649403743</v>
      </c>
      <c r="AJ149" s="71">
        <v>56930370.99871511</v>
      </c>
      <c r="AK149" s="71">
        <v>0</v>
      </c>
      <c r="AL149" s="71">
        <v>0</v>
      </c>
      <c r="AM149" s="71">
        <v>4143986.687974188</v>
      </c>
      <c r="AN149" s="71">
        <v>0</v>
      </c>
      <c r="AO149" s="71">
        <v>0</v>
      </c>
      <c r="AP149" s="71">
        <v>192945874.17830735</v>
      </c>
      <c r="AQ149" s="72"/>
      <c r="AR149" s="71">
        <v>375</v>
      </c>
      <c r="AS149" s="71">
        <v>129</v>
      </c>
      <c r="AT149" s="71">
        <v>0</v>
      </c>
      <c r="AU149" s="71">
        <v>0</v>
      </c>
      <c r="AV149" s="71">
        <v>0</v>
      </c>
      <c r="AW149" s="71">
        <v>1</v>
      </c>
      <c r="AX149" s="71"/>
      <c r="AY149" s="72"/>
      <c r="AZ149" s="71">
        <v>1686.2</v>
      </c>
      <c r="BA149" s="71">
        <v>6443</v>
      </c>
      <c r="BB149" s="71">
        <v>0</v>
      </c>
      <c r="BC149" s="71">
        <v>0</v>
      </c>
      <c r="BD149" s="71">
        <v>0</v>
      </c>
      <c r="BE149" s="71">
        <v>1990</v>
      </c>
      <c r="BF149" s="71"/>
      <c r="BG149" s="72"/>
      <c r="BH149" s="71">
        <v>0</v>
      </c>
      <c r="BI149" s="71">
        <v>0</v>
      </c>
      <c r="BJ149" s="71">
        <v>12.241</v>
      </c>
      <c r="BK149" s="71">
        <v>0</v>
      </c>
      <c r="BL149" s="71">
        <v>0</v>
      </c>
      <c r="BM149" s="71">
        <v>0</v>
      </c>
      <c r="BN149" s="72"/>
      <c r="BO149" s="71">
        <v>0</v>
      </c>
      <c r="BP149" s="71">
        <v>0</v>
      </c>
      <c r="BQ149" s="71">
        <v>1</v>
      </c>
      <c r="BR149" s="71">
        <v>0</v>
      </c>
      <c r="BS149" s="71">
        <v>0</v>
      </c>
      <c r="BT149" s="71">
        <v>0</v>
      </c>
      <c r="BU149"/>
      <c r="BV149" s="70">
        <v>12.241</v>
      </c>
      <c r="BW149" s="70">
        <v>0</v>
      </c>
      <c r="BX149" s="70">
        <v>0</v>
      </c>
      <c r="BY149" s="70">
        <v>0</v>
      </c>
      <c r="BZ149" s="70">
        <v>0</v>
      </c>
      <c r="CA149" s="70">
        <v>0</v>
      </c>
      <c r="CB149" s="70">
        <v>0</v>
      </c>
      <c r="CC149" s="70">
        <v>0</v>
      </c>
      <c r="CD149" s="70">
        <v>0</v>
      </c>
    </row>
    <row r="150" spans="1:82">
      <c r="A150" s="70" t="s">
        <v>1950</v>
      </c>
      <c r="B150" s="70">
        <v>458</v>
      </c>
      <c r="C150" s="70">
        <v>16</v>
      </c>
      <c r="D150" s="70">
        <v>27</v>
      </c>
      <c r="E150" s="70">
        <v>2019</v>
      </c>
      <c r="F150" s="70" t="s">
        <v>158</v>
      </c>
      <c r="G150" s="70" t="s">
        <v>1934</v>
      </c>
      <c r="H150" s="70" t="s">
        <v>1935</v>
      </c>
      <c r="I150" s="148"/>
      <c r="J150" s="71">
        <v>55.135307409630002</v>
      </c>
      <c r="K150" s="71">
        <v>1.117474255780053</v>
      </c>
      <c r="L150" s="71">
        <v>3.7869462287940263</v>
      </c>
      <c r="M150" s="71">
        <v>28.128738213298586</v>
      </c>
      <c r="N150" s="71">
        <v>31.632721649755492</v>
      </c>
      <c r="O150" s="71">
        <v>30.769868969630267</v>
      </c>
      <c r="P150" s="71">
        <v>17.062849778061249</v>
      </c>
      <c r="Q150" s="71">
        <v>1.82835038464887</v>
      </c>
      <c r="R150" s="71">
        <v>0</v>
      </c>
      <c r="S150" s="71">
        <v>1.3485460146147401</v>
      </c>
      <c r="T150" s="72"/>
      <c r="U150" s="71">
        <v>10500369</v>
      </c>
      <c r="V150" s="71">
        <v>591</v>
      </c>
      <c r="W150" s="71">
        <v>79</v>
      </c>
      <c r="X150" s="71">
        <v>7536</v>
      </c>
      <c r="Y150" s="71">
        <v>13038</v>
      </c>
      <c r="Z150" s="71">
        <v>19264</v>
      </c>
      <c r="AA150" s="71">
        <v>3543</v>
      </c>
      <c r="AB150" s="71">
        <v>29628</v>
      </c>
      <c r="AC150" s="71">
        <v>0</v>
      </c>
      <c r="AD150" s="71">
        <v>1.3485460146147401</v>
      </c>
      <c r="AE150" s="72"/>
      <c r="AF150" s="71">
        <v>68366163.343929574</v>
      </c>
      <c r="AG150" s="71">
        <v>898897.3146388944</v>
      </c>
      <c r="AH150" s="71">
        <v>867482.20215856493</v>
      </c>
      <c r="AI150" s="71">
        <v>47954687.489373058</v>
      </c>
      <c r="AJ150" s="71">
        <v>50235231.677797973</v>
      </c>
      <c r="AK150" s="71">
        <v>0</v>
      </c>
      <c r="AL150" s="71">
        <v>0</v>
      </c>
      <c r="AM150" s="71">
        <v>4035110.5605354151</v>
      </c>
      <c r="AN150" s="71">
        <v>0</v>
      </c>
      <c r="AO150" s="71">
        <v>0</v>
      </c>
      <c r="AP150" s="71">
        <v>172357572.58843347</v>
      </c>
      <c r="AQ150" s="72"/>
      <c r="AR150" s="71">
        <v>399</v>
      </c>
      <c r="AS150" s="71">
        <v>138</v>
      </c>
      <c r="AT150" s="71">
        <v>0</v>
      </c>
      <c r="AU150" s="71">
        <v>0</v>
      </c>
      <c r="AV150" s="71">
        <v>0</v>
      </c>
      <c r="AW150" s="71">
        <v>1</v>
      </c>
      <c r="AX150" s="71"/>
      <c r="AY150" s="72"/>
      <c r="AZ150" s="71">
        <v>1790.8000000000011</v>
      </c>
      <c r="BA150" s="71">
        <v>7938.2000000000007</v>
      </c>
      <c r="BB150" s="71">
        <v>0</v>
      </c>
      <c r="BC150" s="71">
        <v>0</v>
      </c>
      <c r="BD150" s="71">
        <v>0</v>
      </c>
      <c r="BE150" s="71">
        <v>1990</v>
      </c>
      <c r="BF150" s="71"/>
      <c r="BG150" s="72"/>
      <c r="BH150" s="71">
        <v>0</v>
      </c>
      <c r="BI150" s="71">
        <v>0</v>
      </c>
      <c r="BJ150" s="71">
        <v>10.802</v>
      </c>
      <c r="BK150" s="71">
        <v>0</v>
      </c>
      <c r="BL150" s="71">
        <v>0</v>
      </c>
      <c r="BM150" s="71">
        <v>0</v>
      </c>
      <c r="BN150" s="72"/>
      <c r="BO150" s="71">
        <v>0</v>
      </c>
      <c r="BP150" s="71">
        <v>0</v>
      </c>
      <c r="BQ150" s="71">
        <v>1</v>
      </c>
      <c r="BR150" s="71">
        <v>0</v>
      </c>
      <c r="BS150" s="71">
        <v>0</v>
      </c>
      <c r="BT150" s="71">
        <v>0</v>
      </c>
      <c r="BU150"/>
      <c r="BV150" s="70">
        <v>10.802</v>
      </c>
      <c r="BW150" s="70">
        <v>0</v>
      </c>
      <c r="BX150" s="70">
        <v>0</v>
      </c>
      <c r="BY150" s="70">
        <v>0</v>
      </c>
      <c r="BZ150" s="70">
        <v>0</v>
      </c>
      <c r="CA150" s="70">
        <v>0</v>
      </c>
      <c r="CB150" s="70">
        <v>0</v>
      </c>
      <c r="CC150" s="70">
        <v>0</v>
      </c>
      <c r="CD150" s="70">
        <v>0</v>
      </c>
    </row>
    <row r="151" spans="1:82">
      <c r="A151" s="70" t="s">
        <v>1951</v>
      </c>
      <c r="B151" s="70">
        <v>459</v>
      </c>
      <c r="C151" s="70">
        <v>17</v>
      </c>
      <c r="D151" s="70">
        <v>27</v>
      </c>
      <c r="E151" s="70">
        <v>2020</v>
      </c>
      <c r="F151" s="70" t="s">
        <v>159</v>
      </c>
      <c r="G151" s="70" t="s">
        <v>1934</v>
      </c>
      <c r="H151" s="70" t="s">
        <v>1935</v>
      </c>
      <c r="I151" s="148"/>
      <c r="J151" s="71">
        <v>50.711806418239952</v>
      </c>
      <c r="K151" s="71">
        <v>0.86980575712215624</v>
      </c>
      <c r="L151" s="71">
        <v>2.7751141880846464</v>
      </c>
      <c r="M151" s="71">
        <v>22.300271276261924</v>
      </c>
      <c r="N151" s="71">
        <v>32.842755664229955</v>
      </c>
      <c r="O151" s="71">
        <v>26.705457445220208</v>
      </c>
      <c r="P151" s="71">
        <v>16.08943739909769</v>
      </c>
      <c r="Q151" s="71">
        <v>1.7142830328235901</v>
      </c>
      <c r="R151" s="71">
        <v>0</v>
      </c>
      <c r="S151" s="71">
        <v>1.2857348209697701</v>
      </c>
      <c r="T151" s="72"/>
      <c r="U151" s="71">
        <v>9078978</v>
      </c>
      <c r="V151" s="71">
        <v>420</v>
      </c>
      <c r="W151" s="71">
        <v>59</v>
      </c>
      <c r="X151" s="71">
        <v>6594</v>
      </c>
      <c r="Y151" s="71">
        <v>12999</v>
      </c>
      <c r="Z151" s="71">
        <v>19083</v>
      </c>
      <c r="AA151" s="71">
        <v>3551</v>
      </c>
      <c r="AB151" s="71">
        <v>29075</v>
      </c>
      <c r="AC151" s="71">
        <v>0</v>
      </c>
      <c r="AD151" s="71">
        <v>1.2857348209697701</v>
      </c>
      <c r="AE151" s="72"/>
      <c r="AF151" s="71">
        <v>63629696.555776842</v>
      </c>
      <c r="AG151" s="71">
        <v>663384.41396856401</v>
      </c>
      <c r="AH151" s="71">
        <v>654450.90676883655</v>
      </c>
      <c r="AI151" s="71">
        <v>38075111.844138138</v>
      </c>
      <c r="AJ151" s="71">
        <v>56515993.010158166</v>
      </c>
      <c r="AK151" s="71"/>
      <c r="AL151" s="71"/>
      <c r="AM151" s="71">
        <v>3794610.5299874512</v>
      </c>
      <c r="AN151" s="71"/>
      <c r="AO151" s="71"/>
      <c r="AP151" s="71">
        <v>163333247.26079798</v>
      </c>
      <c r="AQ151" s="72"/>
      <c r="AR151" s="71">
        <v>431</v>
      </c>
      <c r="AS151" s="71">
        <v>150</v>
      </c>
      <c r="AT151" s="71">
        <v>0</v>
      </c>
      <c r="AU151" s="71">
        <v>0</v>
      </c>
      <c r="AV151" s="71">
        <v>0</v>
      </c>
      <c r="AW151" s="71">
        <v>1</v>
      </c>
      <c r="AX151" s="71"/>
      <c r="AY151" s="72"/>
      <c r="AZ151" s="71">
        <v>1955.3000000000011</v>
      </c>
      <c r="BA151" s="71">
        <v>8426.7000000000007</v>
      </c>
      <c r="BB151" s="71">
        <v>0</v>
      </c>
      <c r="BC151" s="71">
        <v>0</v>
      </c>
      <c r="BD151" s="71">
        <v>0</v>
      </c>
      <c r="BE151" s="71">
        <v>1990</v>
      </c>
      <c r="BF151" s="71"/>
      <c r="BG151" s="72"/>
      <c r="BH151" s="71">
        <v>0</v>
      </c>
      <c r="BI151" s="71">
        <v>0</v>
      </c>
      <c r="BJ151" s="71">
        <v>9.6560000000000006</v>
      </c>
      <c r="BK151" s="71">
        <v>0</v>
      </c>
      <c r="BL151" s="71">
        <v>0</v>
      </c>
      <c r="BM151" s="71">
        <v>0</v>
      </c>
      <c r="BN151" s="72"/>
      <c r="BO151" s="71">
        <v>0</v>
      </c>
      <c r="BP151" s="71">
        <v>0</v>
      </c>
      <c r="BQ151" s="71">
        <v>1</v>
      </c>
      <c r="BR151" s="71">
        <v>0</v>
      </c>
      <c r="BS151" s="71">
        <v>0</v>
      </c>
      <c r="BT151" s="71">
        <v>0</v>
      </c>
      <c r="BU151"/>
      <c r="BV151" s="70">
        <v>9.6560000000000006</v>
      </c>
      <c r="BW151" s="70">
        <v>0</v>
      </c>
      <c r="BX151" s="70">
        <v>0</v>
      </c>
      <c r="BY151" s="70">
        <v>0</v>
      </c>
      <c r="BZ151" s="70">
        <v>0</v>
      </c>
      <c r="CA151" s="70">
        <v>0</v>
      </c>
      <c r="CB151" s="70">
        <v>0</v>
      </c>
      <c r="CC151" s="70">
        <v>0</v>
      </c>
      <c r="CD151" s="70">
        <v>0</v>
      </c>
    </row>
    <row r="152" spans="1:82">
      <c r="A152" s="70" t="s">
        <v>1952</v>
      </c>
      <c r="B152" s="70">
        <v>459</v>
      </c>
      <c r="C152" s="70">
        <v>18</v>
      </c>
      <c r="D152" s="70">
        <v>27</v>
      </c>
      <c r="E152" s="70">
        <v>2021</v>
      </c>
      <c r="F152" s="70" t="s">
        <v>160</v>
      </c>
      <c r="G152" s="70" t="s">
        <v>1934</v>
      </c>
      <c r="H152" s="70" t="s">
        <v>1935</v>
      </c>
      <c r="I152" s="148"/>
      <c r="J152" s="71">
        <v>54.014543219037158</v>
      </c>
      <c r="K152" s="71">
        <v>0.96847741655190278</v>
      </c>
      <c r="L152" s="71">
        <v>2.5515486550401945</v>
      </c>
      <c r="M152" s="71">
        <v>25.277859601737116</v>
      </c>
      <c r="N152" s="71">
        <v>32.43683687207573</v>
      </c>
      <c r="O152" s="71">
        <v>25.744747809004949</v>
      </c>
      <c r="P152" s="71">
        <v>16.565164299303628</v>
      </c>
      <c r="Q152" s="71">
        <v>1.6726154656143499</v>
      </c>
      <c r="R152" s="71">
        <v>0</v>
      </c>
      <c r="S152" s="71">
        <v>1.336198664773486</v>
      </c>
      <c r="T152" s="72"/>
      <c r="U152" s="71">
        <v>11171643</v>
      </c>
      <c r="V152" s="71">
        <v>420</v>
      </c>
      <c r="W152" s="71">
        <v>59</v>
      </c>
      <c r="X152" s="71">
        <v>6594</v>
      </c>
      <c r="Y152" s="71">
        <v>13019</v>
      </c>
      <c r="Z152" s="71">
        <v>18942</v>
      </c>
      <c r="AA152" s="71">
        <v>3565</v>
      </c>
      <c r="AB152" s="71">
        <v>28647</v>
      </c>
      <c r="AC152" s="71">
        <v>0</v>
      </c>
      <c r="AD152" s="71">
        <v>1.336198664773486</v>
      </c>
      <c r="AE152" s="72"/>
      <c r="AF152" s="71">
        <v>68262551.369448811</v>
      </c>
      <c r="AG152" s="71">
        <v>746713.18211833877</v>
      </c>
      <c r="AH152" s="71">
        <v>576291.72272832482</v>
      </c>
      <c r="AI152" s="71">
        <v>42635361.052358463</v>
      </c>
      <c r="AJ152" s="71">
        <v>49690896.416782387</v>
      </c>
      <c r="AK152" s="71">
        <v>0</v>
      </c>
      <c r="AL152" s="71">
        <v>0</v>
      </c>
      <c r="AM152" s="71">
        <v>3760316.5940301302</v>
      </c>
      <c r="AN152" s="71">
        <v>0</v>
      </c>
      <c r="AO152" s="71">
        <v>0</v>
      </c>
      <c r="AP152" s="71">
        <v>165672130.33746648</v>
      </c>
      <c r="AQ152" s="72"/>
      <c r="AR152" s="71">
        <v>471</v>
      </c>
      <c r="AS152" s="71">
        <v>156</v>
      </c>
      <c r="AT152" s="71">
        <v>0</v>
      </c>
      <c r="AU152" s="71">
        <v>0</v>
      </c>
      <c r="AV152" s="71">
        <v>0</v>
      </c>
      <c r="AW152" s="71">
        <v>1</v>
      </c>
      <c r="AX152" s="71"/>
      <c r="AY152" s="72"/>
      <c r="AZ152" s="71">
        <v>2192.6000000000008</v>
      </c>
      <c r="BA152" s="71">
        <v>14547.1</v>
      </c>
      <c r="BB152" s="71">
        <v>0</v>
      </c>
      <c r="BC152" s="71">
        <v>0</v>
      </c>
      <c r="BD152" s="71">
        <v>0</v>
      </c>
      <c r="BE152" s="71">
        <v>1990</v>
      </c>
      <c r="BF152" s="71"/>
      <c r="BG152" s="72"/>
      <c r="BH152" s="71">
        <v>0</v>
      </c>
      <c r="BI152" s="71">
        <v>0</v>
      </c>
      <c r="BJ152" s="71">
        <v>11.063000000000001</v>
      </c>
      <c r="BK152" s="71">
        <v>0</v>
      </c>
      <c r="BL152" s="71">
        <v>0</v>
      </c>
      <c r="BM152" s="71">
        <v>0</v>
      </c>
      <c r="BN152" s="72"/>
      <c r="BO152" s="71">
        <v>0</v>
      </c>
      <c r="BP152" s="71">
        <v>0</v>
      </c>
      <c r="BQ152" s="71">
        <v>1</v>
      </c>
      <c r="BR152" s="71">
        <v>0</v>
      </c>
      <c r="BS152" s="71">
        <v>0</v>
      </c>
      <c r="BT152" s="71">
        <v>0</v>
      </c>
      <c r="BU152"/>
      <c r="BV152" s="70">
        <v>11.063000000000001</v>
      </c>
      <c r="BW152" s="70">
        <v>0</v>
      </c>
      <c r="BX152" s="70">
        <v>0</v>
      </c>
      <c r="BY152" s="70">
        <v>0</v>
      </c>
      <c r="BZ152" s="70">
        <v>0</v>
      </c>
      <c r="CA152" s="70">
        <v>0</v>
      </c>
      <c r="CB152" s="70">
        <v>0</v>
      </c>
      <c r="CC152" s="70">
        <v>0</v>
      </c>
      <c r="CD152" s="70">
        <v>0</v>
      </c>
    </row>
    <row r="153" spans="1:82">
      <c r="A153" s="70" t="s">
        <v>1953</v>
      </c>
      <c r="B153" s="70">
        <v>459</v>
      </c>
      <c r="C153" s="70">
        <v>19</v>
      </c>
      <c r="D153" s="70">
        <v>27</v>
      </c>
      <c r="E153" s="70">
        <v>2022</v>
      </c>
      <c r="F153" s="70" t="s">
        <v>161</v>
      </c>
      <c r="G153" s="70" t="s">
        <v>1934</v>
      </c>
      <c r="H153" s="70" t="s">
        <v>1935</v>
      </c>
      <c r="I153" s="148"/>
      <c r="J153" s="71">
        <v>52.260896025634139</v>
      </c>
      <c r="K153" s="71">
        <v>0.93510925394433131</v>
      </c>
      <c r="L153" s="71">
        <v>2.0990719748754816</v>
      </c>
      <c r="M153" s="71">
        <v>24.347236887696621</v>
      </c>
      <c r="N153" s="71">
        <v>32.891988394117838</v>
      </c>
      <c r="O153" s="71">
        <v>26.842027826391096</v>
      </c>
      <c r="P153" s="71">
        <v>16.206585643315233</v>
      </c>
      <c r="Q153" s="71">
        <v>1.662719831770088</v>
      </c>
      <c r="R153" s="71">
        <v>0</v>
      </c>
      <c r="S153" s="71">
        <v>0</v>
      </c>
      <c r="T153" s="72"/>
      <c r="U153" s="71">
        <v>11637185</v>
      </c>
      <c r="V153" s="71">
        <v>420</v>
      </c>
      <c r="W153" s="71">
        <v>59</v>
      </c>
      <c r="X153" s="71">
        <v>6594</v>
      </c>
      <c r="Y153" s="71">
        <v>13042</v>
      </c>
      <c r="Z153" s="71">
        <v>18764</v>
      </c>
      <c r="AA153" s="71">
        <v>3541</v>
      </c>
      <c r="AB153" s="71">
        <v>28244</v>
      </c>
      <c r="AC153" s="71">
        <v>0</v>
      </c>
      <c r="AD153" s="71">
        <v>0</v>
      </c>
      <c r="AE153" s="72"/>
      <c r="AF153" s="71">
        <v>64685613.385898232</v>
      </c>
      <c r="AG153" s="71">
        <v>748857.5429325148</v>
      </c>
      <c r="AH153" s="71">
        <v>570440.45844142605</v>
      </c>
      <c r="AI153" s="71">
        <v>40324798.307036579</v>
      </c>
      <c r="AJ153" s="71">
        <v>54718536.922096059</v>
      </c>
      <c r="AK153" s="71">
        <v>0</v>
      </c>
      <c r="AL153" s="71">
        <v>0</v>
      </c>
      <c r="AM153" s="71">
        <v>3647071.3032345721</v>
      </c>
      <c r="AN153" s="71">
        <v>0</v>
      </c>
      <c r="AO153" s="71">
        <v>0</v>
      </c>
      <c r="AP153" s="71">
        <v>164695317.91963941</v>
      </c>
      <c r="AQ153" s="72"/>
      <c r="AR153" s="71">
        <v>514</v>
      </c>
      <c r="AS153" s="71">
        <v>161</v>
      </c>
      <c r="AT153" s="71">
        <v>0</v>
      </c>
      <c r="AU153" s="71">
        <v>0</v>
      </c>
      <c r="AV153" s="71">
        <v>0</v>
      </c>
      <c r="AW153" s="71">
        <v>1</v>
      </c>
      <c r="AX153" s="71"/>
      <c r="AY153" s="72"/>
      <c r="AZ153" s="71">
        <v>2447.5000000000027</v>
      </c>
      <c r="BA153" s="71">
        <v>15981.399999999998</v>
      </c>
      <c r="BB153" s="71">
        <v>0</v>
      </c>
      <c r="BC153" s="71">
        <v>0</v>
      </c>
      <c r="BD153" s="71">
        <v>0</v>
      </c>
      <c r="BE153" s="71">
        <v>1990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1954</v>
      </c>
      <c r="B154" s="70">
        <v>459</v>
      </c>
      <c r="C154" s="70">
        <v>20</v>
      </c>
      <c r="D154" s="70">
        <v>27</v>
      </c>
      <c r="E154" s="70">
        <v>2023</v>
      </c>
      <c r="F154" s="70" t="s">
        <v>1539</v>
      </c>
      <c r="G154" s="70" t="s">
        <v>1934</v>
      </c>
      <c r="H154" s="70" t="s">
        <v>1935</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547</v>
      </c>
      <c r="AS154" s="71">
        <v>163</v>
      </c>
      <c r="AT154" s="71">
        <v>0</v>
      </c>
      <c r="AU154" s="71">
        <v>0</v>
      </c>
      <c r="AV154" s="71">
        <v>0</v>
      </c>
      <c r="AW154" s="71">
        <v>1</v>
      </c>
      <c r="AX154" s="71"/>
      <c r="AY154" s="72"/>
      <c r="AZ154" s="71">
        <v>2653.100000000004</v>
      </c>
      <c r="BA154" s="71">
        <v>16036.099999999999</v>
      </c>
      <c r="BB154" s="71">
        <v>0</v>
      </c>
      <c r="BC154" s="71">
        <v>0</v>
      </c>
      <c r="BD154" s="71">
        <v>0</v>
      </c>
      <c r="BE154" s="71">
        <v>1990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1955</v>
      </c>
      <c r="B155" s="70">
        <v>459</v>
      </c>
      <c r="C155" s="70">
        <v>21</v>
      </c>
      <c r="D155" s="70">
        <v>27</v>
      </c>
      <c r="E155" s="70">
        <v>2024</v>
      </c>
      <c r="F155" s="70" t="s">
        <v>1554</v>
      </c>
      <c r="G155" s="70" t="s">
        <v>1934</v>
      </c>
      <c r="H155" s="70" t="s">
        <v>1935</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1956</v>
      </c>
      <c r="B156" s="70">
        <v>171</v>
      </c>
      <c r="C156" s="70">
        <v>1</v>
      </c>
      <c r="D156" s="70">
        <v>11</v>
      </c>
      <c r="E156" s="70">
        <v>1990</v>
      </c>
      <c r="F156" s="70" t="s">
        <v>787</v>
      </c>
      <c r="G156" s="70" t="s">
        <v>1957</v>
      </c>
      <c r="H156" s="70" t="s">
        <v>1958</v>
      </c>
      <c r="I156" s="148"/>
      <c r="J156" s="71">
        <v>7.3081605218834644</v>
      </c>
      <c r="K156" s="71">
        <v>12.564317768152581</v>
      </c>
      <c r="L156" s="71">
        <v>91.949012031625628</v>
      </c>
      <c r="M156" s="71">
        <v>28.987147599742588</v>
      </c>
      <c r="N156" s="71">
        <v>36.52820328586985</v>
      </c>
      <c r="O156" s="71">
        <v>19.95080646831493</v>
      </c>
      <c r="P156" s="71">
        <v>42.53100570782351</v>
      </c>
      <c r="Q156" s="71">
        <v>2.8370457638119801</v>
      </c>
      <c r="R156" s="71">
        <v>24.908811586052089</v>
      </c>
      <c r="S156" s="71">
        <v>3.3155311410216139</v>
      </c>
      <c r="T156" s="72"/>
      <c r="U156" s="71">
        <v>999559</v>
      </c>
      <c r="V156" s="71">
        <v>2856</v>
      </c>
      <c r="W156" s="71">
        <v>844</v>
      </c>
      <c r="X156" s="71">
        <v>11640</v>
      </c>
      <c r="Y156" s="71">
        <v>15164</v>
      </c>
      <c r="Z156" s="71">
        <v>8206</v>
      </c>
      <c r="AA156" s="71">
        <v>10327</v>
      </c>
      <c r="AB156" s="71">
        <v>46064</v>
      </c>
      <c r="AC156" s="71">
        <v>4314251</v>
      </c>
      <c r="AD156" s="71">
        <v>3.3155311410216139</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1959</v>
      </c>
      <c r="B157" s="70">
        <v>172</v>
      </c>
      <c r="C157" s="70">
        <v>2</v>
      </c>
      <c r="D157" s="70">
        <v>11</v>
      </c>
      <c r="E157" s="70">
        <v>2005</v>
      </c>
      <c r="F157" s="70" t="s">
        <v>789</v>
      </c>
      <c r="G157" s="70" t="s">
        <v>1957</v>
      </c>
      <c r="H157" s="70" t="s">
        <v>1958</v>
      </c>
      <c r="I157" s="148"/>
      <c r="J157" s="71">
        <v>4.1559026915384818</v>
      </c>
      <c r="K157" s="71">
        <v>5.3643483410600918</v>
      </c>
      <c r="L157" s="71">
        <v>68.782242272314022</v>
      </c>
      <c r="M157" s="71">
        <v>36.850514865695303</v>
      </c>
      <c r="N157" s="71">
        <v>43.147558028155409</v>
      </c>
      <c r="O157" s="71">
        <v>34.405814960298457</v>
      </c>
      <c r="P157" s="71">
        <v>46.987831819071758</v>
      </c>
      <c r="Q157" s="71">
        <v>2.3090288238481098</v>
      </c>
      <c r="R157" s="71">
        <v>39.420289691856091</v>
      </c>
      <c r="S157" s="71">
        <v>4.6390691999999998</v>
      </c>
      <c r="T157" s="72"/>
      <c r="U157" s="71">
        <v>619534</v>
      </c>
      <c r="V157" s="71">
        <v>2343</v>
      </c>
      <c r="W157" s="71">
        <v>574</v>
      </c>
      <c r="X157" s="71">
        <v>8056</v>
      </c>
      <c r="Y157" s="71">
        <v>15851</v>
      </c>
      <c r="Z157" s="71">
        <v>16376</v>
      </c>
      <c r="AA157" s="71">
        <v>9344</v>
      </c>
      <c r="AB157" s="71">
        <v>39193</v>
      </c>
      <c r="AC157" s="71">
        <v>6970662</v>
      </c>
      <c r="AD157" s="71">
        <v>4.6390691999999998</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1960</v>
      </c>
      <c r="B158" s="70">
        <v>173</v>
      </c>
      <c r="C158" s="70">
        <v>3</v>
      </c>
      <c r="D158" s="70">
        <v>11</v>
      </c>
      <c r="E158" s="70">
        <v>2006</v>
      </c>
      <c r="F158" s="70" t="s">
        <v>790</v>
      </c>
      <c r="G158" s="1064" t="s">
        <v>1957</v>
      </c>
      <c r="H158" s="70" t="s">
        <v>1958</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1961</v>
      </c>
      <c r="B159" s="70">
        <v>174</v>
      </c>
      <c r="C159" s="70">
        <v>4</v>
      </c>
      <c r="D159" s="70">
        <v>11</v>
      </c>
      <c r="E159" s="70">
        <v>2007</v>
      </c>
      <c r="F159" s="70" t="s">
        <v>791</v>
      </c>
      <c r="G159" s="1064" t="s">
        <v>1957</v>
      </c>
      <c r="H159" s="70" t="s">
        <v>1958</v>
      </c>
      <c r="I159" s="148"/>
      <c r="J159" s="71">
        <v>3.0044584750652819</v>
      </c>
      <c r="K159" s="71">
        <v>4.7180845547286188</v>
      </c>
      <c r="L159" s="71">
        <v>65.257396626778188</v>
      </c>
      <c r="M159" s="71">
        <v>42.68901489110312</v>
      </c>
      <c r="N159" s="71">
        <v>43.31993129257765</v>
      </c>
      <c r="O159" s="71">
        <v>32.068067170525588</v>
      </c>
      <c r="P159" s="71">
        <v>45.304880512960423</v>
      </c>
      <c r="Q159" s="71">
        <v>2.3147213171879599</v>
      </c>
      <c r="R159" s="71">
        <v>36.71134990227231</v>
      </c>
      <c r="S159" s="71">
        <v>4.2417314431000008</v>
      </c>
      <c r="T159" s="72"/>
      <c r="U159" s="71">
        <v>602928</v>
      </c>
      <c r="V159" s="71">
        <v>1928</v>
      </c>
      <c r="W159" s="71">
        <v>584</v>
      </c>
      <c r="X159" s="71">
        <v>11318</v>
      </c>
      <c r="Y159" s="71">
        <v>15586</v>
      </c>
      <c r="Z159" s="71">
        <v>15867</v>
      </c>
      <c r="AA159" s="71">
        <v>8872</v>
      </c>
      <c r="AB159" s="71">
        <v>37212</v>
      </c>
      <c r="AC159" s="71">
        <v>6677904</v>
      </c>
      <c r="AD159" s="71">
        <v>4.2417314431000008</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1962</v>
      </c>
      <c r="B160" s="70">
        <v>175</v>
      </c>
      <c r="C160" s="70">
        <v>5</v>
      </c>
      <c r="D160" s="70">
        <v>11</v>
      </c>
      <c r="E160" s="70">
        <v>2008</v>
      </c>
      <c r="F160" s="70" t="s">
        <v>792</v>
      </c>
      <c r="G160" s="70" t="s">
        <v>1957</v>
      </c>
      <c r="H160" s="70" t="s">
        <v>1958</v>
      </c>
      <c r="I160" s="148"/>
      <c r="J160" s="71">
        <v>2.0342876640604182</v>
      </c>
      <c r="K160" s="71">
        <v>3.4682607115311401</v>
      </c>
      <c r="L160" s="71">
        <v>54.074579211269118</v>
      </c>
      <c r="M160" s="71">
        <v>45.40684312837503</v>
      </c>
      <c r="N160" s="71">
        <v>42.330471399333668</v>
      </c>
      <c r="O160" s="71">
        <v>30.713203137793631</v>
      </c>
      <c r="P160" s="71">
        <v>43.819957310824257</v>
      </c>
      <c r="Q160" s="71">
        <v>2.2286134954338999</v>
      </c>
      <c r="R160" s="71">
        <v>30.756872342649341</v>
      </c>
      <c r="S160" s="71">
        <v>3.2136062460599999</v>
      </c>
      <c r="T160" s="72"/>
      <c r="U160" s="71">
        <v>434899</v>
      </c>
      <c r="V160" s="71">
        <v>1928</v>
      </c>
      <c r="W160" s="71">
        <v>584</v>
      </c>
      <c r="X160" s="71">
        <v>11318</v>
      </c>
      <c r="Y160" s="71">
        <v>15544</v>
      </c>
      <c r="Z160" s="71">
        <v>15730</v>
      </c>
      <c r="AA160" s="71">
        <v>8591</v>
      </c>
      <c r="AB160" s="71">
        <v>36417</v>
      </c>
      <c r="AC160" s="71">
        <v>5809550</v>
      </c>
      <c r="AD160" s="71">
        <v>3.2136062460599999</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1963</v>
      </c>
      <c r="B161" s="70">
        <v>176</v>
      </c>
      <c r="C161" s="70">
        <v>6</v>
      </c>
      <c r="D161" s="70">
        <v>11</v>
      </c>
      <c r="E161" s="70">
        <v>2009</v>
      </c>
      <c r="F161" s="70" t="s">
        <v>176</v>
      </c>
      <c r="G161" s="70" t="s">
        <v>1957</v>
      </c>
      <c r="H161" s="70" t="s">
        <v>1958</v>
      </c>
      <c r="I161" s="148"/>
      <c r="J161" s="71">
        <v>2.2250416697893698</v>
      </c>
      <c r="K161" s="71">
        <v>2.6231786026752659</v>
      </c>
      <c r="L161" s="71">
        <v>49.307184256980293</v>
      </c>
      <c r="M161" s="71">
        <v>41.874970234385849</v>
      </c>
      <c r="N161" s="71">
        <v>38.307120133609182</v>
      </c>
      <c r="O161" s="71">
        <v>31.048944921541981</v>
      </c>
      <c r="P161" s="71">
        <v>42.23685192309965</v>
      </c>
      <c r="Q161" s="71">
        <v>2.0826148299309799</v>
      </c>
      <c r="R161" s="71">
        <v>29.099171098165652</v>
      </c>
      <c r="S161" s="71">
        <v>4.7461962999999994</v>
      </c>
      <c r="T161" s="72"/>
      <c r="U161" s="71">
        <v>411193</v>
      </c>
      <c r="V161" s="71">
        <v>1387</v>
      </c>
      <c r="W161" s="71">
        <v>576</v>
      </c>
      <c r="X161" s="71">
        <v>10919</v>
      </c>
      <c r="Y161" s="71">
        <v>15462</v>
      </c>
      <c r="Z161" s="71">
        <v>15696</v>
      </c>
      <c r="AA161" s="71">
        <v>8501</v>
      </c>
      <c r="AB161" s="71">
        <v>35724</v>
      </c>
      <c r="AC161" s="71">
        <v>5362211</v>
      </c>
      <c r="AD161" s="71">
        <v>4.7461962999999994</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4.7699999999999996</v>
      </c>
      <c r="BL161" s="71">
        <v>0</v>
      </c>
      <c r="BM161" s="71">
        <v>0</v>
      </c>
      <c r="BN161" s="72"/>
      <c r="BO161" s="71">
        <v>0</v>
      </c>
      <c r="BP161" s="71">
        <v>0</v>
      </c>
      <c r="BQ161" s="71">
        <v>0</v>
      </c>
      <c r="BR161" s="71">
        <v>1</v>
      </c>
      <c r="BS161" s="71">
        <v>0</v>
      </c>
      <c r="BT161" s="71">
        <v>0</v>
      </c>
      <c r="BU161"/>
      <c r="BV161" s="70">
        <v>4.7699999999999996</v>
      </c>
      <c r="BW161" s="70">
        <v>0</v>
      </c>
      <c r="BX161" s="70">
        <v>0</v>
      </c>
      <c r="BY161" s="70">
        <v>0</v>
      </c>
      <c r="BZ161" s="70">
        <v>0</v>
      </c>
      <c r="CA161" s="70">
        <v>0</v>
      </c>
      <c r="CB161" s="70">
        <v>0</v>
      </c>
      <c r="CC161" s="70">
        <v>0</v>
      </c>
      <c r="CD161" s="70">
        <v>0</v>
      </c>
    </row>
    <row r="162" spans="1:82">
      <c r="A162" s="70" t="s">
        <v>1964</v>
      </c>
      <c r="B162" s="70">
        <v>177</v>
      </c>
      <c r="C162" s="70">
        <v>7</v>
      </c>
      <c r="D162" s="70">
        <v>11</v>
      </c>
      <c r="E162" s="70">
        <v>2010</v>
      </c>
      <c r="F162" s="70" t="s">
        <v>177</v>
      </c>
      <c r="G162" s="70" t="s">
        <v>1957</v>
      </c>
      <c r="H162" s="70" t="s">
        <v>1958</v>
      </c>
      <c r="I162" s="148"/>
      <c r="J162" s="71">
        <v>1.7007325249760901</v>
      </c>
      <c r="K162" s="71">
        <v>2.8448486528548438</v>
      </c>
      <c r="L162" s="71">
        <v>44.437361902526924</v>
      </c>
      <c r="M162" s="71">
        <v>44.910320306190428</v>
      </c>
      <c r="N162" s="71">
        <v>43.159370413777431</v>
      </c>
      <c r="O162" s="71">
        <v>30.97031084064897</v>
      </c>
      <c r="P162" s="71">
        <v>42.661331841092043</v>
      </c>
      <c r="Q162" s="71">
        <v>2.13106730808998</v>
      </c>
      <c r="R162" s="71">
        <v>29.431908655594249</v>
      </c>
      <c r="S162" s="71">
        <v>4.6207466188799993</v>
      </c>
      <c r="T162" s="72"/>
      <c r="U162" s="71">
        <v>375449</v>
      </c>
      <c r="V162" s="71">
        <v>1387</v>
      </c>
      <c r="W162" s="71">
        <v>576</v>
      </c>
      <c r="X162" s="71">
        <v>10919</v>
      </c>
      <c r="Y162" s="71">
        <v>15367</v>
      </c>
      <c r="Z162" s="71">
        <v>15729</v>
      </c>
      <c r="AA162" s="71">
        <v>8372</v>
      </c>
      <c r="AB162" s="71">
        <v>35028</v>
      </c>
      <c r="AC162" s="71">
        <v>5139652</v>
      </c>
      <c r="AD162" s="71">
        <v>4.6207466188799993</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4.7300000000000004</v>
      </c>
      <c r="BL162" s="71">
        <v>0</v>
      </c>
      <c r="BM162" s="71">
        <v>0</v>
      </c>
      <c r="BN162" s="72"/>
      <c r="BO162" s="71">
        <v>0</v>
      </c>
      <c r="BP162" s="71">
        <v>0</v>
      </c>
      <c r="BQ162" s="71">
        <v>0</v>
      </c>
      <c r="BR162" s="71">
        <v>1</v>
      </c>
      <c r="BS162" s="71">
        <v>0</v>
      </c>
      <c r="BT162" s="71">
        <v>0</v>
      </c>
      <c r="BU162"/>
      <c r="BV162" s="70">
        <v>4.7300000000000004</v>
      </c>
      <c r="BW162" s="70">
        <v>0</v>
      </c>
      <c r="BX162" s="70">
        <v>0</v>
      </c>
      <c r="BY162" s="70">
        <v>0</v>
      </c>
      <c r="BZ162" s="70">
        <v>0</v>
      </c>
      <c r="CA162" s="70">
        <v>0</v>
      </c>
      <c r="CB162" s="70">
        <v>0</v>
      </c>
      <c r="CC162" s="70">
        <v>0</v>
      </c>
      <c r="CD162" s="70">
        <v>0</v>
      </c>
    </row>
    <row r="163" spans="1:82">
      <c r="A163" s="70" t="s">
        <v>1965</v>
      </c>
      <c r="B163" s="70">
        <v>178</v>
      </c>
      <c r="C163" s="70">
        <v>8</v>
      </c>
      <c r="D163" s="70">
        <v>11</v>
      </c>
      <c r="E163" s="70">
        <v>2011</v>
      </c>
      <c r="F163" s="70" t="s">
        <v>178</v>
      </c>
      <c r="G163" s="70" t="s">
        <v>1957</v>
      </c>
      <c r="H163" s="70" t="s">
        <v>1958</v>
      </c>
      <c r="I163" s="148"/>
      <c r="J163" s="71">
        <v>2.651523480241496</v>
      </c>
      <c r="K163" s="71">
        <v>3.8015916569511621</v>
      </c>
      <c r="L163" s="71">
        <v>40.889689066203779</v>
      </c>
      <c r="M163" s="71">
        <v>52.047976654617273</v>
      </c>
      <c r="N163" s="71">
        <v>49.702613037546818</v>
      </c>
      <c r="O163" s="71">
        <v>30.342621346823584</v>
      </c>
      <c r="P163" s="71">
        <v>41.166219924029136</v>
      </c>
      <c r="Q163" s="71">
        <v>2.4117743956658702</v>
      </c>
      <c r="R163" s="71">
        <v>31.962366231447799</v>
      </c>
      <c r="S163" s="71">
        <v>4.0612002148800004</v>
      </c>
      <c r="T163" s="72"/>
      <c r="U163" s="71">
        <v>406051</v>
      </c>
      <c r="V163" s="71">
        <v>1387</v>
      </c>
      <c r="W163" s="71">
        <v>576</v>
      </c>
      <c r="X163" s="71">
        <v>10919</v>
      </c>
      <c r="Y163" s="71">
        <v>15314</v>
      </c>
      <c r="Z163" s="71">
        <v>15745</v>
      </c>
      <c r="AA163" s="71">
        <v>8319</v>
      </c>
      <c r="AB163" s="71">
        <v>34367</v>
      </c>
      <c r="AC163" s="71">
        <v>5572311</v>
      </c>
      <c r="AD163" s="71">
        <v>4.0612002148800004</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4.88</v>
      </c>
      <c r="BL163" s="71">
        <v>0</v>
      </c>
      <c r="BM163" s="71">
        <v>0</v>
      </c>
      <c r="BN163" s="72"/>
      <c r="BO163" s="71">
        <v>0</v>
      </c>
      <c r="BP163" s="71">
        <v>0</v>
      </c>
      <c r="BQ163" s="71">
        <v>0</v>
      </c>
      <c r="BR163" s="71">
        <v>2</v>
      </c>
      <c r="BS163" s="71">
        <v>0</v>
      </c>
      <c r="BT163" s="71">
        <v>0</v>
      </c>
      <c r="BU163"/>
      <c r="BV163" s="70">
        <v>4.88</v>
      </c>
      <c r="BW163" s="70">
        <v>0</v>
      </c>
      <c r="BX163" s="70">
        <v>0</v>
      </c>
      <c r="BY163" s="70">
        <v>0</v>
      </c>
      <c r="BZ163" s="70">
        <v>0</v>
      </c>
      <c r="CA163" s="70">
        <v>0</v>
      </c>
      <c r="CB163" s="70">
        <v>0</v>
      </c>
      <c r="CC163" s="70">
        <v>0</v>
      </c>
      <c r="CD163" s="70">
        <v>0</v>
      </c>
    </row>
    <row r="164" spans="1:82">
      <c r="A164" s="70" t="s">
        <v>1966</v>
      </c>
      <c r="B164" s="70">
        <v>179</v>
      </c>
      <c r="C164" s="70">
        <v>9</v>
      </c>
      <c r="D164" s="70">
        <v>11</v>
      </c>
      <c r="E164" s="70">
        <v>2012</v>
      </c>
      <c r="F164" s="70" t="s">
        <v>179</v>
      </c>
      <c r="G164" s="70" t="s">
        <v>1957</v>
      </c>
      <c r="H164" s="70" t="s">
        <v>1958</v>
      </c>
      <c r="I164" s="148"/>
      <c r="J164" s="71">
        <v>2.4225625763714351</v>
      </c>
      <c r="K164" s="71">
        <v>3.6742619848653981</v>
      </c>
      <c r="L164" s="71">
        <v>39.644729641994637</v>
      </c>
      <c r="M164" s="71">
        <v>56.385851077625041</v>
      </c>
      <c r="N164" s="71">
        <v>57.622836787337192</v>
      </c>
      <c r="O164" s="71">
        <v>30.40211677153626</v>
      </c>
      <c r="P164" s="71">
        <v>40.912727332107686</v>
      </c>
      <c r="Q164" s="71">
        <v>2.5841274612821898</v>
      </c>
      <c r="R164" s="71">
        <v>35.958047160960028</v>
      </c>
      <c r="S164" s="71">
        <v>3.6297884084000001</v>
      </c>
      <c r="T164" s="72"/>
      <c r="U164" s="71">
        <v>332230</v>
      </c>
      <c r="V164" s="71">
        <v>1387</v>
      </c>
      <c r="W164" s="71">
        <v>576</v>
      </c>
      <c r="X164" s="71">
        <v>10919</v>
      </c>
      <c r="Y164" s="71">
        <v>15344</v>
      </c>
      <c r="Z164" s="71">
        <v>15901</v>
      </c>
      <c r="AA164" s="71">
        <v>8221</v>
      </c>
      <c r="AB164" s="71">
        <v>33892</v>
      </c>
      <c r="AC164" s="71">
        <v>6106547</v>
      </c>
      <c r="AD164" s="71">
        <v>3.6297884084000001</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4.9269999999999996</v>
      </c>
      <c r="BL164" s="71">
        <v>0</v>
      </c>
      <c r="BM164" s="71">
        <v>0</v>
      </c>
      <c r="BN164" s="72"/>
      <c r="BO164" s="71">
        <v>0</v>
      </c>
      <c r="BP164" s="71">
        <v>0</v>
      </c>
      <c r="BQ164" s="71">
        <v>0</v>
      </c>
      <c r="BR164" s="71">
        <v>2</v>
      </c>
      <c r="BS164" s="71">
        <v>0</v>
      </c>
      <c r="BT164" s="71">
        <v>0</v>
      </c>
      <c r="BU164"/>
      <c r="BV164" s="70">
        <v>4.9269999999999996</v>
      </c>
      <c r="BW164" s="70">
        <v>0</v>
      </c>
      <c r="BX164" s="70">
        <v>0</v>
      </c>
      <c r="BY164" s="70">
        <v>0</v>
      </c>
      <c r="BZ164" s="70">
        <v>0</v>
      </c>
      <c r="CA164" s="70">
        <v>0</v>
      </c>
      <c r="CB164" s="70">
        <v>0</v>
      </c>
      <c r="CC164" s="70">
        <v>0</v>
      </c>
      <c r="CD164" s="70">
        <v>0</v>
      </c>
    </row>
    <row r="165" spans="1:82">
      <c r="A165" s="70" t="s">
        <v>1967</v>
      </c>
      <c r="B165" s="70">
        <v>180</v>
      </c>
      <c r="C165" s="70">
        <v>10</v>
      </c>
      <c r="D165" s="70">
        <v>11</v>
      </c>
      <c r="E165" s="70">
        <v>2013</v>
      </c>
      <c r="F165" s="70" t="s">
        <v>180</v>
      </c>
      <c r="G165" s="70" t="s">
        <v>1957</v>
      </c>
      <c r="H165" s="70" t="s">
        <v>1958</v>
      </c>
      <c r="I165" s="148"/>
      <c r="J165" s="71">
        <v>3.5736157808217071</v>
      </c>
      <c r="K165" s="71">
        <v>3.470357784253582</v>
      </c>
      <c r="L165" s="71">
        <v>40.229294261101849</v>
      </c>
      <c r="M165" s="71">
        <v>57.110344826400748</v>
      </c>
      <c r="N165" s="71">
        <v>55.898454228281288</v>
      </c>
      <c r="O165" s="71">
        <v>29.783584682204477</v>
      </c>
      <c r="P165" s="71">
        <v>41.081872877153401</v>
      </c>
      <c r="Q165" s="71">
        <v>2.60554488779808</v>
      </c>
      <c r="R165" s="71">
        <v>29.729493863278861</v>
      </c>
      <c r="S165" s="71">
        <v>4.2578023550097006</v>
      </c>
      <c r="T165" s="72"/>
      <c r="U165" s="71">
        <v>364461</v>
      </c>
      <c r="V165" s="71">
        <v>1387</v>
      </c>
      <c r="W165" s="71">
        <v>576</v>
      </c>
      <c r="X165" s="71">
        <v>10919</v>
      </c>
      <c r="Y165" s="71">
        <v>15365</v>
      </c>
      <c r="Z165" s="71">
        <v>16273</v>
      </c>
      <c r="AA165" s="71">
        <v>8224</v>
      </c>
      <c r="AB165" s="71">
        <v>33683</v>
      </c>
      <c r="AC165" s="71">
        <v>4928312</v>
      </c>
      <c r="AD165" s="71">
        <v>4.2578023550097006</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5.16</v>
      </c>
      <c r="BL165" s="71">
        <v>0</v>
      </c>
      <c r="BM165" s="71">
        <v>0</v>
      </c>
      <c r="BN165" s="72"/>
      <c r="BO165" s="71">
        <v>0</v>
      </c>
      <c r="BP165" s="71">
        <v>0</v>
      </c>
      <c r="BQ165" s="71">
        <v>0</v>
      </c>
      <c r="BR165" s="71">
        <v>2</v>
      </c>
      <c r="BS165" s="71">
        <v>0</v>
      </c>
      <c r="BT165" s="71">
        <v>0</v>
      </c>
      <c r="BU165"/>
      <c r="BV165" s="70">
        <v>5.16</v>
      </c>
      <c r="BW165" s="70">
        <v>0</v>
      </c>
      <c r="BX165" s="70">
        <v>0</v>
      </c>
      <c r="BY165" s="70">
        <v>0</v>
      </c>
      <c r="BZ165" s="70">
        <v>0</v>
      </c>
      <c r="CA165" s="70">
        <v>0</v>
      </c>
      <c r="CB165" s="70">
        <v>0</v>
      </c>
      <c r="CC165" s="70">
        <v>0</v>
      </c>
      <c r="CD165" s="70">
        <v>0</v>
      </c>
    </row>
    <row r="166" spans="1:82">
      <c r="A166" s="70" t="s">
        <v>1968</v>
      </c>
      <c r="B166" s="70">
        <v>181</v>
      </c>
      <c r="C166" s="70">
        <v>11</v>
      </c>
      <c r="D166" s="70">
        <v>11</v>
      </c>
      <c r="E166" s="70">
        <v>2014</v>
      </c>
      <c r="F166" s="70" t="s">
        <v>181</v>
      </c>
      <c r="G166" s="70" t="s">
        <v>1957</v>
      </c>
      <c r="H166" s="70" t="s">
        <v>1958</v>
      </c>
      <c r="I166" s="148"/>
      <c r="J166" s="71">
        <v>3.8046953192296411</v>
      </c>
      <c r="K166" s="71">
        <v>3.6911107675028378</v>
      </c>
      <c r="L166" s="71">
        <v>42.824608397298128</v>
      </c>
      <c r="M166" s="71">
        <v>52.146667197509778</v>
      </c>
      <c r="N166" s="71">
        <v>51.746382422841833</v>
      </c>
      <c r="O166" s="71">
        <v>28.692115617317878</v>
      </c>
      <c r="P166" s="71">
        <v>41.059407712218906</v>
      </c>
      <c r="Q166" s="71">
        <v>2.4491746318409202</v>
      </c>
      <c r="R166" s="71">
        <v>34.346418627237178</v>
      </c>
      <c r="S166" s="71">
        <v>4.4681144305</v>
      </c>
      <c r="T166" s="72"/>
      <c r="U166" s="71">
        <v>437697</v>
      </c>
      <c r="V166" s="71">
        <v>1323</v>
      </c>
      <c r="W166" s="71">
        <v>554</v>
      </c>
      <c r="X166" s="71">
        <v>10035</v>
      </c>
      <c r="Y166" s="71">
        <v>15300</v>
      </c>
      <c r="Z166" s="71">
        <v>16511</v>
      </c>
      <c r="AA166" s="71">
        <v>8177</v>
      </c>
      <c r="AB166" s="71">
        <v>33000</v>
      </c>
      <c r="AC166" s="71">
        <v>5711571</v>
      </c>
      <c r="AD166" s="71">
        <v>4.4681144305</v>
      </c>
      <c r="AE166" s="72"/>
      <c r="AF166" s="71"/>
      <c r="AG166" s="71"/>
      <c r="AH166" s="71"/>
      <c r="AI166" s="71"/>
      <c r="AJ166" s="71"/>
      <c r="AK166" s="71"/>
      <c r="AL166" s="71"/>
      <c r="AM166" s="71"/>
      <c r="AN166" s="71"/>
      <c r="AO166" s="71"/>
      <c r="AP166" s="71"/>
      <c r="AQ166" s="72"/>
      <c r="AR166" s="71">
        <v>293</v>
      </c>
      <c r="AS166" s="71">
        <v>111</v>
      </c>
      <c r="AT166" s="71">
        <v>0</v>
      </c>
      <c r="AU166" s="71">
        <v>0</v>
      </c>
      <c r="AV166" s="71">
        <v>0</v>
      </c>
      <c r="AW166" s="71">
        <v>0</v>
      </c>
      <c r="AX166" s="71"/>
      <c r="AY166" s="72"/>
      <c r="AZ166" s="71">
        <v>1466.23</v>
      </c>
      <c r="BA166" s="71">
        <v>3649.6</v>
      </c>
      <c r="BB166" s="71">
        <v>0</v>
      </c>
      <c r="BC166" s="71">
        <v>0</v>
      </c>
      <c r="BD166" s="71">
        <v>0</v>
      </c>
      <c r="BE166" s="71">
        <v>0</v>
      </c>
      <c r="BF166" s="71"/>
      <c r="BG166" s="72"/>
      <c r="BH166" s="71">
        <v>0</v>
      </c>
      <c r="BI166" s="71">
        <v>0</v>
      </c>
      <c r="BJ166" s="71">
        <v>0</v>
      </c>
      <c r="BK166" s="71">
        <v>4.907</v>
      </c>
      <c r="BL166" s="71">
        <v>0</v>
      </c>
      <c r="BM166" s="71">
        <v>0</v>
      </c>
      <c r="BN166" s="72"/>
      <c r="BO166" s="71">
        <v>0</v>
      </c>
      <c r="BP166" s="71">
        <v>0</v>
      </c>
      <c r="BQ166" s="71">
        <v>0</v>
      </c>
      <c r="BR166" s="71">
        <v>2</v>
      </c>
      <c r="BS166" s="71">
        <v>0</v>
      </c>
      <c r="BT166" s="71">
        <v>0</v>
      </c>
      <c r="BU166"/>
      <c r="BV166" s="70">
        <v>4.907</v>
      </c>
      <c r="BW166" s="70">
        <v>0</v>
      </c>
      <c r="BX166" s="70">
        <v>0</v>
      </c>
      <c r="BY166" s="70">
        <v>0</v>
      </c>
      <c r="BZ166" s="70">
        <v>0</v>
      </c>
      <c r="CA166" s="70">
        <v>0</v>
      </c>
      <c r="CB166" s="70">
        <v>0</v>
      </c>
      <c r="CC166" s="70">
        <v>0</v>
      </c>
      <c r="CD166" s="70">
        <v>0</v>
      </c>
    </row>
    <row r="167" spans="1:82">
      <c r="A167" s="70" t="s">
        <v>1969</v>
      </c>
      <c r="B167" s="70">
        <v>182</v>
      </c>
      <c r="C167" s="70">
        <v>12</v>
      </c>
      <c r="D167" s="70">
        <v>11</v>
      </c>
      <c r="E167" s="70">
        <v>2015</v>
      </c>
      <c r="F167" s="70" t="s">
        <v>182</v>
      </c>
      <c r="G167" s="70" t="s">
        <v>1957</v>
      </c>
      <c r="H167" s="70" t="s">
        <v>1958</v>
      </c>
      <c r="I167" s="148"/>
      <c r="J167" s="71">
        <v>3.1803067006932522</v>
      </c>
      <c r="K167" s="71">
        <v>3.0905110728042602</v>
      </c>
      <c r="L167" s="71">
        <v>48.681024595632607</v>
      </c>
      <c r="M167" s="71">
        <v>44.12565818357939</v>
      </c>
      <c r="N167" s="71">
        <v>44.962281839544922</v>
      </c>
      <c r="O167" s="71">
        <v>28.766298200609171</v>
      </c>
      <c r="P167" s="71">
        <v>40.890835195586881</v>
      </c>
      <c r="Q167" s="71">
        <v>2.3629281295273201</v>
      </c>
      <c r="R167" s="71">
        <v>32.665814585237719</v>
      </c>
      <c r="S167" s="71">
        <v>4.0108521457200004</v>
      </c>
      <c r="T167" s="72"/>
      <c r="U167" s="71">
        <v>464163</v>
      </c>
      <c r="V167" s="71">
        <v>1323</v>
      </c>
      <c r="W167" s="71">
        <v>554</v>
      </c>
      <c r="X167" s="71">
        <v>10035</v>
      </c>
      <c r="Y167" s="71">
        <v>15243</v>
      </c>
      <c r="Z167" s="71">
        <v>16713</v>
      </c>
      <c r="AA167" s="71">
        <v>8137</v>
      </c>
      <c r="AB167" s="71">
        <v>32523</v>
      </c>
      <c r="AC167" s="71">
        <v>5583688</v>
      </c>
      <c r="AD167" s="71">
        <v>4.0108521457200004</v>
      </c>
      <c r="AE167" s="72"/>
      <c r="AF167" s="71">
        <v>4956504.115067224</v>
      </c>
      <c r="AG167" s="71">
        <v>2367726.718035657</v>
      </c>
      <c r="AH167" s="71">
        <v>6050954.6853335612</v>
      </c>
      <c r="AI167" s="71">
        <v>61646013.317447983</v>
      </c>
      <c r="AJ167" s="71">
        <v>72034993.418629467</v>
      </c>
      <c r="AK167" s="71">
        <v>0</v>
      </c>
      <c r="AL167" s="71">
        <v>0</v>
      </c>
      <c r="AM167" s="71">
        <v>4457140.7211461877</v>
      </c>
      <c r="AN167" s="71">
        <v>0</v>
      </c>
      <c r="AO167" s="71">
        <v>0</v>
      </c>
      <c r="AP167" s="71">
        <v>151513332.97566009</v>
      </c>
      <c r="AQ167" s="72"/>
      <c r="AR167" s="71">
        <v>294</v>
      </c>
      <c r="AS167" s="71">
        <v>120</v>
      </c>
      <c r="AT167" s="71">
        <v>1</v>
      </c>
      <c r="AU167" s="71">
        <v>0</v>
      </c>
      <c r="AV167" s="71">
        <v>0</v>
      </c>
      <c r="AW167" s="71">
        <v>0</v>
      </c>
      <c r="AX167" s="71"/>
      <c r="AY167" s="72"/>
      <c r="AZ167" s="71">
        <v>1475.83</v>
      </c>
      <c r="BA167" s="71">
        <v>4517</v>
      </c>
      <c r="BB167" s="71">
        <v>1500</v>
      </c>
      <c r="BC167" s="71">
        <v>0</v>
      </c>
      <c r="BD167" s="71">
        <v>0</v>
      </c>
      <c r="BE167" s="71">
        <v>0</v>
      </c>
      <c r="BF167" s="71"/>
      <c r="BG167" s="72"/>
      <c r="BH167" s="71">
        <v>0</v>
      </c>
      <c r="BI167" s="71">
        <v>0</v>
      </c>
      <c r="BJ167" s="71">
        <v>0</v>
      </c>
      <c r="BK167" s="71">
        <v>4.7389999999999999</v>
      </c>
      <c r="BL167" s="71">
        <v>0</v>
      </c>
      <c r="BM167" s="71">
        <v>0</v>
      </c>
      <c r="BN167" s="72"/>
      <c r="BO167" s="71">
        <v>0</v>
      </c>
      <c r="BP167" s="71">
        <v>0</v>
      </c>
      <c r="BQ167" s="71">
        <v>0</v>
      </c>
      <c r="BR167" s="71">
        <v>1</v>
      </c>
      <c r="BS167" s="71">
        <v>0</v>
      </c>
      <c r="BT167" s="71">
        <v>0</v>
      </c>
      <c r="BU167"/>
      <c r="BV167" s="70">
        <v>4.7389999999999999</v>
      </c>
      <c r="BW167" s="70">
        <v>0</v>
      </c>
      <c r="BX167" s="70">
        <v>0</v>
      </c>
      <c r="BY167" s="70">
        <v>0</v>
      </c>
      <c r="BZ167" s="70">
        <v>0</v>
      </c>
      <c r="CA167" s="70">
        <v>0</v>
      </c>
      <c r="CB167" s="70">
        <v>0</v>
      </c>
      <c r="CC167" s="70">
        <v>0</v>
      </c>
      <c r="CD167" s="70">
        <v>0</v>
      </c>
    </row>
    <row r="168" spans="1:82">
      <c r="A168" s="70" t="s">
        <v>1970</v>
      </c>
      <c r="B168" s="70">
        <v>183</v>
      </c>
      <c r="C168" s="70">
        <v>13</v>
      </c>
      <c r="D168" s="70">
        <v>11</v>
      </c>
      <c r="E168" s="70">
        <v>2016</v>
      </c>
      <c r="F168" s="70" t="s">
        <v>155</v>
      </c>
      <c r="G168" s="70" t="s">
        <v>1957</v>
      </c>
      <c r="H168" s="70" t="s">
        <v>1958</v>
      </c>
      <c r="I168" s="148"/>
      <c r="J168" s="71">
        <v>2.6512649884980566</v>
      </c>
      <c r="K168" s="71">
        <v>3.110684369729221</v>
      </c>
      <c r="L168" s="71">
        <v>46.412029385602047</v>
      </c>
      <c r="M168" s="71">
        <v>36.772700440402083</v>
      </c>
      <c r="N168" s="71">
        <v>41.026159668354019</v>
      </c>
      <c r="O168" s="71">
        <v>28.763834707814677</v>
      </c>
      <c r="P168" s="71">
        <v>40.215641448220566</v>
      </c>
      <c r="Q168" s="71">
        <v>2.2498419831476526</v>
      </c>
      <c r="R168" s="71">
        <v>31.035134744451415</v>
      </c>
      <c r="S168" s="71">
        <v>3.3344318112</v>
      </c>
      <c r="T168" s="72"/>
      <c r="U168" s="71">
        <v>434349</v>
      </c>
      <c r="V168" s="71">
        <v>1323</v>
      </c>
      <c r="W168" s="71">
        <v>554</v>
      </c>
      <c r="X168" s="71">
        <v>10035</v>
      </c>
      <c r="Y168" s="71">
        <v>15151</v>
      </c>
      <c r="Z168" s="71">
        <v>16917</v>
      </c>
      <c r="AA168" s="71">
        <v>8277</v>
      </c>
      <c r="AB168" s="71">
        <v>31853</v>
      </c>
      <c r="AC168" s="71">
        <v>5300495.5206226762</v>
      </c>
      <c r="AD168" s="71">
        <v>3.3344318112</v>
      </c>
      <c r="AE168" s="72"/>
      <c r="AF168" s="71">
        <v>4499129.476810596</v>
      </c>
      <c r="AG168" s="71">
        <v>2318598.7453867621</v>
      </c>
      <c r="AH168" s="71">
        <v>5367770.1801727749</v>
      </c>
      <c r="AI168" s="71">
        <v>58112091.59781725</v>
      </c>
      <c r="AJ168" s="71">
        <v>65174891.608560398</v>
      </c>
      <c r="AK168" s="71">
        <v>0</v>
      </c>
      <c r="AL168" s="71">
        <v>0</v>
      </c>
      <c r="AM168" s="71">
        <v>4368711.4570337422</v>
      </c>
      <c r="AN168" s="71">
        <v>0</v>
      </c>
      <c r="AO168" s="71">
        <v>0</v>
      </c>
      <c r="AP168" s="71">
        <v>139841193.06578153</v>
      </c>
      <c r="AQ168" s="72"/>
      <c r="AR168" s="71">
        <v>295</v>
      </c>
      <c r="AS168" s="71">
        <v>127</v>
      </c>
      <c r="AT168" s="71">
        <v>1</v>
      </c>
      <c r="AU168" s="71">
        <v>0</v>
      </c>
      <c r="AV168" s="71">
        <v>0</v>
      </c>
      <c r="AW168" s="71">
        <v>0</v>
      </c>
      <c r="AX168" s="71"/>
      <c r="AY168" s="72"/>
      <c r="AZ168" s="71">
        <v>1481.93</v>
      </c>
      <c r="BA168" s="71">
        <v>5767.5</v>
      </c>
      <c r="BB168" s="71">
        <v>1500</v>
      </c>
      <c r="BC168" s="71">
        <v>0</v>
      </c>
      <c r="BD168" s="71">
        <v>0</v>
      </c>
      <c r="BE168" s="71">
        <v>0</v>
      </c>
      <c r="BF168" s="71"/>
      <c r="BG168" s="72"/>
      <c r="BH168" s="71">
        <v>0</v>
      </c>
      <c r="BI168" s="71">
        <v>0</v>
      </c>
      <c r="BJ168" s="71">
        <v>0</v>
      </c>
      <c r="BK168" s="71">
        <v>4.9589999999999996</v>
      </c>
      <c r="BL168" s="71">
        <v>0</v>
      </c>
      <c r="BM168" s="71">
        <v>0</v>
      </c>
      <c r="BN168" s="72"/>
      <c r="BO168" s="71">
        <v>0</v>
      </c>
      <c r="BP168" s="71">
        <v>0</v>
      </c>
      <c r="BQ168" s="71">
        <v>0</v>
      </c>
      <c r="BR168" s="71">
        <v>1</v>
      </c>
      <c r="BS168" s="71">
        <v>0</v>
      </c>
      <c r="BT168" s="71">
        <v>0</v>
      </c>
      <c r="BU168"/>
      <c r="BV168" s="70">
        <v>4.9589999999999996</v>
      </c>
      <c r="BW168" s="70">
        <v>0</v>
      </c>
      <c r="BX168" s="70">
        <v>0</v>
      </c>
      <c r="BY168" s="70">
        <v>0</v>
      </c>
      <c r="BZ168" s="70">
        <v>0</v>
      </c>
      <c r="CA168" s="70">
        <v>0</v>
      </c>
      <c r="CB168" s="70">
        <v>0</v>
      </c>
      <c r="CC168" s="70">
        <v>0</v>
      </c>
      <c r="CD168" s="70">
        <v>0</v>
      </c>
    </row>
    <row r="169" spans="1:82">
      <c r="A169" s="70" t="s">
        <v>1971</v>
      </c>
      <c r="B169" s="70">
        <v>184</v>
      </c>
      <c r="C169" s="70">
        <v>14</v>
      </c>
      <c r="D169" s="70">
        <v>11</v>
      </c>
      <c r="E169" s="70">
        <v>2017</v>
      </c>
      <c r="F169" s="70" t="s">
        <v>156</v>
      </c>
      <c r="G169" s="70" t="s">
        <v>1957</v>
      </c>
      <c r="H169" s="70" t="s">
        <v>1958</v>
      </c>
      <c r="I169" s="148"/>
      <c r="J169" s="71">
        <v>2.6304469528616519</v>
      </c>
      <c r="K169" s="71">
        <v>2.9803541578386232</v>
      </c>
      <c r="L169" s="71">
        <v>40.288764709172831</v>
      </c>
      <c r="M169" s="71">
        <v>35.30981295121537</v>
      </c>
      <c r="N169" s="71">
        <v>41.330762292498775</v>
      </c>
      <c r="O169" s="71">
        <v>28.531979135084594</v>
      </c>
      <c r="P169" s="71">
        <v>39.695352818524938</v>
      </c>
      <c r="Q169" s="71">
        <v>2.1455940699497198</v>
      </c>
      <c r="R169" s="71">
        <v>31.706338616739256</v>
      </c>
      <c r="S169" s="71">
        <v>4.2267770438400003</v>
      </c>
      <c r="T169" s="72"/>
      <c r="U169" s="71">
        <v>518532</v>
      </c>
      <c r="V169" s="71">
        <v>1323</v>
      </c>
      <c r="W169" s="71">
        <v>554</v>
      </c>
      <c r="X169" s="71">
        <v>10035</v>
      </c>
      <c r="Y169" s="71">
        <v>15144</v>
      </c>
      <c r="Z169" s="71">
        <v>17059</v>
      </c>
      <c r="AA169" s="71">
        <v>8222</v>
      </c>
      <c r="AB169" s="71">
        <v>31413</v>
      </c>
      <c r="AC169" s="71">
        <v>5522577.9999999991</v>
      </c>
      <c r="AD169" s="71">
        <v>4.2267770438400003</v>
      </c>
      <c r="AE169" s="72"/>
      <c r="AF169" s="71">
        <v>4775882.190397229</v>
      </c>
      <c r="AG169" s="71">
        <v>2281404.4224853101</v>
      </c>
      <c r="AH169" s="71">
        <v>6306223.429186929</v>
      </c>
      <c r="AI169" s="71">
        <v>58463839.354254477</v>
      </c>
      <c r="AJ169" s="71">
        <v>74065520.227734253</v>
      </c>
      <c r="AK169" s="71">
        <v>0</v>
      </c>
      <c r="AL169" s="71">
        <v>0</v>
      </c>
      <c r="AM169" s="71">
        <v>4315105.8697767537</v>
      </c>
      <c r="AN169" s="71">
        <v>0</v>
      </c>
      <c r="AO169" s="71">
        <v>0</v>
      </c>
      <c r="AP169" s="71">
        <v>150207975.49383494</v>
      </c>
      <c r="AQ169" s="72"/>
      <c r="AR169" s="71">
        <v>295</v>
      </c>
      <c r="AS169" s="71">
        <v>135</v>
      </c>
      <c r="AT169" s="71">
        <v>1</v>
      </c>
      <c r="AU169" s="71">
        <v>0</v>
      </c>
      <c r="AV169" s="71">
        <v>0</v>
      </c>
      <c r="AW169" s="71">
        <v>0</v>
      </c>
      <c r="AX169" s="71"/>
      <c r="AY169" s="72"/>
      <c r="AZ169" s="71">
        <v>1481.93</v>
      </c>
      <c r="BA169" s="71">
        <v>6592.6</v>
      </c>
      <c r="BB169" s="71">
        <v>1500</v>
      </c>
      <c r="BC169" s="71">
        <v>0</v>
      </c>
      <c r="BD169" s="71">
        <v>0</v>
      </c>
      <c r="BE169" s="71">
        <v>0</v>
      </c>
      <c r="BF169" s="71"/>
      <c r="BG169" s="72"/>
      <c r="BH169" s="71">
        <v>0</v>
      </c>
      <c r="BI169" s="71">
        <v>0</v>
      </c>
      <c r="BJ169" s="71">
        <v>0</v>
      </c>
      <c r="BK169" s="71">
        <v>4.9189999999999996</v>
      </c>
      <c r="BL169" s="71">
        <v>0</v>
      </c>
      <c r="BM169" s="71">
        <v>0</v>
      </c>
      <c r="BN169" s="72"/>
      <c r="BO169" s="71">
        <v>0</v>
      </c>
      <c r="BP169" s="71">
        <v>0</v>
      </c>
      <c r="BQ169" s="71">
        <v>0</v>
      </c>
      <c r="BR169" s="71">
        <v>1</v>
      </c>
      <c r="BS169" s="71">
        <v>0</v>
      </c>
      <c r="BT169" s="71">
        <v>0</v>
      </c>
      <c r="BU169"/>
      <c r="BV169" s="70">
        <v>4.9189999999999996</v>
      </c>
      <c r="BW169" s="70">
        <v>0</v>
      </c>
      <c r="BX169" s="70">
        <v>0</v>
      </c>
      <c r="BY169" s="70">
        <v>0</v>
      </c>
      <c r="BZ169" s="70">
        <v>0</v>
      </c>
      <c r="CA169" s="70">
        <v>0</v>
      </c>
      <c r="CB169" s="70">
        <v>0</v>
      </c>
      <c r="CC169" s="70">
        <v>0</v>
      </c>
      <c r="CD169" s="70">
        <v>0</v>
      </c>
    </row>
    <row r="170" spans="1:82">
      <c r="A170" s="70" t="s">
        <v>1972</v>
      </c>
      <c r="B170" s="70">
        <v>185</v>
      </c>
      <c r="C170" s="70">
        <v>15</v>
      </c>
      <c r="D170" s="70">
        <v>11</v>
      </c>
      <c r="E170" s="70">
        <v>2018</v>
      </c>
      <c r="F170" s="70" t="s">
        <v>183</v>
      </c>
      <c r="G170" s="70" t="s">
        <v>1957</v>
      </c>
      <c r="H170" s="70" t="s">
        <v>1958</v>
      </c>
      <c r="I170" s="148"/>
      <c r="J170" s="71">
        <v>1.7115028663128951</v>
      </c>
      <c r="K170" s="71">
        <v>2.6135779886161896</v>
      </c>
      <c r="L170" s="71">
        <v>36.330272252981686</v>
      </c>
      <c r="M170" s="71">
        <v>31.912619253182601</v>
      </c>
      <c r="N170" s="71">
        <v>30.954592190815514</v>
      </c>
      <c r="O170" s="71">
        <v>28.281481002814488</v>
      </c>
      <c r="P170" s="71">
        <v>39.319335395277172</v>
      </c>
      <c r="Q170" s="71">
        <v>1.9651227389530701</v>
      </c>
      <c r="R170" s="71">
        <v>30.06792813239332</v>
      </c>
      <c r="S170" s="71">
        <v>5.5270015026000001</v>
      </c>
      <c r="T170" s="72"/>
      <c r="U170" s="71">
        <v>458214.99999999988</v>
      </c>
      <c r="V170" s="71">
        <v>1323</v>
      </c>
      <c r="W170" s="71">
        <v>554</v>
      </c>
      <c r="X170" s="71">
        <v>10035</v>
      </c>
      <c r="Y170" s="71">
        <v>15135</v>
      </c>
      <c r="Z170" s="71">
        <v>17233</v>
      </c>
      <c r="AA170" s="71">
        <v>8226</v>
      </c>
      <c r="AB170" s="71">
        <v>31005</v>
      </c>
      <c r="AC170" s="71">
        <v>5216676</v>
      </c>
      <c r="AD170" s="71">
        <v>5.5270015026000001</v>
      </c>
      <c r="AE170" s="72"/>
      <c r="AF170" s="71">
        <v>3834698.8257831992</v>
      </c>
      <c r="AG170" s="71">
        <v>2036863.1651806741</v>
      </c>
      <c r="AH170" s="71">
        <v>5460473.806169319</v>
      </c>
      <c r="AI170" s="71">
        <v>60828548.785917677</v>
      </c>
      <c r="AJ170" s="71">
        <v>70789738.388283029</v>
      </c>
      <c r="AK170" s="71">
        <v>0</v>
      </c>
      <c r="AL170" s="71">
        <v>0</v>
      </c>
      <c r="AM170" s="71">
        <v>4267872.6876146728</v>
      </c>
      <c r="AN170" s="71">
        <v>0</v>
      </c>
      <c r="AO170" s="71">
        <v>0</v>
      </c>
      <c r="AP170" s="71">
        <v>147218195.6589486</v>
      </c>
      <c r="AQ170" s="72"/>
      <c r="AR170" s="71">
        <v>296</v>
      </c>
      <c r="AS170" s="71">
        <v>137</v>
      </c>
      <c r="AT170" s="71">
        <v>1</v>
      </c>
      <c r="AU170" s="71">
        <v>0</v>
      </c>
      <c r="AV170" s="71">
        <v>0</v>
      </c>
      <c r="AW170" s="71">
        <v>0</v>
      </c>
      <c r="AX170" s="71"/>
      <c r="AY170" s="72"/>
      <c r="AZ170" s="71">
        <v>1485.4599999999998</v>
      </c>
      <c r="BA170" s="71">
        <v>6687</v>
      </c>
      <c r="BB170" s="71">
        <v>1500</v>
      </c>
      <c r="BC170" s="71">
        <v>0</v>
      </c>
      <c r="BD170" s="71">
        <v>0</v>
      </c>
      <c r="BE170" s="71">
        <v>0</v>
      </c>
      <c r="BF170" s="71"/>
      <c r="BG170" s="72"/>
      <c r="BH170" s="71">
        <v>0</v>
      </c>
      <c r="BI170" s="71">
        <v>0</v>
      </c>
      <c r="BJ170" s="71">
        <v>0</v>
      </c>
      <c r="BK170" s="71">
        <v>5.274</v>
      </c>
      <c r="BL170" s="71">
        <v>0</v>
      </c>
      <c r="BM170" s="71">
        <v>0</v>
      </c>
      <c r="BN170" s="72"/>
      <c r="BO170" s="71">
        <v>0</v>
      </c>
      <c r="BP170" s="71">
        <v>0</v>
      </c>
      <c r="BQ170" s="71">
        <v>0</v>
      </c>
      <c r="BR170" s="71">
        <v>1</v>
      </c>
      <c r="BS170" s="71">
        <v>0</v>
      </c>
      <c r="BT170" s="71">
        <v>0</v>
      </c>
      <c r="BU170"/>
      <c r="BV170" s="70">
        <v>5.274</v>
      </c>
      <c r="BW170" s="70">
        <v>0</v>
      </c>
      <c r="BX170" s="70">
        <v>0</v>
      </c>
      <c r="BY170" s="70">
        <v>0</v>
      </c>
      <c r="BZ170" s="70">
        <v>0</v>
      </c>
      <c r="CA170" s="70">
        <v>0</v>
      </c>
      <c r="CB170" s="70">
        <v>0</v>
      </c>
      <c r="CC170" s="70">
        <v>0</v>
      </c>
      <c r="CD170" s="70">
        <v>0</v>
      </c>
    </row>
    <row r="171" spans="1:82">
      <c r="A171" s="70" t="s">
        <v>1973</v>
      </c>
      <c r="B171" s="70">
        <v>186</v>
      </c>
      <c r="C171" s="70">
        <v>16</v>
      </c>
      <c r="D171" s="70">
        <v>11</v>
      </c>
      <c r="E171" s="70">
        <v>2019</v>
      </c>
      <c r="F171" s="70" t="s">
        <v>158</v>
      </c>
      <c r="G171" s="70" t="s">
        <v>1957</v>
      </c>
      <c r="H171" s="70" t="s">
        <v>1958</v>
      </c>
      <c r="I171" s="148"/>
      <c r="J171" s="71">
        <v>2.2855047186515867</v>
      </c>
      <c r="K171" s="71">
        <v>2.4505415396014953</v>
      </c>
      <c r="L171" s="71">
        <v>36.982466422474396</v>
      </c>
      <c r="M171" s="71">
        <v>32.551908487181109</v>
      </c>
      <c r="N171" s="71">
        <v>32.991170191832332</v>
      </c>
      <c r="O171" s="71">
        <v>27.353301811924744</v>
      </c>
      <c r="P171" s="71">
        <v>38.522646168419968</v>
      </c>
      <c r="Q171" s="71">
        <v>1.87457133908731</v>
      </c>
      <c r="R171" s="71">
        <v>31.161079068048533</v>
      </c>
      <c r="S171" s="71">
        <v>4.7212437387500001</v>
      </c>
      <c r="T171" s="72"/>
      <c r="U171" s="71">
        <v>511199</v>
      </c>
      <c r="V171" s="71">
        <v>1323</v>
      </c>
      <c r="W171" s="71">
        <v>554</v>
      </c>
      <c r="X171" s="71">
        <v>10035</v>
      </c>
      <c r="Y171" s="71">
        <v>15087</v>
      </c>
      <c r="Z171" s="71">
        <v>17125</v>
      </c>
      <c r="AA171" s="71">
        <v>7999</v>
      </c>
      <c r="AB171" s="71">
        <v>30377</v>
      </c>
      <c r="AC171" s="71">
        <v>5494883</v>
      </c>
      <c r="AD171" s="71">
        <v>4.7212437387500001</v>
      </c>
      <c r="AE171" s="72"/>
      <c r="AF171" s="71">
        <v>5061664.064867558</v>
      </c>
      <c r="AG171" s="71">
        <v>1970727.559663269</v>
      </c>
      <c r="AH171" s="71">
        <v>6515089.6028443808</v>
      </c>
      <c r="AI171" s="71">
        <v>57518783.19234214</v>
      </c>
      <c r="AJ171" s="71">
        <v>70626492.359766752</v>
      </c>
      <c r="AK171" s="71">
        <v>0</v>
      </c>
      <c r="AL171" s="71">
        <v>0</v>
      </c>
      <c r="AM171" s="71">
        <v>4137118.7220664332</v>
      </c>
      <c r="AN171" s="71">
        <v>0</v>
      </c>
      <c r="AO171" s="71">
        <v>0</v>
      </c>
      <c r="AP171" s="71">
        <v>145829875.50155053</v>
      </c>
      <c r="AQ171" s="72"/>
      <c r="AR171" s="71">
        <v>297</v>
      </c>
      <c r="AS171" s="71">
        <v>139</v>
      </c>
      <c r="AT171" s="71">
        <v>1</v>
      </c>
      <c r="AU171" s="71">
        <v>0</v>
      </c>
      <c r="AV171" s="71">
        <v>0</v>
      </c>
      <c r="AW171" s="71">
        <v>0</v>
      </c>
      <c r="AX171" s="71"/>
      <c r="AY171" s="72"/>
      <c r="AZ171" s="71">
        <v>1493.64</v>
      </c>
      <c r="BA171" s="71">
        <v>6750.7</v>
      </c>
      <c r="BB171" s="71">
        <v>1500</v>
      </c>
      <c r="BC171" s="71">
        <v>0</v>
      </c>
      <c r="BD171" s="71">
        <v>0</v>
      </c>
      <c r="BE171" s="71">
        <v>0</v>
      </c>
      <c r="BF171" s="71"/>
      <c r="BG171" s="72"/>
      <c r="BH171" s="71">
        <v>0</v>
      </c>
      <c r="BI171" s="71">
        <v>0</v>
      </c>
      <c r="BJ171" s="71">
        <v>0</v>
      </c>
      <c r="BK171" s="71">
        <v>5.1719999999999997</v>
      </c>
      <c r="BL171" s="71">
        <v>0</v>
      </c>
      <c r="BM171" s="71">
        <v>0</v>
      </c>
      <c r="BN171" s="72"/>
      <c r="BO171" s="71">
        <v>0</v>
      </c>
      <c r="BP171" s="71">
        <v>0</v>
      </c>
      <c r="BQ171" s="71">
        <v>0</v>
      </c>
      <c r="BR171" s="71">
        <v>1</v>
      </c>
      <c r="BS171" s="71">
        <v>0</v>
      </c>
      <c r="BT171" s="71">
        <v>0</v>
      </c>
      <c r="BU171"/>
      <c r="BV171" s="70">
        <v>5.1719999999999997</v>
      </c>
      <c r="BW171" s="70">
        <v>0</v>
      </c>
      <c r="BX171" s="70">
        <v>0</v>
      </c>
      <c r="BY171" s="70">
        <v>0</v>
      </c>
      <c r="BZ171" s="70">
        <v>0</v>
      </c>
      <c r="CA171" s="70">
        <v>0</v>
      </c>
      <c r="CB171" s="70">
        <v>0</v>
      </c>
      <c r="CC171" s="70">
        <v>0</v>
      </c>
      <c r="CD171" s="70">
        <v>0</v>
      </c>
    </row>
    <row r="172" spans="1:82">
      <c r="A172" s="70" t="s">
        <v>1974</v>
      </c>
      <c r="B172" s="70">
        <v>187</v>
      </c>
      <c r="C172" s="70">
        <v>17</v>
      </c>
      <c r="D172" s="70">
        <v>11</v>
      </c>
      <c r="E172" s="70">
        <v>2020</v>
      </c>
      <c r="F172" s="70" t="s">
        <v>159</v>
      </c>
      <c r="G172" s="70" t="s">
        <v>1957</v>
      </c>
      <c r="H172" s="70" t="s">
        <v>1958</v>
      </c>
      <c r="I172" s="148"/>
      <c r="J172" s="71">
        <v>2.4032404105477529</v>
      </c>
      <c r="K172" s="71">
        <v>2.695170873654448</v>
      </c>
      <c r="L172" s="71">
        <v>46.880274554995459</v>
      </c>
      <c r="M172" s="71">
        <v>33.452680959941027</v>
      </c>
      <c r="N172" s="71">
        <v>32.499428033658113</v>
      </c>
      <c r="O172" s="71">
        <v>23.850605839694389</v>
      </c>
      <c r="P172" s="71">
        <v>36.111747696651257</v>
      </c>
      <c r="Q172" s="71">
        <v>1.7489519381821601</v>
      </c>
      <c r="R172" s="71">
        <v>28.585985625016427</v>
      </c>
      <c r="S172" s="71">
        <v>4.3426984711500003</v>
      </c>
      <c r="T172" s="72"/>
      <c r="U172" s="71">
        <v>491009</v>
      </c>
      <c r="V172" s="71">
        <v>1298</v>
      </c>
      <c r="W172" s="71">
        <v>634</v>
      </c>
      <c r="X172" s="71">
        <v>10057</v>
      </c>
      <c r="Y172" s="71">
        <v>14922</v>
      </c>
      <c r="Z172" s="71">
        <v>17043</v>
      </c>
      <c r="AA172" s="71">
        <v>7970</v>
      </c>
      <c r="AB172" s="71">
        <v>29663</v>
      </c>
      <c r="AC172" s="71">
        <v>5067431</v>
      </c>
      <c r="AD172" s="71">
        <v>4.3426984711500003</v>
      </c>
      <c r="AE172" s="72"/>
      <c r="AF172" s="71">
        <v>5084391.9145963043</v>
      </c>
      <c r="AG172" s="71">
        <v>2011321.7882577751</v>
      </c>
      <c r="AH172" s="71">
        <v>9458023.2267948464</v>
      </c>
      <c r="AI172" s="71">
        <v>56655084.406546071</v>
      </c>
      <c r="AJ172" s="71">
        <v>68909716.241039336</v>
      </c>
      <c r="AK172" s="71"/>
      <c r="AL172" s="71"/>
      <c r="AM172" s="71">
        <v>3871351.0628037066</v>
      </c>
      <c r="AN172" s="71"/>
      <c r="AO172" s="71"/>
      <c r="AP172" s="71">
        <v>145989888.64003804</v>
      </c>
      <c r="AQ172" s="72"/>
      <c r="AR172" s="71">
        <v>298</v>
      </c>
      <c r="AS172" s="71">
        <v>145</v>
      </c>
      <c r="AT172" s="71">
        <v>1</v>
      </c>
      <c r="AU172" s="71">
        <v>0</v>
      </c>
      <c r="AV172" s="71">
        <v>0</v>
      </c>
      <c r="AW172" s="71">
        <v>0</v>
      </c>
      <c r="AX172" s="71"/>
      <c r="AY172" s="72"/>
      <c r="AZ172" s="71">
        <v>1497.33</v>
      </c>
      <c r="BA172" s="71">
        <v>7965.2</v>
      </c>
      <c r="BB172" s="71">
        <v>1500</v>
      </c>
      <c r="BC172" s="71">
        <v>0</v>
      </c>
      <c r="BD172" s="71">
        <v>0</v>
      </c>
      <c r="BE172" s="71">
        <v>0</v>
      </c>
      <c r="BF172" s="71"/>
      <c r="BG172" s="72"/>
      <c r="BH172" s="71">
        <v>0</v>
      </c>
      <c r="BI172" s="71">
        <v>0</v>
      </c>
      <c r="BJ172" s="71">
        <v>0</v>
      </c>
      <c r="BK172" s="71">
        <v>5.1840000000000002</v>
      </c>
      <c r="BL172" s="71">
        <v>0</v>
      </c>
      <c r="BM172" s="71">
        <v>0</v>
      </c>
      <c r="BN172" s="72"/>
      <c r="BO172" s="71">
        <v>0</v>
      </c>
      <c r="BP172" s="71">
        <v>0</v>
      </c>
      <c r="BQ172" s="71">
        <v>0</v>
      </c>
      <c r="BR172" s="71">
        <v>1</v>
      </c>
      <c r="BS172" s="71">
        <v>0</v>
      </c>
      <c r="BT172" s="71">
        <v>0</v>
      </c>
      <c r="BU172"/>
      <c r="BV172" s="70">
        <v>5.1840000000000002</v>
      </c>
      <c r="BW172" s="70">
        <v>0</v>
      </c>
      <c r="BX172" s="70">
        <v>0</v>
      </c>
      <c r="BY172" s="70">
        <v>0</v>
      </c>
      <c r="BZ172" s="70">
        <v>0</v>
      </c>
      <c r="CA172" s="70">
        <v>0</v>
      </c>
      <c r="CB172" s="70">
        <v>0</v>
      </c>
      <c r="CC172" s="70">
        <v>0</v>
      </c>
      <c r="CD172" s="70">
        <v>0</v>
      </c>
    </row>
    <row r="173" spans="1:82">
      <c r="A173" s="70" t="s">
        <v>1975</v>
      </c>
      <c r="B173" s="70">
        <v>187</v>
      </c>
      <c r="C173" s="70">
        <v>18</v>
      </c>
      <c r="D173" s="70">
        <v>11</v>
      </c>
      <c r="E173" s="70">
        <v>2021</v>
      </c>
      <c r="F173" s="70" t="s">
        <v>160</v>
      </c>
      <c r="G173" s="70" t="s">
        <v>1957</v>
      </c>
      <c r="H173" s="70" t="s">
        <v>1958</v>
      </c>
      <c r="I173" s="148"/>
      <c r="J173" s="71">
        <v>2.6788291527660268</v>
      </c>
      <c r="K173" s="71">
        <v>2.7222376164122588</v>
      </c>
      <c r="L173" s="71">
        <v>43.092586849184769</v>
      </c>
      <c r="M173" s="71">
        <v>30.346465584817295</v>
      </c>
      <c r="N173" s="71">
        <v>28.410714986338171</v>
      </c>
      <c r="O173" s="71">
        <v>22.92182302813158</v>
      </c>
      <c r="P173" s="71">
        <v>36.731451272368915</v>
      </c>
      <c r="Q173" s="71">
        <v>1.6943354695661901</v>
      </c>
      <c r="R173" s="71">
        <v>33.458914509224201</v>
      </c>
      <c r="S173" s="71">
        <v>8.5669214423100009</v>
      </c>
      <c r="T173" s="72"/>
      <c r="U173" s="71">
        <v>569180</v>
      </c>
      <c r="V173" s="71">
        <v>1298</v>
      </c>
      <c r="W173" s="71">
        <v>634</v>
      </c>
      <c r="X173" s="71">
        <v>10057</v>
      </c>
      <c r="Y173" s="71">
        <v>14785</v>
      </c>
      <c r="Z173" s="71">
        <v>16865</v>
      </c>
      <c r="AA173" s="71">
        <v>7905</v>
      </c>
      <c r="AB173" s="71">
        <v>29019</v>
      </c>
      <c r="AC173" s="71">
        <v>5754011.9999999991</v>
      </c>
      <c r="AD173" s="71">
        <v>8.5669214423100009</v>
      </c>
      <c r="AE173" s="72"/>
      <c r="AF173" s="71">
        <v>6512025.008550996</v>
      </c>
      <c r="AG173" s="71">
        <v>2092519.1965494272</v>
      </c>
      <c r="AH173" s="71">
        <v>9091758.3870863225</v>
      </c>
      <c r="AI173" s="71">
        <v>59996954.425658628</v>
      </c>
      <c r="AJ173" s="71">
        <v>66604049.662328377</v>
      </c>
      <c r="AK173" s="71">
        <v>0</v>
      </c>
      <c r="AL173" s="71">
        <v>0</v>
      </c>
      <c r="AM173" s="71">
        <v>3809146.760294633</v>
      </c>
      <c r="AN173" s="71">
        <v>0</v>
      </c>
      <c r="AO173" s="71">
        <v>0</v>
      </c>
      <c r="AP173" s="71">
        <v>148106453.4404684</v>
      </c>
      <c r="AQ173" s="72"/>
      <c r="AR173" s="71">
        <v>298</v>
      </c>
      <c r="AS173" s="71">
        <v>145</v>
      </c>
      <c r="AT173" s="71">
        <v>1</v>
      </c>
      <c r="AU173" s="71">
        <v>0</v>
      </c>
      <c r="AV173" s="71">
        <v>0</v>
      </c>
      <c r="AW173" s="71">
        <v>0</v>
      </c>
      <c r="AX173" s="71"/>
      <c r="AY173" s="72"/>
      <c r="AZ173" s="71">
        <v>1497.33</v>
      </c>
      <c r="BA173" s="71">
        <v>7965.2</v>
      </c>
      <c r="BB173" s="71">
        <v>1500</v>
      </c>
      <c r="BC173" s="71">
        <v>0</v>
      </c>
      <c r="BD173" s="71">
        <v>0</v>
      </c>
      <c r="BE173" s="71">
        <v>0</v>
      </c>
      <c r="BF173" s="71"/>
      <c r="BG173" s="72"/>
      <c r="BH173" s="71">
        <v>0</v>
      </c>
      <c r="BI173" s="71">
        <v>0</v>
      </c>
      <c r="BJ173" s="71">
        <v>0</v>
      </c>
      <c r="BK173" s="71">
        <v>5.2759999999999998</v>
      </c>
      <c r="BL173" s="71">
        <v>0</v>
      </c>
      <c r="BM173" s="71">
        <v>0</v>
      </c>
      <c r="BN173" s="72"/>
      <c r="BO173" s="71">
        <v>0</v>
      </c>
      <c r="BP173" s="71">
        <v>0</v>
      </c>
      <c r="BQ173" s="71">
        <v>0</v>
      </c>
      <c r="BR173" s="71">
        <v>1</v>
      </c>
      <c r="BS173" s="71">
        <v>0</v>
      </c>
      <c r="BT173" s="71">
        <v>0</v>
      </c>
      <c r="BU173"/>
      <c r="BV173" s="70">
        <v>5.2759999999999998</v>
      </c>
      <c r="BW173" s="70">
        <v>0</v>
      </c>
      <c r="BX173" s="70">
        <v>0</v>
      </c>
      <c r="BY173" s="70">
        <v>0</v>
      </c>
      <c r="BZ173" s="70">
        <v>0</v>
      </c>
      <c r="CA173" s="70">
        <v>0</v>
      </c>
      <c r="CB173" s="70">
        <v>0</v>
      </c>
      <c r="CC173" s="70">
        <v>0</v>
      </c>
      <c r="CD173" s="70">
        <v>0</v>
      </c>
    </row>
    <row r="174" spans="1:82">
      <c r="A174" s="70" t="s">
        <v>1976</v>
      </c>
      <c r="B174" s="70">
        <v>187</v>
      </c>
      <c r="C174" s="70">
        <v>19</v>
      </c>
      <c r="D174" s="70">
        <v>11</v>
      </c>
      <c r="E174" s="70">
        <v>2022</v>
      </c>
      <c r="F174" s="70" t="s">
        <v>161</v>
      </c>
      <c r="G174" s="70" t="s">
        <v>1957</v>
      </c>
      <c r="H174" s="70" t="s">
        <v>1958</v>
      </c>
      <c r="I174" s="148"/>
      <c r="J174" s="71">
        <v>3.1638959102421582</v>
      </c>
      <c r="K174" s="71">
        <v>2.8680746971396371</v>
      </c>
      <c r="L174" s="71">
        <v>42.116935805323074</v>
      </c>
      <c r="M174" s="71">
        <v>34.195887182236788</v>
      </c>
      <c r="N174" s="71">
        <v>36.788574873574902</v>
      </c>
      <c r="O174" s="71">
        <v>24.081149884324649</v>
      </c>
      <c r="P174" s="71">
        <v>36.41332826269867</v>
      </c>
      <c r="Q174" s="71">
        <v>1.6749647590115615</v>
      </c>
      <c r="R174" s="71">
        <v>30.65799777046707</v>
      </c>
      <c r="S174" s="71">
        <v>5.5604090063999996</v>
      </c>
      <c r="T174" s="72"/>
      <c r="U174" s="71">
        <v>526610</v>
      </c>
      <c r="V174" s="71">
        <v>1298</v>
      </c>
      <c r="W174" s="71">
        <v>634</v>
      </c>
      <c r="X174" s="71">
        <v>10057</v>
      </c>
      <c r="Y174" s="71">
        <v>14752</v>
      </c>
      <c r="Z174" s="71">
        <v>16834</v>
      </c>
      <c r="AA174" s="71">
        <v>7956</v>
      </c>
      <c r="AB174" s="71">
        <v>28452</v>
      </c>
      <c r="AC174" s="71">
        <v>5338548.9999999991</v>
      </c>
      <c r="AD174" s="71">
        <v>5.5604090063999996</v>
      </c>
      <c r="AE174" s="72"/>
      <c r="AF174" s="71">
        <v>6233836.3681412544</v>
      </c>
      <c r="AG174" s="71">
        <v>2143068.5437737028</v>
      </c>
      <c r="AH174" s="71">
        <v>8985879.097197393</v>
      </c>
      <c r="AI174" s="71">
        <v>55676198.090592839</v>
      </c>
      <c r="AJ174" s="71">
        <v>68727294.811407894</v>
      </c>
      <c r="AK174" s="71">
        <v>0</v>
      </c>
      <c r="AL174" s="71">
        <v>0</v>
      </c>
      <c r="AM174" s="71">
        <v>3673929.7804712518</v>
      </c>
      <c r="AN174" s="71">
        <v>0</v>
      </c>
      <c r="AO174" s="71">
        <v>0</v>
      </c>
      <c r="AP174" s="71">
        <v>145440206.69158435</v>
      </c>
      <c r="AQ174" s="72"/>
      <c r="AR174" s="71">
        <v>299</v>
      </c>
      <c r="AS174" s="71">
        <v>145</v>
      </c>
      <c r="AT174" s="71">
        <v>1</v>
      </c>
      <c r="AU174" s="71">
        <v>0</v>
      </c>
      <c r="AV174" s="71">
        <v>0</v>
      </c>
      <c r="AW174" s="71">
        <v>0</v>
      </c>
      <c r="AX174" s="71"/>
      <c r="AY174" s="72"/>
      <c r="AZ174" s="71">
        <v>1506.9</v>
      </c>
      <c r="BA174" s="71">
        <v>7965.2</v>
      </c>
      <c r="BB174" s="71">
        <v>1500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1977</v>
      </c>
      <c r="B175" s="70">
        <v>187</v>
      </c>
      <c r="C175" s="70">
        <v>20</v>
      </c>
      <c r="D175" s="70">
        <v>11</v>
      </c>
      <c r="E175" s="70">
        <v>2023</v>
      </c>
      <c r="F175" s="70" t="s">
        <v>1539</v>
      </c>
      <c r="G175" s="70" t="s">
        <v>1957</v>
      </c>
      <c r="H175" s="70" t="s">
        <v>1958</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300</v>
      </c>
      <c r="AS175" s="71">
        <v>146</v>
      </c>
      <c r="AT175" s="71">
        <v>1</v>
      </c>
      <c r="AU175" s="71">
        <v>0</v>
      </c>
      <c r="AV175" s="71">
        <v>0</v>
      </c>
      <c r="AW175" s="71">
        <v>0</v>
      </c>
      <c r="AX175" s="71"/>
      <c r="AY175" s="72"/>
      <c r="AZ175" s="71">
        <v>1513.2000000000003</v>
      </c>
      <c r="BA175" s="71">
        <v>8215.0999999999985</v>
      </c>
      <c r="BB175" s="71">
        <v>1500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1978</v>
      </c>
      <c r="B176" s="70">
        <v>187</v>
      </c>
      <c r="C176" s="70">
        <v>21</v>
      </c>
      <c r="D176" s="70">
        <v>11</v>
      </c>
      <c r="E176" s="70">
        <v>2024</v>
      </c>
      <c r="F176" s="70" t="s">
        <v>1554</v>
      </c>
      <c r="G176" s="70" t="s">
        <v>1957</v>
      </c>
      <c r="H176" s="70" t="s">
        <v>1958</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1979</v>
      </c>
      <c r="B177" s="70">
        <v>1</v>
      </c>
      <c r="C177" s="70">
        <v>1</v>
      </c>
      <c r="D177" s="70">
        <v>1</v>
      </c>
      <c r="E177" s="70">
        <v>1990</v>
      </c>
      <c r="F177" s="70" t="s">
        <v>787</v>
      </c>
      <c r="G177" s="70" t="s">
        <v>1980</v>
      </c>
      <c r="H177" s="70" t="s">
        <v>1981</v>
      </c>
      <c r="I177" s="148" t="s">
        <v>793</v>
      </c>
      <c r="J177" s="71">
        <v>149.55250065080489</v>
      </c>
      <c r="K177" s="71">
        <v>6.0216725296845732</v>
      </c>
      <c r="L177" s="71">
        <v>6.2679052869387037</v>
      </c>
      <c r="M177" s="71">
        <v>19.512574600934261</v>
      </c>
      <c r="N177" s="71">
        <v>20.907865916550449</v>
      </c>
      <c r="O177" s="71">
        <v>24.978623647997509</v>
      </c>
      <c r="P177" s="71">
        <v>47.695514389687617</v>
      </c>
      <c r="Q177" s="71">
        <v>2.2116688385395999</v>
      </c>
      <c r="R177" s="71">
        <v>0</v>
      </c>
      <c r="S177" s="71">
        <v>2.2750813136633381</v>
      </c>
      <c r="T177" s="72"/>
      <c r="U177" s="71">
        <v>3952603</v>
      </c>
      <c r="V177" s="71">
        <v>1463</v>
      </c>
      <c r="W177" s="71">
        <v>58</v>
      </c>
      <c r="X177" s="71">
        <v>7002</v>
      </c>
      <c r="Y177" s="71">
        <v>9167</v>
      </c>
      <c r="Z177" s="71">
        <v>10274</v>
      </c>
      <c r="AA177" s="71">
        <v>11581</v>
      </c>
      <c r="AB177" s="71">
        <v>35910</v>
      </c>
      <c r="AC177" s="71">
        <v>0</v>
      </c>
      <c r="AD177" s="71">
        <v>2.2750813136633381</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1982</v>
      </c>
      <c r="B178" s="70">
        <v>2</v>
      </c>
      <c r="C178" s="70">
        <v>2</v>
      </c>
      <c r="D178" s="70">
        <v>1</v>
      </c>
      <c r="E178" s="70">
        <v>2005</v>
      </c>
      <c r="F178" s="70" t="s">
        <v>789</v>
      </c>
      <c r="G178" s="1064" t="s">
        <v>1980</v>
      </c>
      <c r="H178" s="70" t="s">
        <v>1981</v>
      </c>
      <c r="I178" s="148"/>
      <c r="J178" s="71">
        <v>99.122218820584962</v>
      </c>
      <c r="K178" s="71">
        <v>2.021594443614521</v>
      </c>
      <c r="L178" s="71">
        <v>1.8633218064835471</v>
      </c>
      <c r="M178" s="71">
        <v>27.11486056372404</v>
      </c>
      <c r="N178" s="71">
        <v>28.454360655054629</v>
      </c>
      <c r="O178" s="71">
        <v>37.151809107410699</v>
      </c>
      <c r="P178" s="71">
        <v>44.614302643279608</v>
      </c>
      <c r="Q178" s="71">
        <v>1.9979612304023899</v>
      </c>
      <c r="R178" s="71">
        <v>0</v>
      </c>
      <c r="S178" s="71">
        <v>0</v>
      </c>
      <c r="T178" s="72"/>
      <c r="U178" s="71">
        <v>3823512</v>
      </c>
      <c r="V178" s="71">
        <v>973</v>
      </c>
      <c r="W178" s="71">
        <v>26</v>
      </c>
      <c r="X178" s="71">
        <v>6015</v>
      </c>
      <c r="Y178" s="71">
        <v>10345</v>
      </c>
      <c r="Z178" s="71">
        <v>17683</v>
      </c>
      <c r="AA178" s="71">
        <v>8872</v>
      </c>
      <c r="AB178" s="71">
        <v>33913</v>
      </c>
      <c r="AC178" s="71">
        <v>0</v>
      </c>
      <c r="AD178" s="71">
        <v>0</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1983</v>
      </c>
      <c r="B179" s="70">
        <v>3</v>
      </c>
      <c r="C179" s="70">
        <v>3</v>
      </c>
      <c r="D179" s="70">
        <v>1</v>
      </c>
      <c r="E179" s="70">
        <v>2006</v>
      </c>
      <c r="F179" s="70" t="s">
        <v>790</v>
      </c>
      <c r="G179" s="1064" t="s">
        <v>1980</v>
      </c>
      <c r="H179" s="70" t="s">
        <v>1981</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1984</v>
      </c>
      <c r="B180" s="70">
        <v>4</v>
      </c>
      <c r="C180" s="70">
        <v>4</v>
      </c>
      <c r="D180" s="70">
        <v>1</v>
      </c>
      <c r="E180" s="70">
        <v>2007</v>
      </c>
      <c r="F180" s="70" t="s">
        <v>791</v>
      </c>
      <c r="G180" s="70" t="s">
        <v>1980</v>
      </c>
      <c r="H180" s="70" t="s">
        <v>1981</v>
      </c>
      <c r="I180" s="148"/>
      <c r="J180" s="71">
        <v>91.105769441910681</v>
      </c>
      <c r="K180" s="71">
        <v>2.0467543182244898</v>
      </c>
      <c r="L180" s="71">
        <v>1.991047757677904</v>
      </c>
      <c r="M180" s="71">
        <v>26.13047346381785</v>
      </c>
      <c r="N180" s="71">
        <v>28.387143321141611</v>
      </c>
      <c r="O180" s="71">
        <v>36.263775713161962</v>
      </c>
      <c r="P180" s="71">
        <v>44.298899735114027</v>
      </c>
      <c r="Q180" s="71">
        <v>2.0691414031747901</v>
      </c>
      <c r="R180" s="71">
        <v>0</v>
      </c>
      <c r="S180" s="71">
        <v>0</v>
      </c>
      <c r="T180" s="72"/>
      <c r="U180" s="71">
        <v>3892308</v>
      </c>
      <c r="V180" s="71">
        <v>916</v>
      </c>
      <c r="W180" s="71">
        <v>28</v>
      </c>
      <c r="X180" s="71">
        <v>6905</v>
      </c>
      <c r="Y180" s="71">
        <v>10454</v>
      </c>
      <c r="Z180" s="71">
        <v>17943</v>
      </c>
      <c r="AA180" s="71">
        <v>8675</v>
      </c>
      <c r="AB180" s="71">
        <v>33264</v>
      </c>
      <c r="AC180" s="71">
        <v>0</v>
      </c>
      <c r="AD180" s="71">
        <v>0</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1985</v>
      </c>
      <c r="B181" s="70">
        <v>5</v>
      </c>
      <c r="C181" s="70">
        <v>5</v>
      </c>
      <c r="D181" s="70">
        <v>1</v>
      </c>
      <c r="E181" s="70">
        <v>2008</v>
      </c>
      <c r="F181" s="70" t="s">
        <v>792</v>
      </c>
      <c r="G181" s="70" t="s">
        <v>1980</v>
      </c>
      <c r="H181" s="70" t="s">
        <v>1981</v>
      </c>
      <c r="I181" s="148"/>
      <c r="J181" s="71">
        <v>88.419522142768301</v>
      </c>
      <c r="K181" s="71">
        <v>1.5985556601045701</v>
      </c>
      <c r="L181" s="71">
        <v>1.5435809188775389</v>
      </c>
      <c r="M181" s="71">
        <v>27.34532310815792</v>
      </c>
      <c r="N181" s="71">
        <v>26.672754252399258</v>
      </c>
      <c r="O181" s="71">
        <v>35.1512902790654</v>
      </c>
      <c r="P181" s="71">
        <v>43.835259356212752</v>
      </c>
      <c r="Q181" s="71">
        <v>2.0149133464360398</v>
      </c>
      <c r="R181" s="71">
        <v>0</v>
      </c>
      <c r="S181" s="71">
        <v>0</v>
      </c>
      <c r="T181" s="72"/>
      <c r="U181" s="71">
        <v>3901981</v>
      </c>
      <c r="V181" s="71">
        <v>916</v>
      </c>
      <c r="W181" s="71">
        <v>25</v>
      </c>
      <c r="X181" s="71">
        <v>6905</v>
      </c>
      <c r="Y181" s="71">
        <v>10494</v>
      </c>
      <c r="Z181" s="71">
        <v>18003</v>
      </c>
      <c r="AA181" s="71">
        <v>8594</v>
      </c>
      <c r="AB181" s="71">
        <v>32925</v>
      </c>
      <c r="AC181" s="71">
        <v>0</v>
      </c>
      <c r="AD181" s="71">
        <v>0</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1986</v>
      </c>
      <c r="B182" s="70">
        <v>6</v>
      </c>
      <c r="C182" s="70">
        <v>6</v>
      </c>
      <c r="D182" s="70">
        <v>1</v>
      </c>
      <c r="E182" s="70">
        <v>2009</v>
      </c>
      <c r="F182" s="70" t="s">
        <v>176</v>
      </c>
      <c r="G182" s="70" t="s">
        <v>1980</v>
      </c>
      <c r="H182" s="70" t="s">
        <v>1981</v>
      </c>
      <c r="I182" s="148"/>
      <c r="J182" s="71">
        <v>74.276423688818497</v>
      </c>
      <c r="K182" s="71">
        <v>1.227838047937347</v>
      </c>
      <c r="L182" s="71">
        <v>3.860377057397407</v>
      </c>
      <c r="M182" s="71">
        <v>29.10549835012155</v>
      </c>
      <c r="N182" s="71">
        <v>26.08838988865736</v>
      </c>
      <c r="O182" s="71">
        <v>36.021998408593248</v>
      </c>
      <c r="P182" s="71">
        <v>41.849312286586077</v>
      </c>
      <c r="Q182" s="71">
        <v>1.9013683428003201</v>
      </c>
      <c r="R182" s="71">
        <v>0</v>
      </c>
      <c r="S182" s="71">
        <v>0</v>
      </c>
      <c r="T182" s="72"/>
      <c r="U182" s="71">
        <v>3354426</v>
      </c>
      <c r="V182" s="71">
        <v>885</v>
      </c>
      <c r="W182" s="71">
        <v>91</v>
      </c>
      <c r="X182" s="71">
        <v>7750</v>
      </c>
      <c r="Y182" s="71">
        <v>10552</v>
      </c>
      <c r="Z182" s="71">
        <v>18210</v>
      </c>
      <c r="AA182" s="71">
        <v>8423</v>
      </c>
      <c r="AB182" s="71">
        <v>32615</v>
      </c>
      <c r="AC182" s="71">
        <v>0</v>
      </c>
      <c r="AD182" s="71">
        <v>0</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3.3460000000000001</v>
      </c>
      <c r="BK182" s="71">
        <v>0</v>
      </c>
      <c r="BL182" s="71">
        <v>3.1829999999999998</v>
      </c>
      <c r="BM182" s="71">
        <v>0</v>
      </c>
      <c r="BN182" s="72"/>
      <c r="BO182" s="71">
        <v>0</v>
      </c>
      <c r="BP182" s="71">
        <v>0</v>
      </c>
      <c r="BQ182" s="71">
        <v>2</v>
      </c>
      <c r="BR182" s="71">
        <v>0</v>
      </c>
      <c r="BS182" s="71">
        <v>1</v>
      </c>
      <c r="BT182" s="71">
        <v>0</v>
      </c>
      <c r="BU182"/>
      <c r="BV182" s="70">
        <v>6.5289999999999999</v>
      </c>
      <c r="BW182" s="70">
        <v>0</v>
      </c>
      <c r="BX182" s="70">
        <v>0</v>
      </c>
      <c r="BY182" s="70">
        <v>0</v>
      </c>
      <c r="BZ182" s="70">
        <v>0</v>
      </c>
      <c r="CA182" s="70">
        <v>0</v>
      </c>
      <c r="CB182" s="70">
        <v>0</v>
      </c>
      <c r="CC182" s="70">
        <v>0</v>
      </c>
      <c r="CD182" s="70">
        <v>0</v>
      </c>
    </row>
    <row r="183" spans="1:82">
      <c r="A183" s="70" t="s">
        <v>1987</v>
      </c>
      <c r="B183" s="70">
        <v>7</v>
      </c>
      <c r="C183" s="70">
        <v>7</v>
      </c>
      <c r="D183" s="70">
        <v>1</v>
      </c>
      <c r="E183" s="70">
        <v>2010</v>
      </c>
      <c r="F183" s="70" t="s">
        <v>177</v>
      </c>
      <c r="G183" s="70" t="s">
        <v>1980</v>
      </c>
      <c r="H183" s="70" t="s">
        <v>1981</v>
      </c>
      <c r="I183" s="148"/>
      <c r="J183" s="71">
        <v>87.143076618770081</v>
      </c>
      <c r="K183" s="71">
        <v>1.375798417037023</v>
      </c>
      <c r="L183" s="71">
        <v>3.6476836179871261</v>
      </c>
      <c r="M183" s="71">
        <v>30.614053869297209</v>
      </c>
      <c r="N183" s="71">
        <v>26.69131102417996</v>
      </c>
      <c r="O183" s="71">
        <v>36.162548725243752</v>
      </c>
      <c r="P183" s="71">
        <v>42.14666455538368</v>
      </c>
      <c r="Q183" s="71">
        <v>1.9678972007388</v>
      </c>
      <c r="R183" s="71">
        <v>0</v>
      </c>
      <c r="S183" s="71">
        <v>0</v>
      </c>
      <c r="T183" s="72"/>
      <c r="U183" s="71">
        <v>3633013</v>
      </c>
      <c r="V183" s="71">
        <v>885</v>
      </c>
      <c r="W183" s="71">
        <v>91</v>
      </c>
      <c r="X183" s="71">
        <v>7750</v>
      </c>
      <c r="Y183" s="71">
        <v>10648</v>
      </c>
      <c r="Z183" s="71">
        <v>18366</v>
      </c>
      <c r="AA183" s="71">
        <v>8271</v>
      </c>
      <c r="AB183" s="71">
        <v>32346</v>
      </c>
      <c r="AC183" s="71">
        <v>0</v>
      </c>
      <c r="AD183" s="71">
        <v>0</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13.667</v>
      </c>
      <c r="BK183" s="71">
        <v>0</v>
      </c>
      <c r="BL183" s="71">
        <v>3.1320000000000001</v>
      </c>
      <c r="BM183" s="71">
        <v>0</v>
      </c>
      <c r="BN183" s="72"/>
      <c r="BO183" s="71">
        <v>0</v>
      </c>
      <c r="BP183" s="71">
        <v>0</v>
      </c>
      <c r="BQ183" s="71">
        <v>2</v>
      </c>
      <c r="BR183" s="71">
        <v>0</v>
      </c>
      <c r="BS183" s="71">
        <v>1</v>
      </c>
      <c r="BT183" s="71">
        <v>0</v>
      </c>
      <c r="BU183"/>
      <c r="BV183" s="70">
        <v>16.798999999999999</v>
      </c>
      <c r="BW183" s="70">
        <v>0</v>
      </c>
      <c r="BX183" s="70">
        <v>0</v>
      </c>
      <c r="BY183" s="70">
        <v>0</v>
      </c>
      <c r="BZ183" s="70">
        <v>0</v>
      </c>
      <c r="CA183" s="70">
        <v>0</v>
      </c>
      <c r="CB183" s="70">
        <v>0</v>
      </c>
      <c r="CC183" s="70">
        <v>0</v>
      </c>
      <c r="CD183" s="70">
        <v>0</v>
      </c>
    </row>
    <row r="184" spans="1:82">
      <c r="A184" s="70" t="s">
        <v>1988</v>
      </c>
      <c r="B184" s="70">
        <v>8</v>
      </c>
      <c r="C184" s="70">
        <v>8</v>
      </c>
      <c r="D184" s="70">
        <v>1</v>
      </c>
      <c r="E184" s="70">
        <v>2011</v>
      </c>
      <c r="F184" s="70" t="s">
        <v>178</v>
      </c>
      <c r="G184" s="70" t="s">
        <v>1980</v>
      </c>
      <c r="H184" s="70" t="s">
        <v>1981</v>
      </c>
      <c r="I184" s="148"/>
      <c r="J184" s="71">
        <v>112.2169954776608</v>
      </c>
      <c r="K184" s="71">
        <v>2.2302005095177981</v>
      </c>
      <c r="L184" s="71">
        <v>4.1020493139497471</v>
      </c>
      <c r="M184" s="71">
        <v>37.046419774586163</v>
      </c>
      <c r="N184" s="71">
        <v>32.833715867914599</v>
      </c>
      <c r="O184" s="71">
        <v>35.630659008029298</v>
      </c>
      <c r="P184" s="71">
        <v>40.394260516871</v>
      </c>
      <c r="Q184" s="71">
        <v>2.2512795010609401</v>
      </c>
      <c r="R184" s="71">
        <v>0</v>
      </c>
      <c r="S184" s="71">
        <v>0</v>
      </c>
      <c r="T184" s="72"/>
      <c r="U184" s="71">
        <v>4417631</v>
      </c>
      <c r="V184" s="71">
        <v>885</v>
      </c>
      <c r="W184" s="71">
        <v>91</v>
      </c>
      <c r="X184" s="71">
        <v>7750</v>
      </c>
      <c r="Y184" s="71">
        <v>10735</v>
      </c>
      <c r="Z184" s="71">
        <v>18489</v>
      </c>
      <c r="AA184" s="71">
        <v>8163</v>
      </c>
      <c r="AB184" s="71">
        <v>32080</v>
      </c>
      <c r="AC184" s="71">
        <v>0</v>
      </c>
      <c r="AD184" s="71">
        <v>0</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13.819000000000001</v>
      </c>
      <c r="BK184" s="71">
        <v>0</v>
      </c>
      <c r="BL184" s="71">
        <v>3.101</v>
      </c>
      <c r="BM184" s="71">
        <v>0</v>
      </c>
      <c r="BN184" s="72"/>
      <c r="BO184" s="71">
        <v>0</v>
      </c>
      <c r="BP184" s="71">
        <v>0</v>
      </c>
      <c r="BQ184" s="71">
        <v>2</v>
      </c>
      <c r="BR184" s="71">
        <v>0</v>
      </c>
      <c r="BS184" s="71">
        <v>1</v>
      </c>
      <c r="BT184" s="71">
        <v>0</v>
      </c>
      <c r="BU184"/>
      <c r="BV184" s="70">
        <v>16.920000000000002</v>
      </c>
      <c r="BW184" s="70">
        <v>0</v>
      </c>
      <c r="BX184" s="70">
        <v>0</v>
      </c>
      <c r="BY184" s="70">
        <v>0</v>
      </c>
      <c r="BZ184" s="70">
        <v>0</v>
      </c>
      <c r="CA184" s="70">
        <v>0</v>
      </c>
      <c r="CB184" s="70">
        <v>0</v>
      </c>
      <c r="CC184" s="70">
        <v>0</v>
      </c>
      <c r="CD184" s="70">
        <v>0</v>
      </c>
    </row>
    <row r="185" spans="1:82">
      <c r="A185" s="70" t="s">
        <v>1989</v>
      </c>
      <c r="B185" s="70">
        <v>9</v>
      </c>
      <c r="C185" s="70">
        <v>9</v>
      </c>
      <c r="D185" s="70">
        <v>1</v>
      </c>
      <c r="E185" s="70">
        <v>2012</v>
      </c>
      <c r="F185" s="70" t="s">
        <v>179</v>
      </c>
      <c r="G185" s="70" t="s">
        <v>1980</v>
      </c>
      <c r="H185" s="70" t="s">
        <v>1981</v>
      </c>
      <c r="I185" s="148"/>
      <c r="J185" s="71">
        <v>110.09609356637959</v>
      </c>
      <c r="K185" s="71">
        <v>2.0833430986986849</v>
      </c>
      <c r="L185" s="71">
        <v>4.1986697676301006</v>
      </c>
      <c r="M185" s="71">
        <v>41.098938096476147</v>
      </c>
      <c r="N185" s="71">
        <v>38.159297458887202</v>
      </c>
      <c r="O185" s="71">
        <v>35.858857936617987</v>
      </c>
      <c r="P185" s="71">
        <v>39.788013017905477</v>
      </c>
      <c r="Q185" s="71">
        <v>2.4323980369946998</v>
      </c>
      <c r="R185" s="71">
        <v>0</v>
      </c>
      <c r="S185" s="71">
        <v>0</v>
      </c>
      <c r="T185" s="72"/>
      <c r="U185" s="71">
        <v>4169441</v>
      </c>
      <c r="V185" s="71">
        <v>885</v>
      </c>
      <c r="W185" s="71">
        <v>91</v>
      </c>
      <c r="X185" s="71">
        <v>7750</v>
      </c>
      <c r="Y185" s="71">
        <v>10794</v>
      </c>
      <c r="Z185" s="71">
        <v>18755</v>
      </c>
      <c r="AA185" s="71">
        <v>7995</v>
      </c>
      <c r="AB185" s="71">
        <v>31902</v>
      </c>
      <c r="AC185" s="71">
        <v>0</v>
      </c>
      <c r="AD185" s="71">
        <v>0</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14.319000000000001</v>
      </c>
      <c r="BK185" s="71">
        <v>0</v>
      </c>
      <c r="BL185" s="71">
        <v>3.5779999999999998</v>
      </c>
      <c r="BM185" s="71">
        <v>0</v>
      </c>
      <c r="BN185" s="72"/>
      <c r="BO185" s="71">
        <v>0</v>
      </c>
      <c r="BP185" s="71">
        <v>0</v>
      </c>
      <c r="BQ185" s="71">
        <v>2</v>
      </c>
      <c r="BR185" s="71">
        <v>0</v>
      </c>
      <c r="BS185" s="71">
        <v>1</v>
      </c>
      <c r="BT185" s="71">
        <v>0</v>
      </c>
      <c r="BU185"/>
      <c r="BV185" s="70">
        <v>17.896999999999998</v>
      </c>
      <c r="BW185" s="70">
        <v>0</v>
      </c>
      <c r="BX185" s="70">
        <v>0</v>
      </c>
      <c r="BY185" s="70">
        <v>0</v>
      </c>
      <c r="BZ185" s="70">
        <v>0</v>
      </c>
      <c r="CA185" s="70">
        <v>0</v>
      </c>
      <c r="CB185" s="70">
        <v>0</v>
      </c>
      <c r="CC185" s="70">
        <v>0</v>
      </c>
      <c r="CD185" s="70">
        <v>0</v>
      </c>
    </row>
    <row r="186" spans="1:82">
      <c r="A186" s="70" t="s">
        <v>1990</v>
      </c>
      <c r="B186" s="70">
        <v>10</v>
      </c>
      <c r="C186" s="70">
        <v>10</v>
      </c>
      <c r="D186" s="70">
        <v>1</v>
      </c>
      <c r="E186" s="70">
        <v>2013</v>
      </c>
      <c r="F186" s="70" t="s">
        <v>180</v>
      </c>
      <c r="G186" s="70" t="s">
        <v>1980</v>
      </c>
      <c r="H186" s="70" t="s">
        <v>1981</v>
      </c>
      <c r="I186" s="148"/>
      <c r="J186" s="71">
        <v>117.3109742949017</v>
      </c>
      <c r="K186" s="71">
        <v>1.735061361324939</v>
      </c>
      <c r="L186" s="71">
        <v>4.0348880070339677</v>
      </c>
      <c r="M186" s="71">
        <v>40.718626495075</v>
      </c>
      <c r="N186" s="71">
        <v>36.549093966584238</v>
      </c>
      <c r="O186" s="71">
        <v>34.641056183868017</v>
      </c>
      <c r="P186" s="71">
        <v>39.678175615665069</v>
      </c>
      <c r="Q186" s="71">
        <v>2.45949884830745</v>
      </c>
      <c r="R186" s="71">
        <v>0</v>
      </c>
      <c r="S186" s="71">
        <v>0</v>
      </c>
      <c r="T186" s="72"/>
      <c r="U186" s="71">
        <v>4462414</v>
      </c>
      <c r="V186" s="71">
        <v>885</v>
      </c>
      <c r="W186" s="71">
        <v>91</v>
      </c>
      <c r="X186" s="71">
        <v>7750</v>
      </c>
      <c r="Y186" s="71">
        <v>10849</v>
      </c>
      <c r="Z186" s="71">
        <v>18927</v>
      </c>
      <c r="AA186" s="71">
        <v>7943</v>
      </c>
      <c r="AB186" s="71">
        <v>31795</v>
      </c>
      <c r="AC186" s="71">
        <v>0</v>
      </c>
      <c r="AD186" s="71">
        <v>0</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16.742000000000001</v>
      </c>
      <c r="BK186" s="71">
        <v>0</v>
      </c>
      <c r="BL186" s="71">
        <v>3.8029999999999999</v>
      </c>
      <c r="BM186" s="71">
        <v>0</v>
      </c>
      <c r="BN186" s="72"/>
      <c r="BO186" s="71">
        <v>0</v>
      </c>
      <c r="BP186" s="71">
        <v>0</v>
      </c>
      <c r="BQ186" s="71">
        <v>2</v>
      </c>
      <c r="BR186" s="71">
        <v>0</v>
      </c>
      <c r="BS186" s="71">
        <v>1</v>
      </c>
      <c r="BT186" s="71">
        <v>0</v>
      </c>
      <c r="BU186"/>
      <c r="BV186" s="70">
        <v>20.545000000000002</v>
      </c>
      <c r="BW186" s="70">
        <v>0</v>
      </c>
      <c r="BX186" s="70">
        <v>0</v>
      </c>
      <c r="BY186" s="70">
        <v>0</v>
      </c>
      <c r="BZ186" s="70">
        <v>0</v>
      </c>
      <c r="CA186" s="70">
        <v>0</v>
      </c>
      <c r="CB186" s="70">
        <v>0</v>
      </c>
      <c r="CC186" s="70">
        <v>0</v>
      </c>
      <c r="CD186" s="70">
        <v>0</v>
      </c>
    </row>
    <row r="187" spans="1:82">
      <c r="A187" s="70" t="s">
        <v>1991</v>
      </c>
      <c r="B187" s="70">
        <v>11</v>
      </c>
      <c r="C187" s="70">
        <v>11</v>
      </c>
      <c r="D187" s="70">
        <v>1</v>
      </c>
      <c r="E187" s="70">
        <v>2014</v>
      </c>
      <c r="F187" s="70" t="s">
        <v>181</v>
      </c>
      <c r="G187" s="70" t="s">
        <v>1980</v>
      </c>
      <c r="H187" s="70" t="s">
        <v>1981</v>
      </c>
      <c r="I187" s="148"/>
      <c r="J187" s="71">
        <v>118.520759615141</v>
      </c>
      <c r="K187" s="71">
        <v>1.9530529595604209</v>
      </c>
      <c r="L187" s="71">
        <v>8.1498005124556361</v>
      </c>
      <c r="M187" s="71">
        <v>37.697725207895417</v>
      </c>
      <c r="N187" s="71">
        <v>32.060822904954549</v>
      </c>
      <c r="O187" s="71">
        <v>33.175530207147695</v>
      </c>
      <c r="P187" s="71">
        <v>39.261771909238057</v>
      </c>
      <c r="Q187" s="71">
        <v>2.32961037935923</v>
      </c>
      <c r="R187" s="71">
        <v>0</v>
      </c>
      <c r="S187" s="71">
        <v>0</v>
      </c>
      <c r="T187" s="72"/>
      <c r="U187" s="71">
        <v>4599263</v>
      </c>
      <c r="V187" s="71">
        <v>764</v>
      </c>
      <c r="W187" s="71">
        <v>187</v>
      </c>
      <c r="X187" s="71">
        <v>7335</v>
      </c>
      <c r="Y187" s="71">
        <v>10884</v>
      </c>
      <c r="Z187" s="71">
        <v>19091</v>
      </c>
      <c r="AA187" s="71">
        <v>7819</v>
      </c>
      <c r="AB187" s="71">
        <v>31389</v>
      </c>
      <c r="AC187" s="71">
        <v>0</v>
      </c>
      <c r="AD187" s="71">
        <v>0</v>
      </c>
      <c r="AE187" s="72"/>
      <c r="AF187" s="71"/>
      <c r="AG187" s="71"/>
      <c r="AH187" s="71"/>
      <c r="AI187" s="71"/>
      <c r="AJ187" s="71"/>
      <c r="AK187" s="71"/>
      <c r="AL187" s="71"/>
      <c r="AM187" s="71"/>
      <c r="AN187" s="71"/>
      <c r="AO187" s="71"/>
      <c r="AP187" s="71"/>
      <c r="AQ187" s="72"/>
      <c r="AR187" s="71">
        <v>998</v>
      </c>
      <c r="AS187" s="71">
        <v>251</v>
      </c>
      <c r="AT187" s="71">
        <v>0</v>
      </c>
      <c r="AU187" s="71">
        <v>0</v>
      </c>
      <c r="AV187" s="71">
        <v>0</v>
      </c>
      <c r="AW187" s="71">
        <v>0</v>
      </c>
      <c r="AX187" s="71"/>
      <c r="AY187" s="72"/>
      <c r="AZ187" s="71">
        <v>4747.6730000000007</v>
      </c>
      <c r="BA187" s="71">
        <v>10896</v>
      </c>
      <c r="BB187" s="71">
        <v>0</v>
      </c>
      <c r="BC187" s="71">
        <v>0</v>
      </c>
      <c r="BD187" s="71">
        <v>0</v>
      </c>
      <c r="BE187" s="71">
        <v>0</v>
      </c>
      <c r="BF187" s="71"/>
      <c r="BG187" s="72"/>
      <c r="BH187" s="71">
        <v>0</v>
      </c>
      <c r="BI187" s="71">
        <v>0</v>
      </c>
      <c r="BJ187" s="71">
        <v>17.484000000000002</v>
      </c>
      <c r="BK187" s="71">
        <v>0</v>
      </c>
      <c r="BL187" s="71">
        <v>5.2930000000000001</v>
      </c>
      <c r="BM187" s="71">
        <v>0</v>
      </c>
      <c r="BN187" s="72"/>
      <c r="BO187" s="71">
        <v>0</v>
      </c>
      <c r="BP187" s="71">
        <v>0</v>
      </c>
      <c r="BQ187" s="71">
        <v>2</v>
      </c>
      <c r="BR187" s="71">
        <v>0</v>
      </c>
      <c r="BS187" s="71">
        <v>1</v>
      </c>
      <c r="BT187" s="71">
        <v>0</v>
      </c>
      <c r="BU187"/>
      <c r="BV187" s="70">
        <v>22.777000000000001</v>
      </c>
      <c r="BW187" s="70">
        <v>0</v>
      </c>
      <c r="BX187" s="70">
        <v>0</v>
      </c>
      <c r="BY187" s="70">
        <v>0</v>
      </c>
      <c r="BZ187" s="70">
        <v>0</v>
      </c>
      <c r="CA187" s="70">
        <v>0</v>
      </c>
      <c r="CB187" s="70">
        <v>0</v>
      </c>
      <c r="CC187" s="70">
        <v>0</v>
      </c>
      <c r="CD187" s="70">
        <v>0</v>
      </c>
    </row>
    <row r="188" spans="1:82">
      <c r="A188" s="70" t="s">
        <v>1992</v>
      </c>
      <c r="B188" s="70">
        <v>12</v>
      </c>
      <c r="C188" s="70">
        <v>12</v>
      </c>
      <c r="D188" s="70">
        <v>1</v>
      </c>
      <c r="E188" s="70">
        <v>2015</v>
      </c>
      <c r="F188" s="70" t="s">
        <v>182</v>
      </c>
      <c r="G188" s="70" t="s">
        <v>1980</v>
      </c>
      <c r="H188" s="70" t="s">
        <v>1981</v>
      </c>
      <c r="I188" s="148"/>
      <c r="J188" s="71">
        <v>95.844714242043068</v>
      </c>
      <c r="K188" s="71">
        <v>1.7536135380613409</v>
      </c>
      <c r="L188" s="71">
        <v>8.1516556716754884</v>
      </c>
      <c r="M188" s="71">
        <v>36.077344728937213</v>
      </c>
      <c r="N188" s="71">
        <v>28.496148997483768</v>
      </c>
      <c r="O188" s="71">
        <v>32.878228219232717</v>
      </c>
      <c r="P188" s="71">
        <v>38.60432542368175</v>
      </c>
      <c r="Q188" s="71">
        <v>2.2479893999847702</v>
      </c>
      <c r="R188" s="71">
        <v>0</v>
      </c>
      <c r="S188" s="71">
        <v>0</v>
      </c>
      <c r="T188" s="72"/>
      <c r="U188" s="71">
        <v>4245617</v>
      </c>
      <c r="V188" s="71">
        <v>764</v>
      </c>
      <c r="W188" s="71">
        <v>187</v>
      </c>
      <c r="X188" s="71">
        <v>7335</v>
      </c>
      <c r="Y188" s="71">
        <v>10914</v>
      </c>
      <c r="Z188" s="71">
        <v>19102</v>
      </c>
      <c r="AA188" s="71">
        <v>7682</v>
      </c>
      <c r="AB188" s="71">
        <v>30941</v>
      </c>
      <c r="AC188" s="71">
        <v>0</v>
      </c>
      <c r="AD188" s="71">
        <v>0</v>
      </c>
      <c r="AE188" s="72"/>
      <c r="AF188" s="71">
        <v>48715500.861559913</v>
      </c>
      <c r="AG188" s="71">
        <v>1406381.996797127</v>
      </c>
      <c r="AH188" s="71">
        <v>1531093.6302551781</v>
      </c>
      <c r="AI188" s="71">
        <v>45341428.620199867</v>
      </c>
      <c r="AJ188" s="71">
        <v>45487978.386445247</v>
      </c>
      <c r="AK188" s="71">
        <v>0</v>
      </c>
      <c r="AL188" s="71">
        <v>0</v>
      </c>
      <c r="AM188" s="71">
        <v>4240334.2573865941</v>
      </c>
      <c r="AN188" s="71">
        <v>0</v>
      </c>
      <c r="AO188" s="71">
        <v>0</v>
      </c>
      <c r="AP188" s="71">
        <v>146722717.75264394</v>
      </c>
      <c r="AQ188" s="72"/>
      <c r="AR188" s="71">
        <v>1067</v>
      </c>
      <c r="AS188" s="71">
        <v>282</v>
      </c>
      <c r="AT188" s="71">
        <v>0</v>
      </c>
      <c r="AU188" s="71">
        <v>0</v>
      </c>
      <c r="AV188" s="71">
        <v>0</v>
      </c>
      <c r="AW188" s="71">
        <v>0</v>
      </c>
      <c r="AX188" s="71"/>
      <c r="AY188" s="72"/>
      <c r="AZ188" s="71">
        <v>5195.5929999999998</v>
      </c>
      <c r="BA188" s="71">
        <v>13557.9</v>
      </c>
      <c r="BB188" s="71">
        <v>0</v>
      </c>
      <c r="BC188" s="71">
        <v>0</v>
      </c>
      <c r="BD188" s="71">
        <v>0</v>
      </c>
      <c r="BE188" s="71">
        <v>0</v>
      </c>
      <c r="BF188" s="71"/>
      <c r="BG188" s="72"/>
      <c r="BH188" s="71">
        <v>0</v>
      </c>
      <c r="BI188" s="71">
        <v>0</v>
      </c>
      <c r="BJ188" s="71">
        <v>16.64</v>
      </c>
      <c r="BK188" s="71">
        <v>0</v>
      </c>
      <c r="BL188" s="71">
        <v>3.8570000000000002</v>
      </c>
      <c r="BM188" s="71">
        <v>0</v>
      </c>
      <c r="BN188" s="72"/>
      <c r="BO188" s="71">
        <v>0</v>
      </c>
      <c r="BP188" s="71">
        <v>0</v>
      </c>
      <c r="BQ188" s="71">
        <v>2</v>
      </c>
      <c r="BR188" s="71">
        <v>0</v>
      </c>
      <c r="BS188" s="71">
        <v>1</v>
      </c>
      <c r="BT188" s="71">
        <v>0</v>
      </c>
      <c r="BU188"/>
      <c r="BV188" s="70">
        <v>20.497</v>
      </c>
      <c r="BW188" s="70">
        <v>0</v>
      </c>
      <c r="BX188" s="70">
        <v>0</v>
      </c>
      <c r="BY188" s="70">
        <v>0</v>
      </c>
      <c r="BZ188" s="70">
        <v>0</v>
      </c>
      <c r="CA188" s="70">
        <v>0</v>
      </c>
      <c r="CB188" s="70">
        <v>0</v>
      </c>
      <c r="CC188" s="70">
        <v>0</v>
      </c>
      <c r="CD188" s="70">
        <v>0</v>
      </c>
    </row>
    <row r="189" spans="1:82">
      <c r="A189" s="70" t="s">
        <v>1993</v>
      </c>
      <c r="B189" s="70">
        <v>13</v>
      </c>
      <c r="C189" s="70">
        <v>13</v>
      </c>
      <c r="D189" s="70">
        <v>1</v>
      </c>
      <c r="E189" s="70">
        <v>2016</v>
      </c>
      <c r="F189" s="70" t="s">
        <v>155</v>
      </c>
      <c r="G189" s="70" t="s">
        <v>1980</v>
      </c>
      <c r="H189" s="70" t="s">
        <v>1981</v>
      </c>
      <c r="I189" s="148"/>
      <c r="J189" s="71">
        <v>85.165580761079212</v>
      </c>
      <c r="K189" s="71">
        <v>1.7057724628173261</v>
      </c>
      <c r="L189" s="71">
        <v>7.6955278941496283</v>
      </c>
      <c r="M189" s="71">
        <v>29.339013555339392</v>
      </c>
      <c r="N189" s="71">
        <v>28.41892076248768</v>
      </c>
      <c r="O189" s="71">
        <v>32.482372658159939</v>
      </c>
      <c r="P189" s="71">
        <v>36.872840757586793</v>
      </c>
      <c r="Q189" s="71">
        <v>2.1598567796650885</v>
      </c>
      <c r="R189" s="71">
        <v>0</v>
      </c>
      <c r="S189" s="71">
        <v>0</v>
      </c>
      <c r="T189" s="72"/>
      <c r="U189" s="71">
        <v>3990305</v>
      </c>
      <c r="V189" s="71">
        <v>764</v>
      </c>
      <c r="W189" s="71">
        <v>187</v>
      </c>
      <c r="X189" s="71">
        <v>7335</v>
      </c>
      <c r="Y189" s="71">
        <v>10946</v>
      </c>
      <c r="Z189" s="71">
        <v>19104</v>
      </c>
      <c r="AA189" s="71">
        <v>7589</v>
      </c>
      <c r="AB189" s="71">
        <v>30579</v>
      </c>
      <c r="AC189" s="71">
        <v>0</v>
      </c>
      <c r="AD189" s="71">
        <v>0</v>
      </c>
      <c r="AE189" s="72"/>
      <c r="AF189" s="71">
        <v>44607771.180295393</v>
      </c>
      <c r="AG189" s="71">
        <v>1417132.7043304399</v>
      </c>
      <c r="AH189" s="71">
        <v>1135591.196415053</v>
      </c>
      <c r="AI189" s="71">
        <v>47142973.189621463</v>
      </c>
      <c r="AJ189" s="71">
        <v>47558617.728908718</v>
      </c>
      <c r="AK189" s="71">
        <v>0</v>
      </c>
      <c r="AL189" s="71">
        <v>0</v>
      </c>
      <c r="AM189" s="71">
        <v>4193979.4570255489</v>
      </c>
      <c r="AN189" s="71">
        <v>0</v>
      </c>
      <c r="AO189" s="71">
        <v>0</v>
      </c>
      <c r="AP189" s="71">
        <v>146056065.45659664</v>
      </c>
      <c r="AQ189" s="72"/>
      <c r="AR189" s="71">
        <v>1113</v>
      </c>
      <c r="AS189" s="71">
        <v>318</v>
      </c>
      <c r="AT189" s="71">
        <v>0</v>
      </c>
      <c r="AU189" s="71">
        <v>0</v>
      </c>
      <c r="AV189" s="71">
        <v>0</v>
      </c>
      <c r="AW189" s="71">
        <v>0</v>
      </c>
      <c r="AX189" s="71"/>
      <c r="AY189" s="72"/>
      <c r="AZ189" s="71">
        <v>5496.8330000000014</v>
      </c>
      <c r="BA189" s="71">
        <v>14414</v>
      </c>
      <c r="BB189" s="71">
        <v>0</v>
      </c>
      <c r="BC189" s="71">
        <v>0</v>
      </c>
      <c r="BD189" s="71">
        <v>0</v>
      </c>
      <c r="BE189" s="71">
        <v>0</v>
      </c>
      <c r="BF189" s="71"/>
      <c r="BG189" s="72"/>
      <c r="BH189" s="71">
        <v>0</v>
      </c>
      <c r="BI189" s="71">
        <v>0</v>
      </c>
      <c r="BJ189" s="71">
        <v>14.241</v>
      </c>
      <c r="BK189" s="71">
        <v>0</v>
      </c>
      <c r="BL189" s="71">
        <v>3.4590000000000001</v>
      </c>
      <c r="BM189" s="71">
        <v>0</v>
      </c>
      <c r="BN189" s="72"/>
      <c r="BO189" s="71">
        <v>0</v>
      </c>
      <c r="BP189" s="71">
        <v>0</v>
      </c>
      <c r="BQ189" s="71">
        <v>2</v>
      </c>
      <c r="BR189" s="71">
        <v>0</v>
      </c>
      <c r="BS189" s="71">
        <v>1</v>
      </c>
      <c r="BT189" s="71">
        <v>0</v>
      </c>
      <c r="BU189"/>
      <c r="BV189" s="70">
        <v>17.7</v>
      </c>
      <c r="BW189" s="70">
        <v>0</v>
      </c>
      <c r="BX189" s="70">
        <v>0</v>
      </c>
      <c r="BY189" s="70">
        <v>0</v>
      </c>
      <c r="BZ189" s="70">
        <v>0</v>
      </c>
      <c r="CA189" s="70">
        <v>0</v>
      </c>
      <c r="CB189" s="70">
        <v>0</v>
      </c>
      <c r="CC189" s="70">
        <v>0</v>
      </c>
      <c r="CD189" s="70">
        <v>0</v>
      </c>
    </row>
    <row r="190" spans="1:82">
      <c r="A190" s="70" t="s">
        <v>1994</v>
      </c>
      <c r="B190" s="70">
        <v>14</v>
      </c>
      <c r="C190" s="70">
        <v>14</v>
      </c>
      <c r="D190" s="70">
        <v>1</v>
      </c>
      <c r="E190" s="70">
        <v>2017</v>
      </c>
      <c r="F190" s="70" t="s">
        <v>156</v>
      </c>
      <c r="G190" s="70" t="s">
        <v>1980</v>
      </c>
      <c r="H190" s="70" t="s">
        <v>1981</v>
      </c>
      <c r="I190" s="148"/>
      <c r="J190" s="71">
        <v>92.000474380681993</v>
      </c>
      <c r="K190" s="71">
        <v>1.7525522639129056</v>
      </c>
      <c r="L190" s="71">
        <v>7.6333814457627662</v>
      </c>
      <c r="M190" s="71">
        <v>27.31652572971117</v>
      </c>
      <c r="N190" s="71">
        <v>26.562242995047907</v>
      </c>
      <c r="O190" s="71">
        <v>32.019239613228173</v>
      </c>
      <c r="P190" s="71">
        <v>35.987492083347711</v>
      </c>
      <c r="Q190" s="71">
        <v>2.0690949976438699</v>
      </c>
      <c r="R190" s="71">
        <v>0</v>
      </c>
      <c r="S190" s="71">
        <v>0</v>
      </c>
      <c r="T190" s="72"/>
      <c r="U190" s="71">
        <v>4636024</v>
      </c>
      <c r="V190" s="71">
        <v>764</v>
      </c>
      <c r="W190" s="71">
        <v>187</v>
      </c>
      <c r="X190" s="71">
        <v>7335</v>
      </c>
      <c r="Y190" s="71">
        <v>11054</v>
      </c>
      <c r="Z190" s="71">
        <v>19144</v>
      </c>
      <c r="AA190" s="71">
        <v>7454</v>
      </c>
      <c r="AB190" s="71">
        <v>30293</v>
      </c>
      <c r="AC190" s="71">
        <v>0</v>
      </c>
      <c r="AD190" s="71">
        <v>0</v>
      </c>
      <c r="AE190" s="72"/>
      <c r="AF190" s="71">
        <v>49354994.749304406</v>
      </c>
      <c r="AG190" s="71">
        <v>1434623.6684013479</v>
      </c>
      <c r="AH190" s="71">
        <v>1523863.6014956611</v>
      </c>
      <c r="AI190" s="71">
        <v>44792692.819339998</v>
      </c>
      <c r="AJ190" s="71">
        <v>48978916.709526747</v>
      </c>
      <c r="AK190" s="71">
        <v>0</v>
      </c>
      <c r="AL190" s="71">
        <v>0</v>
      </c>
      <c r="AM190" s="71">
        <v>4161254.961740274</v>
      </c>
      <c r="AN190" s="71">
        <v>0</v>
      </c>
      <c r="AO190" s="71">
        <v>0</v>
      </c>
      <c r="AP190" s="71">
        <v>150246346.50980845</v>
      </c>
      <c r="AQ190" s="72"/>
      <c r="AR190" s="71">
        <v>1174</v>
      </c>
      <c r="AS190" s="71">
        <v>337</v>
      </c>
      <c r="AT190" s="71">
        <v>0</v>
      </c>
      <c r="AU190" s="71">
        <v>1</v>
      </c>
      <c r="AV190" s="71">
        <v>0</v>
      </c>
      <c r="AW190" s="71">
        <v>0</v>
      </c>
      <c r="AX190" s="71"/>
      <c r="AY190" s="72"/>
      <c r="AZ190" s="71">
        <v>5878.0330000000004</v>
      </c>
      <c r="BA190" s="71">
        <v>15143.4</v>
      </c>
      <c r="BB190" s="71">
        <v>0</v>
      </c>
      <c r="BC190" s="71">
        <v>162</v>
      </c>
      <c r="BD190" s="71">
        <v>0</v>
      </c>
      <c r="BE190" s="71">
        <v>0</v>
      </c>
      <c r="BF190" s="71"/>
      <c r="BG190" s="72"/>
      <c r="BH190" s="71">
        <v>0</v>
      </c>
      <c r="BI190" s="71">
        <v>0</v>
      </c>
      <c r="BJ190" s="71">
        <v>13.875999999999999</v>
      </c>
      <c r="BK190" s="71">
        <v>0</v>
      </c>
      <c r="BL190" s="71">
        <v>3.51</v>
      </c>
      <c r="BM190" s="71">
        <v>0</v>
      </c>
      <c r="BN190" s="72"/>
      <c r="BO190" s="71">
        <v>0</v>
      </c>
      <c r="BP190" s="71">
        <v>0</v>
      </c>
      <c r="BQ190" s="71">
        <v>2</v>
      </c>
      <c r="BR190" s="71">
        <v>0</v>
      </c>
      <c r="BS190" s="71">
        <v>1</v>
      </c>
      <c r="BT190" s="71">
        <v>0</v>
      </c>
      <c r="BU190"/>
      <c r="BV190" s="70">
        <v>17.385999999999999</v>
      </c>
      <c r="BW190" s="70">
        <v>0</v>
      </c>
      <c r="BX190" s="70">
        <v>0</v>
      </c>
      <c r="BY190" s="70">
        <v>0</v>
      </c>
      <c r="BZ190" s="70">
        <v>0</v>
      </c>
      <c r="CA190" s="70">
        <v>0</v>
      </c>
      <c r="CB190" s="70">
        <v>0</v>
      </c>
      <c r="CC190" s="70">
        <v>0</v>
      </c>
      <c r="CD190" s="70">
        <v>0</v>
      </c>
    </row>
    <row r="191" spans="1:82">
      <c r="A191" s="70" t="s">
        <v>1995</v>
      </c>
      <c r="B191" s="70">
        <v>15</v>
      </c>
      <c r="C191" s="70">
        <v>15</v>
      </c>
      <c r="D191" s="70">
        <v>1</v>
      </c>
      <c r="E191" s="70">
        <v>2018</v>
      </c>
      <c r="F191" s="70" t="s">
        <v>183</v>
      </c>
      <c r="G191" s="70" t="s">
        <v>1980</v>
      </c>
      <c r="H191" s="70" t="s">
        <v>1981</v>
      </c>
      <c r="I191" s="148"/>
      <c r="J191" s="71">
        <v>98.361674599912803</v>
      </c>
      <c r="K191" s="71">
        <v>1.4789779193820991</v>
      </c>
      <c r="L191" s="71">
        <v>6.8938037086717605</v>
      </c>
      <c r="M191" s="71">
        <v>24.923311879519556</v>
      </c>
      <c r="N191" s="71">
        <v>18.383125496322215</v>
      </c>
      <c r="O191" s="71">
        <v>31.312636078088577</v>
      </c>
      <c r="P191" s="71">
        <v>35.084357136072747</v>
      </c>
      <c r="Q191" s="71">
        <v>1.88640374389486</v>
      </c>
      <c r="R191" s="71">
        <v>0</v>
      </c>
      <c r="S191" s="71">
        <v>0</v>
      </c>
      <c r="T191" s="72"/>
      <c r="U191" s="71">
        <v>5469862</v>
      </c>
      <c r="V191" s="71">
        <v>764</v>
      </c>
      <c r="W191" s="71">
        <v>187</v>
      </c>
      <c r="X191" s="71">
        <v>7335</v>
      </c>
      <c r="Y191" s="71">
        <v>11067</v>
      </c>
      <c r="Z191" s="71">
        <v>19080</v>
      </c>
      <c r="AA191" s="71">
        <v>7340</v>
      </c>
      <c r="AB191" s="71">
        <v>29763</v>
      </c>
      <c r="AC191" s="71">
        <v>0</v>
      </c>
      <c r="AD191" s="71">
        <v>0</v>
      </c>
      <c r="AE191" s="72"/>
      <c r="AF191" s="71">
        <v>53436924.882497244</v>
      </c>
      <c r="AG191" s="71">
        <v>1297789.5739418161</v>
      </c>
      <c r="AH191" s="71">
        <v>1447274.852246271</v>
      </c>
      <c r="AI191" s="71">
        <v>43022046.774696678</v>
      </c>
      <c r="AJ191" s="71">
        <v>41199046.914847538</v>
      </c>
      <c r="AK191" s="71">
        <v>0</v>
      </c>
      <c r="AL191" s="71">
        <v>0</v>
      </c>
      <c r="AM191" s="71">
        <v>4096910.0081108049</v>
      </c>
      <c r="AN191" s="71">
        <v>0</v>
      </c>
      <c r="AO191" s="71">
        <v>0</v>
      </c>
      <c r="AP191" s="71">
        <v>144499993.00634035</v>
      </c>
      <c r="AQ191" s="72"/>
      <c r="AR191" s="71">
        <v>1230</v>
      </c>
      <c r="AS191" s="71">
        <v>350</v>
      </c>
      <c r="AT191" s="71">
        <v>0</v>
      </c>
      <c r="AU191" s="71">
        <v>1</v>
      </c>
      <c r="AV191" s="71">
        <v>0</v>
      </c>
      <c r="AW191" s="71">
        <v>0</v>
      </c>
      <c r="AX191" s="71"/>
      <c r="AY191" s="72"/>
      <c r="AZ191" s="71">
        <v>6218.2129999999997</v>
      </c>
      <c r="BA191" s="71">
        <v>15624</v>
      </c>
      <c r="BB191" s="71">
        <v>0</v>
      </c>
      <c r="BC191" s="71">
        <v>162</v>
      </c>
      <c r="BD191" s="71">
        <v>0</v>
      </c>
      <c r="BE191" s="71">
        <v>0</v>
      </c>
      <c r="BF191" s="71"/>
      <c r="BG191" s="72"/>
      <c r="BH191" s="71">
        <v>0</v>
      </c>
      <c r="BI191" s="71">
        <v>0</v>
      </c>
      <c r="BJ191" s="71">
        <v>17.085999999999999</v>
      </c>
      <c r="BK191" s="71">
        <v>0</v>
      </c>
      <c r="BL191" s="71">
        <v>3.7160000000000002</v>
      </c>
      <c r="BM191" s="71">
        <v>0</v>
      </c>
      <c r="BN191" s="72"/>
      <c r="BO191" s="71">
        <v>0</v>
      </c>
      <c r="BP191" s="71">
        <v>0</v>
      </c>
      <c r="BQ191" s="71">
        <v>3</v>
      </c>
      <c r="BR191" s="71">
        <v>0</v>
      </c>
      <c r="BS191" s="71">
        <v>1</v>
      </c>
      <c r="BT191" s="71">
        <v>0</v>
      </c>
      <c r="BU191"/>
      <c r="BV191" s="70">
        <v>20.802</v>
      </c>
      <c r="BW191" s="70">
        <v>0</v>
      </c>
      <c r="BX191" s="70">
        <v>0</v>
      </c>
      <c r="BY191" s="70">
        <v>0</v>
      </c>
      <c r="BZ191" s="70">
        <v>0</v>
      </c>
      <c r="CA191" s="70">
        <v>0</v>
      </c>
      <c r="CB191" s="70">
        <v>0</v>
      </c>
      <c r="CC191" s="70">
        <v>0</v>
      </c>
      <c r="CD191" s="70">
        <v>0</v>
      </c>
    </row>
    <row r="192" spans="1:82">
      <c r="A192" s="70" t="s">
        <v>1996</v>
      </c>
      <c r="B192" s="70">
        <v>16</v>
      </c>
      <c r="C192" s="70">
        <v>16</v>
      </c>
      <c r="D192" s="70">
        <v>1</v>
      </c>
      <c r="E192" s="70">
        <v>2019</v>
      </c>
      <c r="F192" s="70" t="s">
        <v>158</v>
      </c>
      <c r="G192" s="70" t="s">
        <v>1980</v>
      </c>
      <c r="H192" s="70" t="s">
        <v>1981</v>
      </c>
      <c r="I192" s="148"/>
      <c r="J192" s="71">
        <v>96.035512817624607</v>
      </c>
      <c r="K192" s="71">
        <v>1.4052959314012183</v>
      </c>
      <c r="L192" s="71">
        <v>7.0104643647029796</v>
      </c>
      <c r="M192" s="71">
        <v>26.173316454041</v>
      </c>
      <c r="N192" s="71">
        <v>18.141764722396321</v>
      </c>
      <c r="O192" s="71">
        <v>30.31943795585142</v>
      </c>
      <c r="P192" s="71">
        <v>35.007015251687051</v>
      </c>
      <c r="Q192" s="71">
        <v>1.8105161312006599</v>
      </c>
      <c r="R192" s="71">
        <v>0</v>
      </c>
      <c r="S192" s="71">
        <v>0</v>
      </c>
      <c r="T192" s="72"/>
      <c r="U192" s="71">
        <v>5329323</v>
      </c>
      <c r="V192" s="71">
        <v>764</v>
      </c>
      <c r="W192" s="71">
        <v>187</v>
      </c>
      <c r="X192" s="71">
        <v>7335</v>
      </c>
      <c r="Y192" s="71">
        <v>11128</v>
      </c>
      <c r="Z192" s="71">
        <v>18982</v>
      </c>
      <c r="AA192" s="71">
        <v>7269</v>
      </c>
      <c r="AB192" s="71">
        <v>29339</v>
      </c>
      <c r="AC192" s="71">
        <v>0</v>
      </c>
      <c r="AD192" s="71">
        <v>0</v>
      </c>
      <c r="AE192" s="72"/>
      <c r="AF192" s="71">
        <v>53290942.053830832</v>
      </c>
      <c r="AG192" s="71">
        <v>1257714.0949413709</v>
      </c>
      <c r="AH192" s="71">
        <v>1538008.016558171</v>
      </c>
      <c r="AI192" s="71">
        <v>43986521.896055117</v>
      </c>
      <c r="AJ192" s="71">
        <v>37371421.05236882</v>
      </c>
      <c r="AK192" s="71">
        <v>0</v>
      </c>
      <c r="AL192" s="71">
        <v>0</v>
      </c>
      <c r="AM192" s="71">
        <v>3995750.9361262498</v>
      </c>
      <c r="AN192" s="71">
        <v>0</v>
      </c>
      <c r="AO192" s="71">
        <v>0</v>
      </c>
      <c r="AP192" s="71">
        <v>141440358.04988056</v>
      </c>
      <c r="AQ192" s="72"/>
      <c r="AR192" s="71">
        <v>1268</v>
      </c>
      <c r="AS192" s="71">
        <v>368</v>
      </c>
      <c r="AT192" s="71">
        <v>0</v>
      </c>
      <c r="AU192" s="71">
        <v>1</v>
      </c>
      <c r="AV192" s="71">
        <v>0</v>
      </c>
      <c r="AW192" s="71">
        <v>0</v>
      </c>
      <c r="AX192" s="71"/>
      <c r="AY192" s="72"/>
      <c r="AZ192" s="71">
        <v>6436.5830000000042</v>
      </c>
      <c r="BA192" s="71">
        <v>17251.3</v>
      </c>
      <c r="BB192" s="71">
        <v>0</v>
      </c>
      <c r="BC192" s="71">
        <v>170</v>
      </c>
      <c r="BD192" s="71">
        <v>0</v>
      </c>
      <c r="BE192" s="71">
        <v>0</v>
      </c>
      <c r="BF192" s="71"/>
      <c r="BG192" s="72"/>
      <c r="BH192" s="71">
        <v>0</v>
      </c>
      <c r="BI192" s="71">
        <v>0</v>
      </c>
      <c r="BJ192" s="71">
        <v>11.487</v>
      </c>
      <c r="BK192" s="71">
        <v>0</v>
      </c>
      <c r="BL192" s="71">
        <v>3.5019999999999998</v>
      </c>
      <c r="BM192" s="71">
        <v>0</v>
      </c>
      <c r="BN192" s="72"/>
      <c r="BO192" s="71">
        <v>0</v>
      </c>
      <c r="BP192" s="71">
        <v>0</v>
      </c>
      <c r="BQ192" s="71">
        <v>3</v>
      </c>
      <c r="BR192" s="71">
        <v>0</v>
      </c>
      <c r="BS192" s="71">
        <v>1</v>
      </c>
      <c r="BT192" s="71">
        <v>0</v>
      </c>
      <c r="BU192"/>
      <c r="BV192" s="70">
        <v>14.989000000000001</v>
      </c>
      <c r="BW192" s="70">
        <v>0</v>
      </c>
      <c r="BX192" s="70">
        <v>0</v>
      </c>
      <c r="BY192" s="70">
        <v>0</v>
      </c>
      <c r="BZ192" s="70">
        <v>0</v>
      </c>
      <c r="CA192" s="70">
        <v>0</v>
      </c>
      <c r="CB192" s="70">
        <v>0</v>
      </c>
      <c r="CC192" s="70">
        <v>0</v>
      </c>
      <c r="CD192" s="70">
        <v>0</v>
      </c>
    </row>
    <row r="193" spans="1:82">
      <c r="A193" s="70" t="s">
        <v>1997</v>
      </c>
      <c r="B193" s="70">
        <v>17</v>
      </c>
      <c r="C193" s="70">
        <v>17</v>
      </c>
      <c r="D193" s="70">
        <v>1</v>
      </c>
      <c r="E193" s="70">
        <v>2020</v>
      </c>
      <c r="F193" s="70" t="s">
        <v>159</v>
      </c>
      <c r="G193" s="70" t="s">
        <v>1980</v>
      </c>
      <c r="H193" s="70" t="s">
        <v>1981</v>
      </c>
      <c r="I193" s="148"/>
      <c r="J193" s="71">
        <v>96.665954950918319</v>
      </c>
      <c r="K193" s="71">
        <v>1.4218962020988712</v>
      </c>
      <c r="L193" s="71">
        <v>6.6907646262207301</v>
      </c>
      <c r="M193" s="71">
        <v>25.285839001756241</v>
      </c>
      <c r="N193" s="71">
        <v>21.192955571601384</v>
      </c>
      <c r="O193" s="71">
        <v>26.471751455944318</v>
      </c>
      <c r="P193" s="71">
        <v>32.940076004348136</v>
      </c>
      <c r="Q193" s="71">
        <v>1.7049082778031599</v>
      </c>
      <c r="R193" s="71">
        <v>0</v>
      </c>
      <c r="S193" s="71">
        <v>0</v>
      </c>
      <c r="T193" s="72"/>
      <c r="U193" s="71">
        <v>5456942</v>
      </c>
      <c r="V193" s="71">
        <v>764</v>
      </c>
      <c r="W193" s="71">
        <v>236</v>
      </c>
      <c r="X193" s="71">
        <v>7462</v>
      </c>
      <c r="Y193" s="71">
        <v>11207</v>
      </c>
      <c r="Z193" s="71">
        <v>18916</v>
      </c>
      <c r="AA193" s="71">
        <v>7270</v>
      </c>
      <c r="AB193" s="71">
        <v>28916</v>
      </c>
      <c r="AC193" s="71">
        <v>0</v>
      </c>
      <c r="AD193" s="71">
        <v>0</v>
      </c>
      <c r="AE193" s="72"/>
      <c r="AF193" s="71">
        <v>55486940.976826563</v>
      </c>
      <c r="AG193" s="71">
        <v>1148177.9075906228</v>
      </c>
      <c r="AH193" s="71">
        <v>1522499.9406892559</v>
      </c>
      <c r="AI193" s="71">
        <v>42109187.50511726</v>
      </c>
      <c r="AJ193" s="71">
        <v>44234107.982165001</v>
      </c>
      <c r="AK193" s="71"/>
      <c r="AL193" s="71"/>
      <c r="AM193" s="71">
        <v>3773859.2634606068</v>
      </c>
      <c r="AN193" s="71"/>
      <c r="AO193" s="71"/>
      <c r="AP193" s="71">
        <v>148274773.57584932</v>
      </c>
      <c r="AQ193" s="72"/>
      <c r="AR193" s="71">
        <v>1308</v>
      </c>
      <c r="AS193" s="71">
        <v>377</v>
      </c>
      <c r="AT193" s="71">
        <v>0</v>
      </c>
      <c r="AU193" s="71">
        <v>1</v>
      </c>
      <c r="AV193" s="71">
        <v>0</v>
      </c>
      <c r="AW193" s="71">
        <v>0</v>
      </c>
      <c r="AX193" s="71"/>
      <c r="AY193" s="72"/>
      <c r="AZ193" s="71">
        <v>6689.7530000000024</v>
      </c>
      <c r="BA193" s="71">
        <v>19836.400000000001</v>
      </c>
      <c r="BB193" s="71">
        <v>0</v>
      </c>
      <c r="BC193" s="71">
        <v>170</v>
      </c>
      <c r="BD193" s="71">
        <v>0</v>
      </c>
      <c r="BE193" s="71">
        <v>0</v>
      </c>
      <c r="BF193" s="71"/>
      <c r="BG193" s="72"/>
      <c r="BH193" s="71">
        <v>0</v>
      </c>
      <c r="BI193" s="71">
        <v>0</v>
      </c>
      <c r="BJ193" s="71">
        <v>16.274000000000001</v>
      </c>
      <c r="BK193" s="71">
        <v>0</v>
      </c>
      <c r="BL193" s="71">
        <v>3.4169999999999998</v>
      </c>
      <c r="BM193" s="71">
        <v>0</v>
      </c>
      <c r="BN193" s="72"/>
      <c r="BO193" s="71">
        <v>0</v>
      </c>
      <c r="BP193" s="71">
        <v>0</v>
      </c>
      <c r="BQ193" s="71">
        <v>4</v>
      </c>
      <c r="BR193" s="71">
        <v>0</v>
      </c>
      <c r="BS193" s="71">
        <v>1</v>
      </c>
      <c r="BT193" s="71">
        <v>0</v>
      </c>
      <c r="BU193"/>
      <c r="BV193" s="70">
        <v>19.690999999999999</v>
      </c>
      <c r="BW193" s="70">
        <v>0</v>
      </c>
      <c r="BX193" s="70">
        <v>0</v>
      </c>
      <c r="BY193" s="70">
        <v>0</v>
      </c>
      <c r="BZ193" s="70">
        <v>0</v>
      </c>
      <c r="CA193" s="70">
        <v>0</v>
      </c>
      <c r="CB193" s="70">
        <v>0</v>
      </c>
      <c r="CC193" s="70">
        <v>0</v>
      </c>
      <c r="CD193" s="70">
        <v>0</v>
      </c>
    </row>
    <row r="194" spans="1:82">
      <c r="A194" s="70" t="s">
        <v>1998</v>
      </c>
      <c r="B194" s="70">
        <v>17</v>
      </c>
      <c r="C194" s="70">
        <v>18</v>
      </c>
      <c r="D194" s="70">
        <v>1</v>
      </c>
      <c r="E194" s="70">
        <v>2021</v>
      </c>
      <c r="F194" s="70" t="s">
        <v>160</v>
      </c>
      <c r="G194" s="70" t="s">
        <v>1980</v>
      </c>
      <c r="H194" s="70" t="s">
        <v>1981</v>
      </c>
      <c r="I194" s="148"/>
      <c r="J194" s="71">
        <v>107.98876139141232</v>
      </c>
      <c r="K194" s="71">
        <v>1.5368541687618344</v>
      </c>
      <c r="L194" s="71">
        <v>6.0796369409131623</v>
      </c>
      <c r="M194" s="71">
        <v>23.267656232234405</v>
      </c>
      <c r="N194" s="71">
        <v>20.376751052366824</v>
      </c>
      <c r="O194" s="71">
        <v>25.623784734619903</v>
      </c>
      <c r="P194" s="71">
        <v>33.511350610540752</v>
      </c>
      <c r="Q194" s="71">
        <v>1.66776933570036</v>
      </c>
      <c r="R194" s="71">
        <v>0</v>
      </c>
      <c r="S194" s="71">
        <v>0</v>
      </c>
      <c r="T194" s="72"/>
      <c r="U194" s="71">
        <v>6646110</v>
      </c>
      <c r="V194" s="71">
        <v>764</v>
      </c>
      <c r="W194" s="71">
        <v>236</v>
      </c>
      <c r="X194" s="71">
        <v>7462</v>
      </c>
      <c r="Y194" s="71">
        <v>11253</v>
      </c>
      <c r="Z194" s="71">
        <v>18853</v>
      </c>
      <c r="AA194" s="71">
        <v>7212</v>
      </c>
      <c r="AB194" s="71">
        <v>28564</v>
      </c>
      <c r="AC194" s="71">
        <v>0</v>
      </c>
      <c r="AD194" s="71">
        <v>0</v>
      </c>
      <c r="AE194" s="72"/>
      <c r="AF194" s="71">
        <v>64457429.496180907</v>
      </c>
      <c r="AG194" s="71">
        <v>1280256.4834278247</v>
      </c>
      <c r="AH194" s="71">
        <v>1362644.1405282926</v>
      </c>
      <c r="AI194" s="71">
        <v>44787200.124469616</v>
      </c>
      <c r="AJ194" s="71">
        <v>46786259.201964453</v>
      </c>
      <c r="AK194" s="71">
        <v>0</v>
      </c>
      <c r="AL194" s="71">
        <v>0</v>
      </c>
      <c r="AM194" s="71">
        <v>3749421.6913420828</v>
      </c>
      <c r="AN194" s="71">
        <v>0</v>
      </c>
      <c r="AO194" s="71">
        <v>0</v>
      </c>
      <c r="AP194" s="71">
        <v>162423211.1379132</v>
      </c>
      <c r="AQ194" s="72"/>
      <c r="AR194" s="71">
        <v>1345</v>
      </c>
      <c r="AS194" s="71">
        <v>385</v>
      </c>
      <c r="AT194" s="71">
        <v>0</v>
      </c>
      <c r="AU194" s="71">
        <v>2</v>
      </c>
      <c r="AV194" s="71">
        <v>0</v>
      </c>
      <c r="AW194" s="71">
        <v>0</v>
      </c>
      <c r="AX194" s="71"/>
      <c r="AY194" s="72"/>
      <c r="AZ194" s="71">
        <v>6928.113000000003</v>
      </c>
      <c r="BA194" s="71">
        <v>21754.499999999989</v>
      </c>
      <c r="BB194" s="71">
        <v>0</v>
      </c>
      <c r="BC194" s="71">
        <v>590</v>
      </c>
      <c r="BD194" s="71">
        <v>0</v>
      </c>
      <c r="BE194" s="71">
        <v>0</v>
      </c>
      <c r="BF194" s="71"/>
      <c r="BG194" s="72"/>
      <c r="BH194" s="71">
        <v>0</v>
      </c>
      <c r="BI194" s="71">
        <v>0</v>
      </c>
      <c r="BJ194" s="71">
        <v>17.030999999999999</v>
      </c>
      <c r="BK194" s="71">
        <v>0</v>
      </c>
      <c r="BL194" s="71">
        <v>3.2370000000000001</v>
      </c>
      <c r="BM194" s="71">
        <v>0</v>
      </c>
      <c r="BN194" s="72"/>
      <c r="BO194" s="71">
        <v>0</v>
      </c>
      <c r="BP194" s="71">
        <v>0</v>
      </c>
      <c r="BQ194" s="71">
        <v>3</v>
      </c>
      <c r="BR194" s="71">
        <v>0</v>
      </c>
      <c r="BS194" s="71">
        <v>1</v>
      </c>
      <c r="BT194" s="71">
        <v>0</v>
      </c>
      <c r="BU194"/>
      <c r="BV194" s="70">
        <v>20.268000000000001</v>
      </c>
      <c r="BW194" s="70">
        <v>0</v>
      </c>
      <c r="BX194" s="70">
        <v>0</v>
      </c>
      <c r="BY194" s="70">
        <v>0</v>
      </c>
      <c r="BZ194" s="70">
        <v>0</v>
      </c>
      <c r="CA194" s="70">
        <v>0</v>
      </c>
      <c r="CB194" s="70">
        <v>0</v>
      </c>
      <c r="CC194" s="70">
        <v>0</v>
      </c>
      <c r="CD194" s="70">
        <v>0</v>
      </c>
    </row>
    <row r="195" spans="1:82">
      <c r="A195" s="70" t="s">
        <v>1999</v>
      </c>
      <c r="B195" s="70">
        <v>17</v>
      </c>
      <c r="C195" s="70">
        <v>19</v>
      </c>
      <c r="D195" s="70">
        <v>1</v>
      </c>
      <c r="E195" s="70">
        <v>2022</v>
      </c>
      <c r="F195" s="70" t="s">
        <v>161</v>
      </c>
      <c r="G195" s="70" t="s">
        <v>1980</v>
      </c>
      <c r="H195" s="70" t="s">
        <v>1981</v>
      </c>
      <c r="I195" s="148"/>
      <c r="J195" s="71">
        <v>96.753183773926352</v>
      </c>
      <c r="K195" s="71">
        <v>1.5290691805572287</v>
      </c>
      <c r="L195" s="71">
        <v>5.1597828727684476</v>
      </c>
      <c r="M195" s="71">
        <v>26.333972334157593</v>
      </c>
      <c r="N195" s="71">
        <v>26.117060179923655</v>
      </c>
      <c r="O195" s="71">
        <v>26.853471880036967</v>
      </c>
      <c r="P195" s="71">
        <v>33.118004438020058</v>
      </c>
      <c r="Q195" s="71">
        <v>1.6608948666523684</v>
      </c>
      <c r="R195" s="71">
        <v>0</v>
      </c>
      <c r="S195" s="71">
        <v>0</v>
      </c>
      <c r="T195" s="72"/>
      <c r="U195" s="71">
        <v>6398342</v>
      </c>
      <c r="V195" s="71">
        <v>764</v>
      </c>
      <c r="W195" s="71">
        <v>236</v>
      </c>
      <c r="X195" s="71">
        <v>7462</v>
      </c>
      <c r="Y195" s="71">
        <v>11390</v>
      </c>
      <c r="Z195" s="71">
        <v>18772</v>
      </c>
      <c r="AA195" s="71">
        <v>7236</v>
      </c>
      <c r="AB195" s="71">
        <v>28213</v>
      </c>
      <c r="AC195" s="71">
        <v>0</v>
      </c>
      <c r="AD195" s="71">
        <v>0</v>
      </c>
      <c r="AE195" s="72"/>
      <c r="AF195" s="71">
        <v>57655462.297543138</v>
      </c>
      <c r="AG195" s="71">
        <v>1279108.1958154405</v>
      </c>
      <c r="AH195" s="71">
        <v>1348615.6391631849</v>
      </c>
      <c r="AI195" s="71">
        <v>44853133.517302215</v>
      </c>
      <c r="AJ195" s="71">
        <v>49973239.181456462</v>
      </c>
      <c r="AK195" s="71">
        <v>0</v>
      </c>
      <c r="AL195" s="71">
        <v>0</v>
      </c>
      <c r="AM195" s="71">
        <v>3643068.3571079513</v>
      </c>
      <c r="AN195" s="71">
        <v>0</v>
      </c>
      <c r="AO195" s="71">
        <v>0</v>
      </c>
      <c r="AP195" s="71">
        <v>158752627.18838838</v>
      </c>
      <c r="AQ195" s="72"/>
      <c r="AR195" s="71">
        <v>1387</v>
      </c>
      <c r="AS195" s="71">
        <v>387</v>
      </c>
      <c r="AT195" s="71">
        <v>0</v>
      </c>
      <c r="AU195" s="71">
        <v>2</v>
      </c>
      <c r="AV195" s="71">
        <v>0</v>
      </c>
      <c r="AW195" s="71">
        <v>0</v>
      </c>
      <c r="AX195" s="71"/>
      <c r="AY195" s="72"/>
      <c r="AZ195" s="71">
        <v>7204.2830000000049</v>
      </c>
      <c r="BA195" s="71">
        <v>22204.399999999994</v>
      </c>
      <c r="BB195" s="71">
        <v>0</v>
      </c>
      <c r="BC195" s="71">
        <v>590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2000</v>
      </c>
      <c r="B196" s="70">
        <v>17</v>
      </c>
      <c r="C196" s="70">
        <v>20</v>
      </c>
      <c r="D196" s="70">
        <v>1</v>
      </c>
      <c r="E196" s="70">
        <v>2023</v>
      </c>
      <c r="F196" s="70" t="s">
        <v>1539</v>
      </c>
      <c r="G196" s="70" t="s">
        <v>1980</v>
      </c>
      <c r="H196" s="70" t="s">
        <v>1981</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1441</v>
      </c>
      <c r="AS196" s="71">
        <v>389</v>
      </c>
      <c r="AT196" s="71">
        <v>0</v>
      </c>
      <c r="AU196" s="71">
        <v>3</v>
      </c>
      <c r="AV196" s="71">
        <v>0</v>
      </c>
      <c r="AW196" s="71">
        <v>0</v>
      </c>
      <c r="AX196" s="71"/>
      <c r="AY196" s="72"/>
      <c r="AZ196" s="71">
        <v>7561.7530000000024</v>
      </c>
      <c r="BA196" s="71">
        <v>22248.399999999994</v>
      </c>
      <c r="BB196" s="71">
        <v>0</v>
      </c>
      <c r="BC196" s="71">
        <v>1010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2001</v>
      </c>
      <c r="B197" s="70">
        <v>17</v>
      </c>
      <c r="C197" s="70">
        <v>21</v>
      </c>
      <c r="D197" s="70">
        <v>1</v>
      </c>
      <c r="E197" s="70">
        <v>2024</v>
      </c>
      <c r="F197" s="70" t="s">
        <v>1554</v>
      </c>
      <c r="G197" s="1064" t="s">
        <v>1980</v>
      </c>
      <c r="H197" s="70" t="s">
        <v>1981</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2002</v>
      </c>
      <c r="B198" s="70">
        <v>307</v>
      </c>
      <c r="C198" s="70">
        <v>1</v>
      </c>
      <c r="D198" s="70">
        <v>19</v>
      </c>
      <c r="E198" s="70">
        <v>1990</v>
      </c>
      <c r="F198" s="70" t="s">
        <v>787</v>
      </c>
      <c r="G198" s="1064" t="s">
        <v>2003</v>
      </c>
      <c r="H198" s="70" t="s">
        <v>2004</v>
      </c>
      <c r="I198" s="148"/>
      <c r="J198" s="71">
        <v>20.972699991678908</v>
      </c>
      <c r="K198" s="71">
        <v>1.440314110427956</v>
      </c>
      <c r="L198" s="71">
        <v>3.4016352678413142</v>
      </c>
      <c r="M198" s="71">
        <v>14.13903524964976</v>
      </c>
      <c r="N198" s="71">
        <v>22.869177557318022</v>
      </c>
      <c r="O198" s="71">
        <v>20.56348051535555</v>
      </c>
      <c r="P198" s="71">
        <v>10.62142575002196</v>
      </c>
      <c r="Q198" s="71">
        <v>1.8116468639833601</v>
      </c>
      <c r="R198" s="71">
        <v>0</v>
      </c>
      <c r="S198" s="71">
        <v>2.6747371931337698</v>
      </c>
      <c r="T198" s="72"/>
      <c r="U198" s="71">
        <v>1719193</v>
      </c>
      <c r="V198" s="71">
        <v>603</v>
      </c>
      <c r="W198" s="71">
        <v>31</v>
      </c>
      <c r="X198" s="71">
        <v>4823</v>
      </c>
      <c r="Y198" s="71">
        <v>9085</v>
      </c>
      <c r="Z198" s="71">
        <v>8458</v>
      </c>
      <c r="AA198" s="71">
        <v>2579</v>
      </c>
      <c r="AB198" s="71">
        <v>29415</v>
      </c>
      <c r="AC198" s="71">
        <v>0</v>
      </c>
      <c r="AD198" s="71">
        <v>2.6747371931337698</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2005</v>
      </c>
      <c r="B199" s="70">
        <v>308</v>
      </c>
      <c r="C199" s="70">
        <v>2</v>
      </c>
      <c r="D199" s="70">
        <v>19</v>
      </c>
      <c r="E199" s="70">
        <v>2005</v>
      </c>
      <c r="F199" s="70" t="s">
        <v>789</v>
      </c>
      <c r="G199" s="70" t="s">
        <v>2003</v>
      </c>
      <c r="H199" s="70" t="s">
        <v>2004</v>
      </c>
      <c r="I199" s="148"/>
      <c r="J199" s="71">
        <v>9.0693542913836147</v>
      </c>
      <c r="K199" s="71">
        <v>0.8890463689479331</v>
      </c>
      <c r="L199" s="71">
        <v>7.7679611228389884</v>
      </c>
      <c r="M199" s="71">
        <v>23.939891512421571</v>
      </c>
      <c r="N199" s="71">
        <v>33.04523844708978</v>
      </c>
      <c r="O199" s="71">
        <v>27.80240286819916</v>
      </c>
      <c r="P199" s="71">
        <v>9.3684001154677539</v>
      </c>
      <c r="Q199" s="71">
        <v>1.80489901378845</v>
      </c>
      <c r="R199" s="71">
        <v>0</v>
      </c>
      <c r="S199" s="71">
        <v>1.6183808748799999</v>
      </c>
      <c r="T199" s="72"/>
      <c r="U199" s="71">
        <v>609075</v>
      </c>
      <c r="V199" s="71">
        <v>450</v>
      </c>
      <c r="W199" s="71">
        <v>86</v>
      </c>
      <c r="X199" s="71">
        <v>4561</v>
      </c>
      <c r="Y199" s="71">
        <v>11632</v>
      </c>
      <c r="Z199" s="71">
        <v>13233</v>
      </c>
      <c r="AA199" s="71">
        <v>1863</v>
      </c>
      <c r="AB199" s="71">
        <v>30636</v>
      </c>
      <c r="AC199" s="71">
        <v>0</v>
      </c>
      <c r="AD199" s="71">
        <v>1.6183808748799999</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2006</v>
      </c>
      <c r="B200" s="70">
        <v>309</v>
      </c>
      <c r="C200" s="70">
        <v>3</v>
      </c>
      <c r="D200" s="70">
        <v>19</v>
      </c>
      <c r="E200" s="70">
        <v>2006</v>
      </c>
      <c r="F200" s="70" t="s">
        <v>790</v>
      </c>
      <c r="G200" s="70" t="s">
        <v>2003</v>
      </c>
      <c r="H200" s="70" t="s">
        <v>2004</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2007</v>
      </c>
      <c r="B201" s="70">
        <v>310</v>
      </c>
      <c r="C201" s="70">
        <v>4</v>
      </c>
      <c r="D201" s="70">
        <v>19</v>
      </c>
      <c r="E201" s="70">
        <v>2007</v>
      </c>
      <c r="F201" s="70" t="s">
        <v>791</v>
      </c>
      <c r="G201" s="70" t="s">
        <v>2003</v>
      </c>
      <c r="H201" s="70" t="s">
        <v>2004</v>
      </c>
      <c r="I201" s="148"/>
      <c r="J201" s="71">
        <v>8.4846535919045785</v>
      </c>
      <c r="K201" s="71">
        <v>0.89017518531582662</v>
      </c>
      <c r="L201" s="71">
        <v>7.7600142021971736</v>
      </c>
      <c r="M201" s="71">
        <v>24.338686998850509</v>
      </c>
      <c r="N201" s="71">
        <v>35.844614642571898</v>
      </c>
      <c r="O201" s="71">
        <v>26.37071534890136</v>
      </c>
      <c r="P201" s="71">
        <v>9.0895725104902567</v>
      </c>
      <c r="Q201" s="71">
        <v>1.8762479600758</v>
      </c>
      <c r="R201" s="71">
        <v>0</v>
      </c>
      <c r="S201" s="71">
        <v>1.0783732049999999</v>
      </c>
      <c r="T201" s="72"/>
      <c r="U201" s="71">
        <v>572496</v>
      </c>
      <c r="V201" s="71">
        <v>423</v>
      </c>
      <c r="W201" s="71">
        <v>79</v>
      </c>
      <c r="X201" s="71">
        <v>5373</v>
      </c>
      <c r="Y201" s="71">
        <v>11789</v>
      </c>
      <c r="Z201" s="71">
        <v>13048</v>
      </c>
      <c r="AA201" s="71">
        <v>1780</v>
      </c>
      <c r="AB201" s="71">
        <v>30163</v>
      </c>
      <c r="AC201" s="71">
        <v>0</v>
      </c>
      <c r="AD201" s="71">
        <v>1.0783732049999999</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2008</v>
      </c>
      <c r="B202" s="70">
        <v>311</v>
      </c>
      <c r="C202" s="70">
        <v>5</v>
      </c>
      <c r="D202" s="70">
        <v>19</v>
      </c>
      <c r="E202" s="70">
        <v>2008</v>
      </c>
      <c r="F202" s="70" t="s">
        <v>792</v>
      </c>
      <c r="G202" s="70" t="s">
        <v>2003</v>
      </c>
      <c r="H202" s="70" t="s">
        <v>2004</v>
      </c>
      <c r="I202" s="148"/>
      <c r="J202" s="71">
        <v>7.3387687660836756</v>
      </c>
      <c r="K202" s="71">
        <v>0.67454531255680383</v>
      </c>
      <c r="L202" s="71">
        <v>6.1696185494274793</v>
      </c>
      <c r="M202" s="71">
        <v>25.457399102086281</v>
      </c>
      <c r="N202" s="71">
        <v>34.729516104729527</v>
      </c>
      <c r="O202" s="71">
        <v>25.423815515398019</v>
      </c>
      <c r="P202" s="71">
        <v>8.8955890525058212</v>
      </c>
      <c r="Q202" s="71">
        <v>1.84386755134754</v>
      </c>
      <c r="R202" s="71">
        <v>0</v>
      </c>
      <c r="S202" s="71">
        <v>0</v>
      </c>
      <c r="T202" s="72"/>
      <c r="U202" s="71">
        <v>519560</v>
      </c>
      <c r="V202" s="71">
        <v>423</v>
      </c>
      <c r="W202" s="71">
        <v>79</v>
      </c>
      <c r="X202" s="71">
        <v>5373</v>
      </c>
      <c r="Y202" s="71">
        <v>11921</v>
      </c>
      <c r="Z202" s="71">
        <v>13021</v>
      </c>
      <c r="AA202" s="71">
        <v>1744</v>
      </c>
      <c r="AB202" s="71">
        <v>30130</v>
      </c>
      <c r="AC202" s="71">
        <v>0</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2009</v>
      </c>
      <c r="B203" s="70">
        <v>312</v>
      </c>
      <c r="C203" s="70">
        <v>6</v>
      </c>
      <c r="D203" s="70">
        <v>19</v>
      </c>
      <c r="E203" s="70">
        <v>2009</v>
      </c>
      <c r="F203" s="70" t="s">
        <v>176</v>
      </c>
      <c r="G203" s="70" t="s">
        <v>2003</v>
      </c>
      <c r="H203" s="70" t="s">
        <v>2004</v>
      </c>
      <c r="I203" s="148"/>
      <c r="J203" s="71">
        <v>8.288280752117954</v>
      </c>
      <c r="K203" s="71">
        <v>0.53585753306703643</v>
      </c>
      <c r="L203" s="71">
        <v>5.76377793610125</v>
      </c>
      <c r="M203" s="71">
        <v>22.597104310635508</v>
      </c>
      <c r="N203" s="71">
        <v>29.97756911682665</v>
      </c>
      <c r="O203" s="71">
        <v>25.878077055530849</v>
      </c>
      <c r="P203" s="71">
        <v>8.3966921244604649</v>
      </c>
      <c r="Q203" s="71">
        <v>1.75982235671051</v>
      </c>
      <c r="R203" s="71">
        <v>0</v>
      </c>
      <c r="S203" s="71">
        <v>0</v>
      </c>
      <c r="T203" s="72"/>
      <c r="U203" s="71">
        <v>463691</v>
      </c>
      <c r="V203" s="71">
        <v>410</v>
      </c>
      <c r="W203" s="71">
        <v>109</v>
      </c>
      <c r="X203" s="71">
        <v>5568</v>
      </c>
      <c r="Y203" s="71">
        <v>12048</v>
      </c>
      <c r="Z203" s="71">
        <v>13082</v>
      </c>
      <c r="AA203" s="71">
        <v>1690</v>
      </c>
      <c r="AB203" s="71">
        <v>30187</v>
      </c>
      <c r="AC203" s="71">
        <v>0</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2010</v>
      </c>
      <c r="B204" s="70">
        <v>313</v>
      </c>
      <c r="C204" s="70">
        <v>7</v>
      </c>
      <c r="D204" s="70">
        <v>19</v>
      </c>
      <c r="E204" s="70">
        <v>2010</v>
      </c>
      <c r="F204" s="70" t="s">
        <v>177</v>
      </c>
      <c r="G204" s="70" t="s">
        <v>2003</v>
      </c>
      <c r="H204" s="70" t="s">
        <v>2004</v>
      </c>
      <c r="I204" s="148"/>
      <c r="J204" s="71">
        <v>6.5116822221948478</v>
      </c>
      <c r="K204" s="71">
        <v>0.57290500570879366</v>
      </c>
      <c r="L204" s="71">
        <v>5.340410922585189</v>
      </c>
      <c r="M204" s="71">
        <v>22.88186576667287</v>
      </c>
      <c r="N204" s="71">
        <v>32.000567185092301</v>
      </c>
      <c r="O204" s="71">
        <v>25.730817093623291</v>
      </c>
      <c r="P204" s="71">
        <v>8.5811852389392005</v>
      </c>
      <c r="Q204" s="71">
        <v>1.8301577812596499</v>
      </c>
      <c r="R204" s="71">
        <v>0</v>
      </c>
      <c r="S204" s="71">
        <v>0</v>
      </c>
      <c r="T204" s="72"/>
      <c r="U204" s="71">
        <v>427751</v>
      </c>
      <c r="V204" s="71">
        <v>410</v>
      </c>
      <c r="W204" s="71">
        <v>109</v>
      </c>
      <c r="X204" s="71">
        <v>5568</v>
      </c>
      <c r="Y204" s="71">
        <v>12150</v>
      </c>
      <c r="Z204" s="71">
        <v>13068</v>
      </c>
      <c r="AA204" s="71">
        <v>1684</v>
      </c>
      <c r="AB204" s="71">
        <v>30082</v>
      </c>
      <c r="AC204" s="71">
        <v>0</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2011</v>
      </c>
      <c r="B205" s="70">
        <v>314</v>
      </c>
      <c r="C205" s="70">
        <v>8</v>
      </c>
      <c r="D205" s="70">
        <v>19</v>
      </c>
      <c r="E205" s="70">
        <v>2011</v>
      </c>
      <c r="F205" s="70" t="s">
        <v>178</v>
      </c>
      <c r="G205" s="70" t="s">
        <v>2003</v>
      </c>
      <c r="H205" s="70" t="s">
        <v>2004</v>
      </c>
      <c r="I205" s="148"/>
      <c r="J205" s="71">
        <v>5.8804210994125006</v>
      </c>
      <c r="K205" s="71">
        <v>0.89644452453165135</v>
      </c>
      <c r="L205" s="71">
        <v>4.8946916741204252</v>
      </c>
      <c r="M205" s="71">
        <v>28.910698191916111</v>
      </c>
      <c r="N205" s="71">
        <v>33.775117719476292</v>
      </c>
      <c r="O205" s="71">
        <v>25.220316644387438</v>
      </c>
      <c r="P205" s="71">
        <v>8.2886667114735904</v>
      </c>
      <c r="Q205" s="71">
        <v>2.1034164739806598</v>
      </c>
      <c r="R205" s="71">
        <v>0</v>
      </c>
      <c r="S205" s="71">
        <v>0</v>
      </c>
      <c r="T205" s="72"/>
      <c r="U205" s="71">
        <v>388537</v>
      </c>
      <c r="V205" s="71">
        <v>410</v>
      </c>
      <c r="W205" s="71">
        <v>109</v>
      </c>
      <c r="X205" s="71">
        <v>5568</v>
      </c>
      <c r="Y205" s="71">
        <v>12203</v>
      </c>
      <c r="Z205" s="71">
        <v>13087</v>
      </c>
      <c r="AA205" s="71">
        <v>1675</v>
      </c>
      <c r="AB205" s="71">
        <v>29973</v>
      </c>
      <c r="AC205" s="71">
        <v>0</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0</v>
      </c>
      <c r="BM205" s="71">
        <v>0</v>
      </c>
      <c r="BN205" s="72"/>
      <c r="BO205" s="71">
        <v>0</v>
      </c>
      <c r="BP205" s="71">
        <v>0</v>
      </c>
      <c r="BQ205" s="71">
        <v>0</v>
      </c>
      <c r="BR205" s="71">
        <v>0</v>
      </c>
      <c r="BS205" s="71">
        <v>0</v>
      </c>
      <c r="BT205" s="71">
        <v>0</v>
      </c>
      <c r="BU205"/>
      <c r="BV205" s="70">
        <v>0</v>
      </c>
      <c r="BW205" s="70">
        <v>0</v>
      </c>
      <c r="BX205" s="70">
        <v>0</v>
      </c>
      <c r="BY205" s="70">
        <v>0</v>
      </c>
      <c r="BZ205" s="70">
        <v>0</v>
      </c>
      <c r="CA205" s="70">
        <v>0</v>
      </c>
      <c r="CB205" s="70">
        <v>0</v>
      </c>
      <c r="CC205" s="70">
        <v>0</v>
      </c>
      <c r="CD205" s="70">
        <v>0</v>
      </c>
    </row>
    <row r="206" spans="1:82">
      <c r="A206" s="70" t="s">
        <v>2012</v>
      </c>
      <c r="B206" s="70">
        <v>315</v>
      </c>
      <c r="C206" s="70">
        <v>9</v>
      </c>
      <c r="D206" s="70">
        <v>19</v>
      </c>
      <c r="E206" s="70">
        <v>2012</v>
      </c>
      <c r="F206" s="70" t="s">
        <v>179</v>
      </c>
      <c r="G206" s="70" t="s">
        <v>2003</v>
      </c>
      <c r="H206" s="70" t="s">
        <v>2004</v>
      </c>
      <c r="I206" s="148"/>
      <c r="J206" s="71">
        <v>7.5417165343425383</v>
      </c>
      <c r="K206" s="71">
        <v>0.84993527847517281</v>
      </c>
      <c r="L206" s="71">
        <v>4.8266345185546546</v>
      </c>
      <c r="M206" s="71">
        <v>29.73718704132591</v>
      </c>
      <c r="N206" s="71">
        <v>35.617662564524167</v>
      </c>
      <c r="O206" s="71">
        <v>25.205402515512393</v>
      </c>
      <c r="P206" s="71">
        <v>8.2263396521072867</v>
      </c>
      <c r="Q206" s="71">
        <v>2.28448090979987</v>
      </c>
      <c r="R206" s="71">
        <v>0</v>
      </c>
      <c r="S206" s="71">
        <v>0</v>
      </c>
      <c r="T206" s="72"/>
      <c r="U206" s="71">
        <v>487877</v>
      </c>
      <c r="V206" s="71">
        <v>410</v>
      </c>
      <c r="W206" s="71">
        <v>109</v>
      </c>
      <c r="X206" s="71">
        <v>5568</v>
      </c>
      <c r="Y206" s="71">
        <v>12319</v>
      </c>
      <c r="Z206" s="71">
        <v>13183</v>
      </c>
      <c r="AA206" s="71">
        <v>1653</v>
      </c>
      <c r="AB206" s="71">
        <v>29962</v>
      </c>
      <c r="AC206" s="71">
        <v>0</v>
      </c>
      <c r="AD206" s="71">
        <v>0</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0</v>
      </c>
      <c r="BM206" s="71">
        <v>0</v>
      </c>
      <c r="BN206" s="72"/>
      <c r="BO206" s="71">
        <v>0</v>
      </c>
      <c r="BP206" s="71">
        <v>0</v>
      </c>
      <c r="BQ206" s="71">
        <v>0</v>
      </c>
      <c r="BR206" s="71">
        <v>0</v>
      </c>
      <c r="BS206" s="71">
        <v>0</v>
      </c>
      <c r="BT206" s="71">
        <v>0</v>
      </c>
      <c r="BU206"/>
      <c r="BV206" s="70">
        <v>0</v>
      </c>
      <c r="BW206" s="70">
        <v>0</v>
      </c>
      <c r="BX206" s="70">
        <v>0</v>
      </c>
      <c r="BY206" s="70">
        <v>0</v>
      </c>
      <c r="BZ206" s="70">
        <v>0</v>
      </c>
      <c r="CA206" s="70">
        <v>0</v>
      </c>
      <c r="CB206" s="70">
        <v>0</v>
      </c>
      <c r="CC206" s="70">
        <v>0</v>
      </c>
      <c r="CD206" s="70">
        <v>0</v>
      </c>
    </row>
    <row r="207" spans="1:82">
      <c r="A207" s="70" t="s">
        <v>2013</v>
      </c>
      <c r="B207" s="70">
        <v>316</v>
      </c>
      <c r="C207" s="70">
        <v>10</v>
      </c>
      <c r="D207" s="70">
        <v>19</v>
      </c>
      <c r="E207" s="70">
        <v>2013</v>
      </c>
      <c r="F207" s="70" t="s">
        <v>180</v>
      </c>
      <c r="G207" s="70" t="s">
        <v>2003</v>
      </c>
      <c r="H207" s="70" t="s">
        <v>2004</v>
      </c>
      <c r="I207" s="148"/>
      <c r="J207" s="71">
        <v>8.565377333385106</v>
      </c>
      <c r="K207" s="71">
        <v>0.76253814078895499</v>
      </c>
      <c r="L207" s="71">
        <v>4.4154653222810323</v>
      </c>
      <c r="M207" s="71">
        <v>31.416032249086001</v>
      </c>
      <c r="N207" s="71">
        <v>37.576086242690437</v>
      </c>
      <c r="O207" s="71">
        <v>24.236110634901475</v>
      </c>
      <c r="P207" s="71">
        <v>8.2873087430930816</v>
      </c>
      <c r="Q207" s="71">
        <v>2.2979818300572301</v>
      </c>
      <c r="R207" s="71">
        <v>0</v>
      </c>
      <c r="S207" s="71">
        <v>0</v>
      </c>
      <c r="T207" s="72"/>
      <c r="U207" s="71">
        <v>516037</v>
      </c>
      <c r="V207" s="71">
        <v>410</v>
      </c>
      <c r="W207" s="71">
        <v>109</v>
      </c>
      <c r="X207" s="71">
        <v>5568</v>
      </c>
      <c r="Y207" s="71">
        <v>12325</v>
      </c>
      <c r="Z207" s="71">
        <v>13242</v>
      </c>
      <c r="AA207" s="71">
        <v>1659</v>
      </c>
      <c r="AB207" s="71">
        <v>29707</v>
      </c>
      <c r="AC207" s="71">
        <v>0</v>
      </c>
      <c r="AD207" s="71">
        <v>0</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0</v>
      </c>
      <c r="BM207" s="71">
        <v>0</v>
      </c>
      <c r="BN207" s="72"/>
      <c r="BO207" s="71">
        <v>0</v>
      </c>
      <c r="BP207" s="71">
        <v>0</v>
      </c>
      <c r="BQ207" s="71">
        <v>0</v>
      </c>
      <c r="BR207" s="71">
        <v>0</v>
      </c>
      <c r="BS207" s="71">
        <v>0</v>
      </c>
      <c r="BT207" s="71">
        <v>0</v>
      </c>
      <c r="BU207"/>
      <c r="BV207" s="70">
        <v>0</v>
      </c>
      <c r="BW207" s="70">
        <v>0</v>
      </c>
      <c r="BX207" s="70">
        <v>0</v>
      </c>
      <c r="BY207" s="70">
        <v>0</v>
      </c>
      <c r="BZ207" s="70">
        <v>0</v>
      </c>
      <c r="CA207" s="70">
        <v>0</v>
      </c>
      <c r="CB207" s="70">
        <v>0</v>
      </c>
      <c r="CC207" s="70">
        <v>0</v>
      </c>
      <c r="CD207" s="70">
        <v>0</v>
      </c>
    </row>
    <row r="208" spans="1:82">
      <c r="A208" s="70" t="s">
        <v>2014</v>
      </c>
      <c r="B208" s="70">
        <v>317</v>
      </c>
      <c r="C208" s="70">
        <v>11</v>
      </c>
      <c r="D208" s="70">
        <v>19</v>
      </c>
      <c r="E208" s="70">
        <v>2014</v>
      </c>
      <c r="F208" s="70" t="s">
        <v>181</v>
      </c>
      <c r="G208" s="70" t="s">
        <v>2003</v>
      </c>
      <c r="H208" s="70" t="s">
        <v>2004</v>
      </c>
      <c r="I208" s="148"/>
      <c r="J208" s="71">
        <v>6.4496811544588084</v>
      </c>
      <c r="K208" s="71">
        <v>0.65042563965219002</v>
      </c>
      <c r="L208" s="71">
        <v>1.473621781773512</v>
      </c>
      <c r="M208" s="71">
        <v>26.414166220840791</v>
      </c>
      <c r="N208" s="71">
        <v>37.397405758948643</v>
      </c>
      <c r="O208" s="71">
        <v>22.896694044805301</v>
      </c>
      <c r="P208" s="71">
        <v>8.3002569338752412</v>
      </c>
      <c r="Q208" s="71">
        <v>2.1880035551909698</v>
      </c>
      <c r="R208" s="71">
        <v>0</v>
      </c>
      <c r="S208" s="71">
        <v>0</v>
      </c>
      <c r="T208" s="72"/>
      <c r="U208" s="71">
        <v>422224</v>
      </c>
      <c r="V208" s="71">
        <v>314</v>
      </c>
      <c r="W208" s="71">
        <v>23</v>
      </c>
      <c r="X208" s="71">
        <v>5424</v>
      </c>
      <c r="Y208" s="71">
        <v>12354</v>
      </c>
      <c r="Z208" s="71">
        <v>13176</v>
      </c>
      <c r="AA208" s="71">
        <v>1653</v>
      </c>
      <c r="AB208" s="71">
        <v>29481</v>
      </c>
      <c r="AC208" s="71">
        <v>0</v>
      </c>
      <c r="AD208" s="71">
        <v>0</v>
      </c>
      <c r="AE208" s="72"/>
      <c r="AF208" s="71"/>
      <c r="AG208" s="71"/>
      <c r="AH208" s="71"/>
      <c r="AI208" s="71"/>
      <c r="AJ208" s="71"/>
      <c r="AK208" s="71"/>
      <c r="AL208" s="71"/>
      <c r="AM208" s="71"/>
      <c r="AN208" s="71"/>
      <c r="AO208" s="71"/>
      <c r="AP208" s="71"/>
      <c r="AQ208" s="72"/>
      <c r="AR208" s="71">
        <v>194</v>
      </c>
      <c r="AS208" s="71">
        <v>14</v>
      </c>
      <c r="AT208" s="71">
        <v>0</v>
      </c>
      <c r="AU208" s="71">
        <v>0</v>
      </c>
      <c r="AV208" s="71">
        <v>0</v>
      </c>
      <c r="AW208" s="71">
        <v>0</v>
      </c>
      <c r="AX208" s="71"/>
      <c r="AY208" s="72"/>
      <c r="AZ208" s="71">
        <v>800.9</v>
      </c>
      <c r="BA208" s="71">
        <v>383.5</v>
      </c>
      <c r="BB208" s="71">
        <v>0</v>
      </c>
      <c r="BC208" s="71">
        <v>0</v>
      </c>
      <c r="BD208" s="71">
        <v>0</v>
      </c>
      <c r="BE208" s="71">
        <v>0</v>
      </c>
      <c r="BF208" s="71"/>
      <c r="BG208" s="72"/>
      <c r="BH208" s="71">
        <v>0</v>
      </c>
      <c r="BI208" s="71">
        <v>0</v>
      </c>
      <c r="BJ208" s="71">
        <v>0</v>
      </c>
      <c r="BK208" s="71">
        <v>0</v>
      </c>
      <c r="BL208" s="71">
        <v>0</v>
      </c>
      <c r="BM208" s="71">
        <v>0</v>
      </c>
      <c r="BN208" s="72"/>
      <c r="BO208" s="71">
        <v>0</v>
      </c>
      <c r="BP208" s="71">
        <v>0</v>
      </c>
      <c r="BQ208" s="71">
        <v>0</v>
      </c>
      <c r="BR208" s="71">
        <v>0</v>
      </c>
      <c r="BS208" s="71">
        <v>0</v>
      </c>
      <c r="BT208" s="71">
        <v>0</v>
      </c>
      <c r="BU208"/>
      <c r="BV208" s="70">
        <v>0</v>
      </c>
      <c r="BW208" s="70">
        <v>0</v>
      </c>
      <c r="BX208" s="70">
        <v>0</v>
      </c>
      <c r="BY208" s="70">
        <v>0</v>
      </c>
      <c r="BZ208" s="70">
        <v>0</v>
      </c>
      <c r="CA208" s="70">
        <v>0</v>
      </c>
      <c r="CB208" s="70">
        <v>0</v>
      </c>
      <c r="CC208" s="70">
        <v>0</v>
      </c>
      <c r="CD208" s="70">
        <v>0</v>
      </c>
    </row>
    <row r="209" spans="1:82">
      <c r="A209" s="70" t="s">
        <v>2015</v>
      </c>
      <c r="B209" s="70">
        <v>318</v>
      </c>
      <c r="C209" s="70">
        <v>12</v>
      </c>
      <c r="D209" s="70">
        <v>19</v>
      </c>
      <c r="E209" s="70">
        <v>2015</v>
      </c>
      <c r="F209" s="70" t="s">
        <v>182</v>
      </c>
      <c r="G209" s="70" t="s">
        <v>2003</v>
      </c>
      <c r="H209" s="70" t="s">
        <v>2004</v>
      </c>
      <c r="I209" s="148"/>
      <c r="J209" s="71">
        <v>6.0886900592041133</v>
      </c>
      <c r="K209" s="71">
        <v>0.62105935806825641</v>
      </c>
      <c r="L209" s="71">
        <v>1.6278751213080671</v>
      </c>
      <c r="M209" s="71">
        <v>26.553919295693099</v>
      </c>
      <c r="N209" s="71">
        <v>33.170992565746879</v>
      </c>
      <c r="O209" s="71">
        <v>22.705977733646627</v>
      </c>
      <c r="P209" s="71">
        <v>8.1962581054445369</v>
      </c>
      <c r="Q209" s="71">
        <v>2.1263664965370999</v>
      </c>
      <c r="R209" s="71">
        <v>0</v>
      </c>
      <c r="S209" s="71">
        <v>0</v>
      </c>
      <c r="T209" s="72"/>
      <c r="U209" s="71">
        <v>404010</v>
      </c>
      <c r="V209" s="71">
        <v>314</v>
      </c>
      <c r="W209" s="71">
        <v>23</v>
      </c>
      <c r="X209" s="71">
        <v>5424</v>
      </c>
      <c r="Y209" s="71">
        <v>12408</v>
      </c>
      <c r="Z209" s="71">
        <v>13192</v>
      </c>
      <c r="AA209" s="71">
        <v>1631</v>
      </c>
      <c r="AB209" s="71">
        <v>29267</v>
      </c>
      <c r="AC209" s="71">
        <v>0</v>
      </c>
      <c r="AD209" s="71">
        <v>0</v>
      </c>
      <c r="AE209" s="72"/>
      <c r="AF209" s="71">
        <v>2882581.2593795718</v>
      </c>
      <c r="AG209" s="71">
        <v>526929.64264560398</v>
      </c>
      <c r="AH209" s="71">
        <v>311045.35702328221</v>
      </c>
      <c r="AI209" s="71">
        <v>38232331.900129922</v>
      </c>
      <c r="AJ209" s="71">
        <v>48773480.723450929</v>
      </c>
      <c r="AK209" s="71">
        <v>0</v>
      </c>
      <c r="AL209" s="71">
        <v>0</v>
      </c>
      <c r="AM209" s="71">
        <v>4010919.5795524851</v>
      </c>
      <c r="AN209" s="71">
        <v>0</v>
      </c>
      <c r="AO209" s="71">
        <v>0</v>
      </c>
      <c r="AP209" s="71">
        <v>94737288.462181792</v>
      </c>
      <c r="AQ209" s="72"/>
      <c r="AR209" s="71">
        <v>239</v>
      </c>
      <c r="AS209" s="71">
        <v>20</v>
      </c>
      <c r="AT209" s="71">
        <v>0</v>
      </c>
      <c r="AU209" s="71">
        <v>0</v>
      </c>
      <c r="AV209" s="71">
        <v>0</v>
      </c>
      <c r="AW209" s="71">
        <v>0</v>
      </c>
      <c r="AX209" s="71"/>
      <c r="AY209" s="72"/>
      <c r="AZ209" s="71">
        <v>996.3</v>
      </c>
      <c r="BA209" s="71">
        <v>497.2</v>
      </c>
      <c r="BB209" s="71">
        <v>0</v>
      </c>
      <c r="BC209" s="71">
        <v>0</v>
      </c>
      <c r="BD209" s="71">
        <v>0</v>
      </c>
      <c r="BE209" s="71">
        <v>0</v>
      </c>
      <c r="BF209" s="71"/>
      <c r="BG209" s="72"/>
      <c r="BH209" s="71">
        <v>0</v>
      </c>
      <c r="BI209" s="71">
        <v>0</v>
      </c>
      <c r="BJ209" s="71">
        <v>0</v>
      </c>
      <c r="BK209" s="71">
        <v>0</v>
      </c>
      <c r="BL209" s="71">
        <v>0</v>
      </c>
      <c r="BM209" s="71">
        <v>0</v>
      </c>
      <c r="BN209" s="72"/>
      <c r="BO209" s="71">
        <v>0</v>
      </c>
      <c r="BP209" s="71">
        <v>0</v>
      </c>
      <c r="BQ209" s="71">
        <v>0</v>
      </c>
      <c r="BR209" s="71">
        <v>0</v>
      </c>
      <c r="BS209" s="71">
        <v>0</v>
      </c>
      <c r="BT209" s="71">
        <v>0</v>
      </c>
      <c r="BU209"/>
      <c r="BV209" s="70">
        <v>0</v>
      </c>
      <c r="BW209" s="70">
        <v>0</v>
      </c>
      <c r="BX209" s="70">
        <v>0</v>
      </c>
      <c r="BY209" s="70">
        <v>0</v>
      </c>
      <c r="BZ209" s="70">
        <v>0</v>
      </c>
      <c r="CA209" s="70">
        <v>0</v>
      </c>
      <c r="CB209" s="70">
        <v>0</v>
      </c>
      <c r="CC209" s="70">
        <v>0</v>
      </c>
      <c r="CD209" s="70">
        <v>0</v>
      </c>
    </row>
    <row r="210" spans="1:82">
      <c r="A210" s="70" t="s">
        <v>2016</v>
      </c>
      <c r="B210" s="70">
        <v>319</v>
      </c>
      <c r="C210" s="70">
        <v>13</v>
      </c>
      <c r="D210" s="70">
        <v>19</v>
      </c>
      <c r="E210" s="70">
        <v>2016</v>
      </c>
      <c r="F210" s="70" t="s">
        <v>155</v>
      </c>
      <c r="G210" s="70" t="s">
        <v>2003</v>
      </c>
      <c r="H210" s="70" t="s">
        <v>2004</v>
      </c>
      <c r="I210" s="148"/>
      <c r="J210" s="71">
        <v>5.8762927584619211</v>
      </c>
      <c r="K210" s="71">
        <v>0.6116582568182084</v>
      </c>
      <c r="L210" s="71">
        <v>1.7860543825964932</v>
      </c>
      <c r="M210" s="71">
        <v>22.508620807054722</v>
      </c>
      <c r="N210" s="71">
        <v>31.921051851316438</v>
      </c>
      <c r="O210" s="71">
        <v>22.40644403733415</v>
      </c>
      <c r="P210" s="71">
        <v>7.9245754744530306</v>
      </c>
      <c r="Q210" s="71">
        <v>2.0544737941109399</v>
      </c>
      <c r="R210" s="71">
        <v>0</v>
      </c>
      <c r="S210" s="71">
        <v>0</v>
      </c>
      <c r="T210" s="72"/>
      <c r="U210" s="71">
        <v>371717</v>
      </c>
      <c r="V210" s="71">
        <v>314</v>
      </c>
      <c r="W210" s="71">
        <v>23</v>
      </c>
      <c r="X210" s="71">
        <v>5424</v>
      </c>
      <c r="Y210" s="71">
        <v>12460</v>
      </c>
      <c r="Z210" s="71">
        <v>13178</v>
      </c>
      <c r="AA210" s="71">
        <v>1631</v>
      </c>
      <c r="AB210" s="71">
        <v>29087</v>
      </c>
      <c r="AC210" s="71">
        <v>0</v>
      </c>
      <c r="AD210" s="71">
        <v>0</v>
      </c>
      <c r="AE210" s="72"/>
      <c r="AF210" s="71">
        <v>2847683.6750097889</v>
      </c>
      <c r="AG210" s="71">
        <v>489555.54743661918</v>
      </c>
      <c r="AH210" s="71">
        <v>326898.66307285661</v>
      </c>
      <c r="AI210" s="71">
        <v>35583943.103676192</v>
      </c>
      <c r="AJ210" s="71">
        <v>46349611.867739759</v>
      </c>
      <c r="AK210" s="71">
        <v>0</v>
      </c>
      <c r="AL210" s="71">
        <v>0</v>
      </c>
      <c r="AM210" s="71">
        <v>3989348.2607836141</v>
      </c>
      <c r="AN210" s="71">
        <v>0</v>
      </c>
      <c r="AO210" s="71">
        <v>0</v>
      </c>
      <c r="AP210" s="71">
        <v>89587041.117718831</v>
      </c>
      <c r="AQ210" s="72"/>
      <c r="AR210" s="71">
        <v>277</v>
      </c>
      <c r="AS210" s="71">
        <v>28</v>
      </c>
      <c r="AT210" s="71">
        <v>0</v>
      </c>
      <c r="AU210" s="71">
        <v>0</v>
      </c>
      <c r="AV210" s="71">
        <v>0</v>
      </c>
      <c r="AW210" s="71">
        <v>0</v>
      </c>
      <c r="AX210" s="71"/>
      <c r="AY210" s="72"/>
      <c r="AZ210" s="71">
        <v>1155.5</v>
      </c>
      <c r="BA210" s="71">
        <v>598.5</v>
      </c>
      <c r="BB210" s="71">
        <v>0</v>
      </c>
      <c r="BC210" s="71">
        <v>0</v>
      </c>
      <c r="BD210" s="71">
        <v>0</v>
      </c>
      <c r="BE210" s="71">
        <v>0</v>
      </c>
      <c r="BF210" s="71"/>
      <c r="BG210" s="72"/>
      <c r="BH210" s="71">
        <v>0</v>
      </c>
      <c r="BI210" s="71">
        <v>0</v>
      </c>
      <c r="BJ210" s="71">
        <v>0</v>
      </c>
      <c r="BK210" s="71">
        <v>0</v>
      </c>
      <c r="BL210" s="71">
        <v>0</v>
      </c>
      <c r="BM210" s="71">
        <v>0</v>
      </c>
      <c r="BN210" s="72"/>
      <c r="BO210" s="71">
        <v>0</v>
      </c>
      <c r="BP210" s="71">
        <v>0</v>
      </c>
      <c r="BQ210" s="71">
        <v>0</v>
      </c>
      <c r="BR210" s="71">
        <v>0</v>
      </c>
      <c r="BS210" s="71">
        <v>0</v>
      </c>
      <c r="BT210" s="71">
        <v>0</v>
      </c>
      <c r="BU210"/>
      <c r="BV210" s="70">
        <v>0</v>
      </c>
      <c r="BW210" s="70">
        <v>0</v>
      </c>
      <c r="BX210" s="70">
        <v>0</v>
      </c>
      <c r="BY210" s="70">
        <v>0</v>
      </c>
      <c r="BZ210" s="70">
        <v>0</v>
      </c>
      <c r="CA210" s="70">
        <v>0</v>
      </c>
      <c r="CB210" s="70">
        <v>0</v>
      </c>
      <c r="CC210" s="70">
        <v>0</v>
      </c>
      <c r="CD210" s="70">
        <v>0</v>
      </c>
    </row>
    <row r="211" spans="1:82">
      <c r="A211" s="70" t="s">
        <v>2017</v>
      </c>
      <c r="B211" s="70">
        <v>320</v>
      </c>
      <c r="C211" s="70">
        <v>14</v>
      </c>
      <c r="D211" s="70">
        <v>19</v>
      </c>
      <c r="E211" s="70">
        <v>2017</v>
      </c>
      <c r="F211" s="70" t="s">
        <v>156</v>
      </c>
      <c r="G211" s="70" t="s">
        <v>2003</v>
      </c>
      <c r="H211" s="70" t="s">
        <v>2004</v>
      </c>
      <c r="I211" s="148"/>
      <c r="J211" s="71">
        <v>6.5682626070709373</v>
      </c>
      <c r="K211" s="71">
        <v>0.63128117522342797</v>
      </c>
      <c r="L211" s="71">
        <v>2.1123041876637965</v>
      </c>
      <c r="M211" s="71">
        <v>22.453764551712119</v>
      </c>
      <c r="N211" s="71">
        <v>32.740046569075716</v>
      </c>
      <c r="O211" s="71">
        <v>22.171282924830379</v>
      </c>
      <c r="P211" s="71">
        <v>7.7102260339557667</v>
      </c>
      <c r="Q211" s="71">
        <v>1.97306134080277</v>
      </c>
      <c r="R211" s="71">
        <v>0</v>
      </c>
      <c r="S211" s="71">
        <v>0</v>
      </c>
      <c r="T211" s="72"/>
      <c r="U211" s="71">
        <v>454325</v>
      </c>
      <c r="V211" s="71">
        <v>314</v>
      </c>
      <c r="W211" s="71">
        <v>23</v>
      </c>
      <c r="X211" s="71">
        <v>5424</v>
      </c>
      <c r="Y211" s="71">
        <v>12570</v>
      </c>
      <c r="Z211" s="71">
        <v>13256</v>
      </c>
      <c r="AA211" s="71">
        <v>1597</v>
      </c>
      <c r="AB211" s="71">
        <v>28887</v>
      </c>
      <c r="AC211" s="71">
        <v>0</v>
      </c>
      <c r="AD211" s="71">
        <v>0</v>
      </c>
      <c r="AE211" s="72"/>
      <c r="AF211" s="71">
        <v>3268953.6704879282</v>
      </c>
      <c r="AG211" s="71">
        <v>509072.39893927658</v>
      </c>
      <c r="AH211" s="71">
        <v>465340.45606828539</v>
      </c>
      <c r="AI211" s="71">
        <v>36853968.566421159</v>
      </c>
      <c r="AJ211" s="71">
        <v>49653907.270210341</v>
      </c>
      <c r="AK211" s="71">
        <v>0</v>
      </c>
      <c r="AL211" s="71">
        <v>0</v>
      </c>
      <c r="AM211" s="71">
        <v>3968117.1254016189</v>
      </c>
      <c r="AN211" s="71">
        <v>0</v>
      </c>
      <c r="AO211" s="71">
        <v>0</v>
      </c>
      <c r="AP211" s="71">
        <v>94719359.487528607</v>
      </c>
      <c r="AQ211" s="72"/>
      <c r="AR211" s="71">
        <v>304</v>
      </c>
      <c r="AS211" s="71">
        <v>30</v>
      </c>
      <c r="AT211" s="71">
        <v>0</v>
      </c>
      <c r="AU211" s="71">
        <v>0</v>
      </c>
      <c r="AV211" s="71">
        <v>0</v>
      </c>
      <c r="AW211" s="71">
        <v>0</v>
      </c>
      <c r="AX211" s="71"/>
      <c r="AY211" s="72"/>
      <c r="AZ211" s="71">
        <v>1285.0999999999999</v>
      </c>
      <c r="BA211" s="71">
        <v>619.29999999999995</v>
      </c>
      <c r="BB211" s="71">
        <v>0</v>
      </c>
      <c r="BC211" s="71">
        <v>0</v>
      </c>
      <c r="BD211" s="71">
        <v>0</v>
      </c>
      <c r="BE211" s="71">
        <v>0</v>
      </c>
      <c r="BF211" s="71"/>
      <c r="BG211" s="72"/>
      <c r="BH211" s="71">
        <v>0</v>
      </c>
      <c r="BI211" s="71">
        <v>0</v>
      </c>
      <c r="BJ211" s="71">
        <v>0</v>
      </c>
      <c r="BK211" s="71">
        <v>0</v>
      </c>
      <c r="BL211" s="71">
        <v>0</v>
      </c>
      <c r="BM211" s="71">
        <v>0</v>
      </c>
      <c r="BN211" s="72"/>
      <c r="BO211" s="71">
        <v>0</v>
      </c>
      <c r="BP211" s="71">
        <v>0</v>
      </c>
      <c r="BQ211" s="71">
        <v>0</v>
      </c>
      <c r="BR211" s="71">
        <v>0</v>
      </c>
      <c r="BS211" s="71">
        <v>0</v>
      </c>
      <c r="BT211" s="71">
        <v>0</v>
      </c>
      <c r="BU211"/>
      <c r="BV211" s="70">
        <v>0</v>
      </c>
      <c r="BW211" s="70">
        <v>0</v>
      </c>
      <c r="BX211" s="70">
        <v>0</v>
      </c>
      <c r="BY211" s="70">
        <v>0</v>
      </c>
      <c r="BZ211" s="70">
        <v>0</v>
      </c>
      <c r="CA211" s="70">
        <v>0</v>
      </c>
      <c r="CB211" s="70">
        <v>0</v>
      </c>
      <c r="CC211" s="70">
        <v>0</v>
      </c>
      <c r="CD211" s="70">
        <v>0</v>
      </c>
    </row>
    <row r="212" spans="1:82">
      <c r="A212" s="70" t="s">
        <v>2018</v>
      </c>
      <c r="B212" s="70">
        <v>321</v>
      </c>
      <c r="C212" s="70">
        <v>15</v>
      </c>
      <c r="D212" s="70">
        <v>19</v>
      </c>
      <c r="E212" s="70">
        <v>2018</v>
      </c>
      <c r="F212" s="70" t="s">
        <v>183</v>
      </c>
      <c r="G212" s="70" t="s">
        <v>2003</v>
      </c>
      <c r="H212" s="70" t="s">
        <v>2004</v>
      </c>
      <c r="I212" s="148"/>
      <c r="J212" s="71">
        <v>5.7867718639093164</v>
      </c>
      <c r="K212" s="71">
        <v>0.58963464643966079</v>
      </c>
      <c r="L212" s="71">
        <v>1.3867805896072476</v>
      </c>
      <c r="M212" s="71">
        <v>22.128379512905216</v>
      </c>
      <c r="N212" s="71">
        <v>31.602027957105044</v>
      </c>
      <c r="O212" s="71">
        <v>21.721910436560819</v>
      </c>
      <c r="P212" s="71">
        <v>7.6525961546120529</v>
      </c>
      <c r="Q212" s="71">
        <v>1.8248609546826899</v>
      </c>
      <c r="R212" s="71">
        <v>0</v>
      </c>
      <c r="S212" s="71">
        <v>0</v>
      </c>
      <c r="T212" s="72"/>
      <c r="U212" s="71">
        <v>420521</v>
      </c>
      <c r="V212" s="71">
        <v>314</v>
      </c>
      <c r="W212" s="71">
        <v>23</v>
      </c>
      <c r="X212" s="71">
        <v>5424</v>
      </c>
      <c r="Y212" s="71">
        <v>12633</v>
      </c>
      <c r="Z212" s="71">
        <v>13236</v>
      </c>
      <c r="AA212" s="71">
        <v>1601</v>
      </c>
      <c r="AB212" s="71">
        <v>28792</v>
      </c>
      <c r="AC212" s="71">
        <v>0</v>
      </c>
      <c r="AD212" s="71">
        <v>0</v>
      </c>
      <c r="AE212" s="72"/>
      <c r="AF212" s="71">
        <v>2792431.717294794</v>
      </c>
      <c r="AG212" s="71">
        <v>452018.44362657273</v>
      </c>
      <c r="AH212" s="71">
        <v>277233.28681831161</v>
      </c>
      <c r="AI212" s="71">
        <v>35731891.424439721</v>
      </c>
      <c r="AJ212" s="71">
        <v>46338412.518760137</v>
      </c>
      <c r="AK212" s="71">
        <v>0</v>
      </c>
      <c r="AL212" s="71">
        <v>0</v>
      </c>
      <c r="AM212" s="71">
        <v>3963250.7796097938</v>
      </c>
      <c r="AN212" s="71">
        <v>0</v>
      </c>
      <c r="AO212" s="71">
        <v>0</v>
      </c>
      <c r="AP212" s="71">
        <v>89555238.170549333</v>
      </c>
      <c r="AQ212" s="72"/>
      <c r="AR212" s="71">
        <v>334</v>
      </c>
      <c r="AS212" s="71">
        <v>36</v>
      </c>
      <c r="AT212" s="71">
        <v>0</v>
      </c>
      <c r="AU212" s="71">
        <v>0</v>
      </c>
      <c r="AV212" s="71">
        <v>0</v>
      </c>
      <c r="AW212" s="71">
        <v>0</v>
      </c>
      <c r="AX212" s="71"/>
      <c r="AY212" s="72"/>
      <c r="AZ212" s="71">
        <v>1413</v>
      </c>
      <c r="BA212" s="71">
        <v>710</v>
      </c>
      <c r="BB212" s="71">
        <v>0</v>
      </c>
      <c r="BC212" s="71">
        <v>0</v>
      </c>
      <c r="BD212" s="71">
        <v>0</v>
      </c>
      <c r="BE212" s="71">
        <v>0</v>
      </c>
      <c r="BF212" s="71"/>
      <c r="BG212" s="72"/>
      <c r="BH212" s="71">
        <v>0</v>
      </c>
      <c r="BI212" s="71">
        <v>0</v>
      </c>
      <c r="BJ212" s="71">
        <v>0</v>
      </c>
      <c r="BK212" s="71">
        <v>0</v>
      </c>
      <c r="BL212" s="71">
        <v>0</v>
      </c>
      <c r="BM212" s="71">
        <v>0</v>
      </c>
      <c r="BN212" s="72"/>
      <c r="BO212" s="71">
        <v>0</v>
      </c>
      <c r="BP212" s="71">
        <v>0</v>
      </c>
      <c r="BQ212" s="71">
        <v>0</v>
      </c>
      <c r="BR212" s="71">
        <v>0</v>
      </c>
      <c r="BS212" s="71">
        <v>0</v>
      </c>
      <c r="BT212" s="71">
        <v>0</v>
      </c>
      <c r="BU212"/>
      <c r="BV212" s="70">
        <v>0</v>
      </c>
      <c r="BW212" s="70">
        <v>0</v>
      </c>
      <c r="BX212" s="70">
        <v>0</v>
      </c>
      <c r="BY212" s="70">
        <v>0</v>
      </c>
      <c r="BZ212" s="70">
        <v>0</v>
      </c>
      <c r="CA212" s="70">
        <v>0</v>
      </c>
      <c r="CB212" s="70">
        <v>0</v>
      </c>
      <c r="CC212" s="70">
        <v>0</v>
      </c>
      <c r="CD212" s="70">
        <v>0</v>
      </c>
    </row>
    <row r="213" spans="1:82">
      <c r="A213" s="70" t="s">
        <v>2019</v>
      </c>
      <c r="B213" s="70">
        <v>322</v>
      </c>
      <c r="C213" s="70">
        <v>16</v>
      </c>
      <c r="D213" s="70">
        <v>19</v>
      </c>
      <c r="E213" s="70">
        <v>2019</v>
      </c>
      <c r="F213" s="70" t="s">
        <v>158</v>
      </c>
      <c r="G213" s="70" t="s">
        <v>2003</v>
      </c>
      <c r="H213" s="70" t="s">
        <v>2004</v>
      </c>
      <c r="I213" s="148"/>
      <c r="J213" s="71">
        <v>6.7504491115861613</v>
      </c>
      <c r="K213" s="71">
        <v>0.53628637063781726</v>
      </c>
      <c r="L213" s="71">
        <v>1.3985904044264186</v>
      </c>
      <c r="M213" s="71">
        <v>22.121175012712129</v>
      </c>
      <c r="N213" s="71">
        <v>32.434145739764112</v>
      </c>
      <c r="O213" s="71">
        <v>20.975390329588073</v>
      </c>
      <c r="P213" s="71">
        <v>7.6717808908979901</v>
      </c>
      <c r="Q213" s="71">
        <v>1.76164163732183</v>
      </c>
      <c r="R213" s="71">
        <v>0</v>
      </c>
      <c r="S213" s="71">
        <v>0</v>
      </c>
      <c r="T213" s="72"/>
      <c r="U213" s="71">
        <v>494255</v>
      </c>
      <c r="V213" s="71">
        <v>314</v>
      </c>
      <c r="W213" s="71">
        <v>23</v>
      </c>
      <c r="X213" s="71">
        <v>5424</v>
      </c>
      <c r="Y213" s="71">
        <v>12735</v>
      </c>
      <c r="Z213" s="71">
        <v>13132</v>
      </c>
      <c r="AA213" s="71">
        <v>1593</v>
      </c>
      <c r="AB213" s="71">
        <v>28547</v>
      </c>
      <c r="AC213" s="71">
        <v>0</v>
      </c>
      <c r="AD213" s="71">
        <v>0</v>
      </c>
      <c r="AE213" s="72"/>
      <c r="AF213" s="71">
        <v>3369005.61611277</v>
      </c>
      <c r="AG213" s="71">
        <v>434913.22328210319</v>
      </c>
      <c r="AH213" s="71">
        <v>292606.86105610977</v>
      </c>
      <c r="AI213" s="71">
        <v>37105372.928514473</v>
      </c>
      <c r="AJ213" s="71">
        <v>47528759.365954727</v>
      </c>
      <c r="AK213" s="71">
        <v>0</v>
      </c>
      <c r="AL213" s="71">
        <v>0</v>
      </c>
      <c r="AM213" s="71">
        <v>3887886.4982990576</v>
      </c>
      <c r="AN213" s="71">
        <v>0</v>
      </c>
      <c r="AO213" s="71">
        <v>0</v>
      </c>
      <c r="AP213" s="71">
        <v>92618544.493219241</v>
      </c>
      <c r="AQ213" s="72"/>
      <c r="AR213" s="71">
        <v>377</v>
      </c>
      <c r="AS213" s="71">
        <v>39</v>
      </c>
      <c r="AT213" s="71">
        <v>0</v>
      </c>
      <c r="AU213" s="71">
        <v>0</v>
      </c>
      <c r="AV213" s="71">
        <v>0</v>
      </c>
      <c r="AW213" s="71">
        <v>0</v>
      </c>
      <c r="AX213" s="71"/>
      <c r="AY213" s="72"/>
      <c r="AZ213" s="71">
        <v>1601</v>
      </c>
      <c r="BA213" s="71">
        <v>781.5</v>
      </c>
      <c r="BB213" s="71">
        <v>0</v>
      </c>
      <c r="BC213" s="71">
        <v>0</v>
      </c>
      <c r="BD213" s="71">
        <v>0</v>
      </c>
      <c r="BE213" s="71">
        <v>0</v>
      </c>
      <c r="BF213" s="71"/>
      <c r="BG213" s="72"/>
      <c r="BH213" s="71">
        <v>0</v>
      </c>
      <c r="BI213" s="71">
        <v>0</v>
      </c>
      <c r="BJ213" s="71">
        <v>0</v>
      </c>
      <c r="BK213" s="71">
        <v>0</v>
      </c>
      <c r="BL213" s="71">
        <v>0</v>
      </c>
      <c r="BM213" s="71">
        <v>0</v>
      </c>
      <c r="BN213" s="72"/>
      <c r="BO213" s="71">
        <v>0</v>
      </c>
      <c r="BP213" s="71">
        <v>0</v>
      </c>
      <c r="BQ213" s="71">
        <v>0</v>
      </c>
      <c r="BR213" s="71">
        <v>0</v>
      </c>
      <c r="BS213" s="71">
        <v>0</v>
      </c>
      <c r="BT213" s="71">
        <v>0</v>
      </c>
      <c r="BU213"/>
      <c r="BV213" s="70">
        <v>0</v>
      </c>
      <c r="BW213" s="70">
        <v>0</v>
      </c>
      <c r="BX213" s="70">
        <v>0</v>
      </c>
      <c r="BY213" s="70">
        <v>0</v>
      </c>
      <c r="BZ213" s="70">
        <v>0</v>
      </c>
      <c r="CA213" s="70">
        <v>0</v>
      </c>
      <c r="CB213" s="70">
        <v>0</v>
      </c>
      <c r="CC213" s="70">
        <v>0</v>
      </c>
      <c r="CD213" s="70">
        <v>0</v>
      </c>
    </row>
    <row r="214" spans="1:82">
      <c r="A214" s="70" t="s">
        <v>2020</v>
      </c>
      <c r="B214" s="70">
        <v>323</v>
      </c>
      <c r="C214" s="70">
        <v>17</v>
      </c>
      <c r="D214" s="70">
        <v>19</v>
      </c>
      <c r="E214" s="70">
        <v>2020</v>
      </c>
      <c r="F214" s="70" t="s">
        <v>159</v>
      </c>
      <c r="G214" s="70" t="s">
        <v>2003</v>
      </c>
      <c r="H214" s="70" t="s">
        <v>2004</v>
      </c>
      <c r="I214" s="148"/>
      <c r="J214" s="71">
        <v>5.4637918868909763</v>
      </c>
      <c r="K214" s="71">
        <v>0.38025108922263789</v>
      </c>
      <c r="L214" s="71">
        <v>0.76527521358196759</v>
      </c>
      <c r="M214" s="71">
        <v>20.36607166589765</v>
      </c>
      <c r="N214" s="71">
        <v>33.064397223690328</v>
      </c>
      <c r="O214" s="71">
        <v>18.415192292703072</v>
      </c>
      <c r="P214" s="71">
        <v>7.2404733775719832</v>
      </c>
      <c r="Q214" s="71">
        <v>1.6698266473808101</v>
      </c>
      <c r="R214" s="71">
        <v>0</v>
      </c>
      <c r="S214" s="71">
        <v>0</v>
      </c>
      <c r="T214" s="72"/>
      <c r="U214" s="71">
        <v>392829</v>
      </c>
      <c r="V214" s="71">
        <v>209</v>
      </c>
      <c r="W214" s="71">
        <v>13</v>
      </c>
      <c r="X214" s="71">
        <v>5666</v>
      </c>
      <c r="Y214" s="71">
        <v>12783</v>
      </c>
      <c r="Z214" s="71">
        <v>13159</v>
      </c>
      <c r="AA214" s="71">
        <v>1598</v>
      </c>
      <c r="AB214" s="71">
        <v>28321</v>
      </c>
      <c r="AC214" s="71">
        <v>0</v>
      </c>
      <c r="AD214" s="71">
        <v>0</v>
      </c>
      <c r="AE214" s="72"/>
      <c r="AF214" s="71">
        <v>2736540.2692115158</v>
      </c>
      <c r="AG214" s="71">
        <v>290582.10438648367</v>
      </c>
      <c r="AH214" s="71">
        <v>158527.90014932762</v>
      </c>
      <c r="AI214" s="71">
        <v>34402332.150388099</v>
      </c>
      <c r="AJ214" s="71">
        <v>53403621.231855348</v>
      </c>
      <c r="AK214" s="71"/>
      <c r="AL214" s="71"/>
      <c r="AM214" s="71">
        <v>3696205.1528727296</v>
      </c>
      <c r="AN214" s="71"/>
      <c r="AO214" s="71"/>
      <c r="AP214" s="71">
        <v>94687808.808863506</v>
      </c>
      <c r="AQ214" s="72"/>
      <c r="AR214" s="71">
        <v>414</v>
      </c>
      <c r="AS214" s="71">
        <v>40</v>
      </c>
      <c r="AT214" s="71">
        <v>0</v>
      </c>
      <c r="AU214" s="71">
        <v>0</v>
      </c>
      <c r="AV214" s="71">
        <v>0</v>
      </c>
      <c r="AW214" s="71">
        <v>0</v>
      </c>
      <c r="AX214" s="71"/>
      <c r="AY214" s="72"/>
      <c r="AZ214" s="71">
        <v>1791.3</v>
      </c>
      <c r="BA214" s="71">
        <v>792.20000000000016</v>
      </c>
      <c r="BB214" s="71">
        <v>0</v>
      </c>
      <c r="BC214" s="71">
        <v>0</v>
      </c>
      <c r="BD214" s="71">
        <v>0</v>
      </c>
      <c r="BE214" s="71">
        <v>0</v>
      </c>
      <c r="BF214" s="71"/>
      <c r="BG214" s="72"/>
      <c r="BH214" s="71">
        <v>0</v>
      </c>
      <c r="BI214" s="71">
        <v>0</v>
      </c>
      <c r="BJ214" s="71">
        <v>0</v>
      </c>
      <c r="BK214" s="71">
        <v>0</v>
      </c>
      <c r="BL214" s="71">
        <v>0</v>
      </c>
      <c r="BM214" s="71">
        <v>0</v>
      </c>
      <c r="BN214" s="72"/>
      <c r="BO214" s="71">
        <v>0</v>
      </c>
      <c r="BP214" s="71">
        <v>0</v>
      </c>
      <c r="BQ214" s="71">
        <v>0</v>
      </c>
      <c r="BR214" s="71">
        <v>0</v>
      </c>
      <c r="BS214" s="71">
        <v>0</v>
      </c>
      <c r="BT214" s="71">
        <v>0</v>
      </c>
      <c r="BU214"/>
      <c r="BV214" s="70">
        <v>0</v>
      </c>
      <c r="BW214" s="70">
        <v>0</v>
      </c>
      <c r="BX214" s="70">
        <v>0</v>
      </c>
      <c r="BY214" s="70">
        <v>0</v>
      </c>
      <c r="BZ214" s="70">
        <v>0</v>
      </c>
      <c r="CA214" s="70">
        <v>0</v>
      </c>
      <c r="CB214" s="70">
        <v>0</v>
      </c>
      <c r="CC214" s="70">
        <v>0</v>
      </c>
      <c r="CD214" s="70">
        <v>0</v>
      </c>
    </row>
    <row r="215" spans="1:82">
      <c r="A215" s="70" t="s">
        <v>2021</v>
      </c>
      <c r="B215" s="70">
        <v>323</v>
      </c>
      <c r="C215" s="70">
        <v>18</v>
      </c>
      <c r="D215" s="70">
        <v>19</v>
      </c>
      <c r="E215" s="70">
        <v>2021</v>
      </c>
      <c r="F215" s="70" t="s">
        <v>160</v>
      </c>
      <c r="G215" s="70" t="s">
        <v>2003</v>
      </c>
      <c r="H215" s="70" t="s">
        <v>2004</v>
      </c>
      <c r="I215" s="148"/>
      <c r="J215" s="71">
        <v>7.3951992140926368</v>
      </c>
      <c r="K215" s="71">
        <v>0.47754647636313391</v>
      </c>
      <c r="L215" s="71">
        <v>0.74592833691713711</v>
      </c>
      <c r="M215" s="71">
        <v>21.943107646159046</v>
      </c>
      <c r="N215" s="71">
        <v>31.428283586182502</v>
      </c>
      <c r="O215" s="71">
        <v>17.787008477269968</v>
      </c>
      <c r="P215" s="71">
        <v>7.6901393871942503</v>
      </c>
      <c r="Q215" s="71">
        <v>1.6455238477819401</v>
      </c>
      <c r="R215" s="71">
        <v>0</v>
      </c>
      <c r="S215" s="71">
        <v>0</v>
      </c>
      <c r="T215" s="72"/>
      <c r="U215" s="71">
        <v>555978</v>
      </c>
      <c r="V215" s="71">
        <v>209</v>
      </c>
      <c r="W215" s="71">
        <v>13</v>
      </c>
      <c r="X215" s="71">
        <v>5666</v>
      </c>
      <c r="Y215" s="71">
        <v>12793</v>
      </c>
      <c r="Z215" s="71">
        <v>13087</v>
      </c>
      <c r="AA215" s="71">
        <v>1655</v>
      </c>
      <c r="AB215" s="71">
        <v>28183</v>
      </c>
      <c r="AC215" s="71">
        <v>0</v>
      </c>
      <c r="AD215" s="71">
        <v>0</v>
      </c>
      <c r="AE215" s="72"/>
      <c r="AF215" s="71">
        <v>3422778.564874168</v>
      </c>
      <c r="AG215" s="71">
        <v>360145.11431013519</v>
      </c>
      <c r="AH215" s="71">
        <v>150058.58774547177</v>
      </c>
      <c r="AI215" s="71">
        <v>36619987.605140641</v>
      </c>
      <c r="AJ215" s="71">
        <v>46807554.127965517</v>
      </c>
      <c r="AK215" s="71">
        <v>0</v>
      </c>
      <c r="AL215" s="71">
        <v>0</v>
      </c>
      <c r="AM215" s="71">
        <v>3699410.1500873095</v>
      </c>
      <c r="AN215" s="71">
        <v>0</v>
      </c>
      <c r="AO215" s="71">
        <v>0</v>
      </c>
      <c r="AP215" s="71">
        <v>91059934.150123253</v>
      </c>
      <c r="AQ215" s="72"/>
      <c r="AR215" s="71">
        <v>468</v>
      </c>
      <c r="AS215" s="71">
        <v>40</v>
      </c>
      <c r="AT215" s="71">
        <v>0</v>
      </c>
      <c r="AU215" s="71">
        <v>0</v>
      </c>
      <c r="AV215" s="71">
        <v>0</v>
      </c>
      <c r="AW215" s="71">
        <v>0</v>
      </c>
      <c r="AX215" s="71"/>
      <c r="AY215" s="72"/>
      <c r="AZ215" s="71">
        <v>2085.8000000000011</v>
      </c>
      <c r="BA215" s="71">
        <v>792.20000000000016</v>
      </c>
      <c r="BB215" s="71">
        <v>0</v>
      </c>
      <c r="BC215" s="71">
        <v>0</v>
      </c>
      <c r="BD215" s="71">
        <v>0</v>
      </c>
      <c r="BE215" s="71">
        <v>0</v>
      </c>
      <c r="BF215" s="71"/>
      <c r="BG215" s="72"/>
      <c r="BH215" s="71">
        <v>0</v>
      </c>
      <c r="BI215" s="71">
        <v>0</v>
      </c>
      <c r="BJ215" s="71">
        <v>0</v>
      </c>
      <c r="BK215" s="71">
        <v>0</v>
      </c>
      <c r="BL215" s="71">
        <v>0</v>
      </c>
      <c r="BM215" s="71">
        <v>0</v>
      </c>
      <c r="BN215" s="72"/>
      <c r="BO215" s="71">
        <v>0</v>
      </c>
      <c r="BP215" s="71">
        <v>0</v>
      </c>
      <c r="BQ215" s="71">
        <v>0</v>
      </c>
      <c r="BR215" s="71">
        <v>0</v>
      </c>
      <c r="BS215" s="71">
        <v>0</v>
      </c>
      <c r="BT215" s="71">
        <v>0</v>
      </c>
      <c r="BU215"/>
      <c r="BV215" s="70">
        <v>0</v>
      </c>
      <c r="BW215" s="70">
        <v>0</v>
      </c>
      <c r="BX215" s="70">
        <v>0</v>
      </c>
      <c r="BY215" s="70">
        <v>0</v>
      </c>
      <c r="BZ215" s="70">
        <v>0</v>
      </c>
      <c r="CA215" s="70">
        <v>0</v>
      </c>
      <c r="CB215" s="70">
        <v>0</v>
      </c>
      <c r="CC215" s="70">
        <v>0</v>
      </c>
      <c r="CD215" s="70">
        <v>0</v>
      </c>
    </row>
    <row r="216" spans="1:82">
      <c r="A216" s="70" t="s">
        <v>2022</v>
      </c>
      <c r="B216" s="70">
        <v>323</v>
      </c>
      <c r="C216" s="70">
        <v>19</v>
      </c>
      <c r="D216" s="70">
        <v>19</v>
      </c>
      <c r="E216" s="70">
        <v>2022</v>
      </c>
      <c r="F216" s="70" t="s">
        <v>161</v>
      </c>
      <c r="G216" s="1064" t="s">
        <v>2003</v>
      </c>
      <c r="H216" s="70" t="s">
        <v>2004</v>
      </c>
      <c r="I216" s="148"/>
      <c r="J216" s="71">
        <v>6.856633604194136</v>
      </c>
      <c r="K216" s="71">
        <v>0.4206038027379177</v>
      </c>
      <c r="L216" s="71">
        <v>0.5298924639515965</v>
      </c>
      <c r="M216" s="71">
        <v>21.737435548617501</v>
      </c>
      <c r="N216" s="71">
        <v>32.232835398958763</v>
      </c>
      <c r="O216" s="71">
        <v>18.680987070179139</v>
      </c>
      <c r="P216" s="71">
        <v>7.5792447967608085</v>
      </c>
      <c r="Q216" s="71">
        <v>1.6439403520103282</v>
      </c>
      <c r="R216" s="71">
        <v>0</v>
      </c>
      <c r="S216" s="71">
        <v>0</v>
      </c>
      <c r="T216" s="72"/>
      <c r="U216" s="71">
        <v>561768</v>
      </c>
      <c r="V216" s="71">
        <v>209</v>
      </c>
      <c r="W216" s="71">
        <v>13</v>
      </c>
      <c r="X216" s="71">
        <v>5666</v>
      </c>
      <c r="Y216" s="71">
        <v>12855</v>
      </c>
      <c r="Z216" s="71">
        <v>13059</v>
      </c>
      <c r="AA216" s="71">
        <v>1656</v>
      </c>
      <c r="AB216" s="71">
        <v>27925</v>
      </c>
      <c r="AC216" s="71">
        <v>0</v>
      </c>
      <c r="AD216" s="71">
        <v>0</v>
      </c>
      <c r="AE216" s="72"/>
      <c r="AF216" s="71">
        <v>3289402.9258677475</v>
      </c>
      <c r="AG216" s="71">
        <v>344496.00031643972</v>
      </c>
      <c r="AH216" s="71">
        <v>121736.79487923396</v>
      </c>
      <c r="AI216" s="71">
        <v>35742375.78443455</v>
      </c>
      <c r="AJ216" s="71">
        <v>49413960.834291779</v>
      </c>
      <c r="AK216" s="71">
        <v>0</v>
      </c>
      <c r="AL216" s="71">
        <v>0</v>
      </c>
      <c r="AM216" s="71">
        <v>3605879.6963187023</v>
      </c>
      <c r="AN216" s="71">
        <v>0</v>
      </c>
      <c r="AO216" s="71">
        <v>0</v>
      </c>
      <c r="AP216" s="71">
        <v>92517852.036108449</v>
      </c>
      <c r="AQ216" s="72"/>
      <c r="AR216" s="71">
        <v>516</v>
      </c>
      <c r="AS216" s="71">
        <v>41</v>
      </c>
      <c r="AT216" s="71">
        <v>0</v>
      </c>
      <c r="AU216" s="71">
        <v>0</v>
      </c>
      <c r="AV216" s="71">
        <v>0</v>
      </c>
      <c r="AW216" s="71">
        <v>0</v>
      </c>
      <c r="AX216" s="71"/>
      <c r="AY216" s="72"/>
      <c r="AZ216" s="71">
        <v>2327.5000000000018</v>
      </c>
      <c r="BA216" s="71">
        <v>842.10000000000014</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2023</v>
      </c>
      <c r="B217" s="70">
        <v>323</v>
      </c>
      <c r="C217" s="70">
        <v>20</v>
      </c>
      <c r="D217" s="70">
        <v>19</v>
      </c>
      <c r="E217" s="70">
        <v>2023</v>
      </c>
      <c r="F217" s="70" t="s">
        <v>1539</v>
      </c>
      <c r="G217" s="1064" t="s">
        <v>2003</v>
      </c>
      <c r="H217" s="70" t="s">
        <v>2004</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552</v>
      </c>
      <c r="AS217" s="71">
        <v>42</v>
      </c>
      <c r="AT217" s="71">
        <v>0</v>
      </c>
      <c r="AU217" s="71">
        <v>0</v>
      </c>
      <c r="AV217" s="71">
        <v>0</v>
      </c>
      <c r="AW217" s="71">
        <v>0</v>
      </c>
      <c r="AX217" s="71"/>
      <c r="AY217" s="72"/>
      <c r="AZ217" s="71">
        <v>2527.9000000000024</v>
      </c>
      <c r="BA217" s="71">
        <v>942.10000000000014</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2024</v>
      </c>
      <c r="B218" s="70">
        <v>323</v>
      </c>
      <c r="C218" s="70">
        <v>21</v>
      </c>
      <c r="D218" s="70">
        <v>19</v>
      </c>
      <c r="E218" s="70">
        <v>2024</v>
      </c>
      <c r="F218" s="70" t="s">
        <v>1554</v>
      </c>
      <c r="G218" s="70" t="s">
        <v>2003</v>
      </c>
      <c r="H218" s="70" t="s">
        <v>2004</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2025</v>
      </c>
      <c r="B219" s="70">
        <v>154</v>
      </c>
      <c r="C219" s="70">
        <v>1</v>
      </c>
      <c r="D219" s="70">
        <v>10</v>
      </c>
      <c r="E219" s="70">
        <v>1990</v>
      </c>
      <c r="F219" s="70" t="s">
        <v>787</v>
      </c>
      <c r="G219" s="70" t="s">
        <v>2026</v>
      </c>
      <c r="H219" s="70" t="s">
        <v>2027</v>
      </c>
      <c r="I219" s="148"/>
      <c r="J219" s="71">
        <v>42.0912212935051</v>
      </c>
      <c r="K219" s="71">
        <v>11.562786509041469</v>
      </c>
      <c r="L219" s="71">
        <v>23.059652304366381</v>
      </c>
      <c r="M219" s="71">
        <v>26.342272653868431</v>
      </c>
      <c r="N219" s="71">
        <v>52.167584566385209</v>
      </c>
      <c r="O219" s="71">
        <v>25.669097574027418</v>
      </c>
      <c r="P219" s="71">
        <v>48.000278059909263</v>
      </c>
      <c r="Q219" s="71">
        <v>2.6118139915329701</v>
      </c>
      <c r="R219" s="71">
        <v>0</v>
      </c>
      <c r="S219" s="71">
        <v>2.814008980902305</v>
      </c>
      <c r="T219" s="72"/>
      <c r="U219" s="71">
        <v>3153232</v>
      </c>
      <c r="V219" s="71">
        <v>2811</v>
      </c>
      <c r="W219" s="71">
        <v>426</v>
      </c>
      <c r="X219" s="71">
        <v>10467</v>
      </c>
      <c r="Y219" s="71">
        <v>12076</v>
      </c>
      <c r="Z219" s="71">
        <v>10558</v>
      </c>
      <c r="AA219" s="71">
        <v>11655</v>
      </c>
      <c r="AB219" s="71">
        <v>42407</v>
      </c>
      <c r="AC219" s="71">
        <v>0</v>
      </c>
      <c r="AD219" s="71">
        <v>2.814008980902305</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2028</v>
      </c>
      <c r="B220" s="70">
        <v>155</v>
      </c>
      <c r="C220" s="70">
        <v>2</v>
      </c>
      <c r="D220" s="70">
        <v>10</v>
      </c>
      <c r="E220" s="70">
        <v>2005</v>
      </c>
      <c r="F220" s="70" t="s">
        <v>789</v>
      </c>
      <c r="G220" s="70" t="s">
        <v>2026</v>
      </c>
      <c r="H220" s="70" t="s">
        <v>2027</v>
      </c>
      <c r="I220" s="148"/>
      <c r="J220" s="71">
        <v>38.508250173446221</v>
      </c>
      <c r="K220" s="71">
        <v>9.0666733026545607</v>
      </c>
      <c r="L220" s="71">
        <v>11.834942290941051</v>
      </c>
      <c r="M220" s="71">
        <v>54.836814797217471</v>
      </c>
      <c r="N220" s="71">
        <v>77.242559565944475</v>
      </c>
      <c r="O220" s="71">
        <v>37.721177442427852</v>
      </c>
      <c r="P220" s="71">
        <v>48.682491421279288</v>
      </c>
      <c r="Q220" s="71">
        <v>2.22130540592374</v>
      </c>
      <c r="R220" s="71">
        <v>0</v>
      </c>
      <c r="S220" s="71">
        <v>4.5613467992271968</v>
      </c>
      <c r="T220" s="72"/>
      <c r="U220" s="71">
        <v>2193705</v>
      </c>
      <c r="V220" s="71">
        <v>2268</v>
      </c>
      <c r="W220" s="71">
        <v>125</v>
      </c>
      <c r="X220" s="71">
        <v>8973</v>
      </c>
      <c r="Y220" s="71">
        <v>13365</v>
      </c>
      <c r="Z220" s="71">
        <v>17954</v>
      </c>
      <c r="AA220" s="71">
        <v>9681</v>
      </c>
      <c r="AB220" s="71">
        <v>37704</v>
      </c>
      <c r="AC220" s="71">
        <v>0</v>
      </c>
      <c r="AD220" s="71">
        <v>4.5613467992271968</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2029</v>
      </c>
      <c r="B221" s="70">
        <v>156</v>
      </c>
      <c r="C221" s="70">
        <v>3</v>
      </c>
      <c r="D221" s="70">
        <v>10</v>
      </c>
      <c r="E221" s="70">
        <v>2006</v>
      </c>
      <c r="F221" s="70" t="s">
        <v>790</v>
      </c>
      <c r="G221" s="70" t="s">
        <v>2026</v>
      </c>
      <c r="H221" s="70" t="s">
        <v>2027</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2030</v>
      </c>
      <c r="B222" s="70">
        <v>157</v>
      </c>
      <c r="C222" s="70">
        <v>4</v>
      </c>
      <c r="D222" s="70">
        <v>10</v>
      </c>
      <c r="E222" s="70">
        <v>2007</v>
      </c>
      <c r="F222" s="70" t="s">
        <v>791</v>
      </c>
      <c r="G222" s="70" t="s">
        <v>2026</v>
      </c>
      <c r="H222" s="70" t="s">
        <v>2027</v>
      </c>
      <c r="I222" s="148"/>
      <c r="J222" s="71">
        <v>30.487564166581709</v>
      </c>
      <c r="K222" s="71">
        <v>5.8267950528063182</v>
      </c>
      <c r="L222" s="71">
        <v>10.802685857236961</v>
      </c>
      <c r="M222" s="71">
        <v>50.96698553808352</v>
      </c>
      <c r="N222" s="71">
        <v>77.828789748898672</v>
      </c>
      <c r="O222" s="71">
        <v>35.968701798313731</v>
      </c>
      <c r="P222" s="71">
        <v>47.470037110964839</v>
      </c>
      <c r="Q222" s="71">
        <v>2.2711787792423701</v>
      </c>
      <c r="R222" s="71">
        <v>0</v>
      </c>
      <c r="S222" s="71">
        <v>4.0168464486736566</v>
      </c>
      <c r="T222" s="72"/>
      <c r="U222" s="71">
        <v>2411151</v>
      </c>
      <c r="V222" s="71">
        <v>1946</v>
      </c>
      <c r="W222" s="71">
        <v>125</v>
      </c>
      <c r="X222" s="71">
        <v>10662</v>
      </c>
      <c r="Y222" s="71">
        <v>13368</v>
      </c>
      <c r="Z222" s="71">
        <v>17797</v>
      </c>
      <c r="AA222" s="71">
        <v>9296</v>
      </c>
      <c r="AB222" s="71">
        <v>36512</v>
      </c>
      <c r="AC222" s="71">
        <v>0</v>
      </c>
      <c r="AD222" s="71">
        <v>4.0168464486736566</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2031</v>
      </c>
      <c r="B223" s="70">
        <v>158</v>
      </c>
      <c r="C223" s="70">
        <v>5</v>
      </c>
      <c r="D223" s="70">
        <v>10</v>
      </c>
      <c r="E223" s="70">
        <v>2008</v>
      </c>
      <c r="F223" s="70" t="s">
        <v>792</v>
      </c>
      <c r="G223" s="70" t="s">
        <v>2026</v>
      </c>
      <c r="H223" s="70" t="s">
        <v>2027</v>
      </c>
      <c r="I223" s="148"/>
      <c r="J223" s="71">
        <v>27.84317869582863</v>
      </c>
      <c r="K223" s="71">
        <v>4.4077991340962006</v>
      </c>
      <c r="L223" s="71">
        <v>9.7338938288708121</v>
      </c>
      <c r="M223" s="71">
        <v>53.277807699701462</v>
      </c>
      <c r="N223" s="71">
        <v>63.652178700502418</v>
      </c>
      <c r="O223" s="71">
        <v>34.626061312500447</v>
      </c>
      <c r="P223" s="71">
        <v>46.569224798955361</v>
      </c>
      <c r="Q223" s="71">
        <v>2.2003404516661398</v>
      </c>
      <c r="R223" s="71">
        <v>0</v>
      </c>
      <c r="S223" s="71">
        <v>4.0540260370966248</v>
      </c>
      <c r="T223" s="72"/>
      <c r="U223" s="71">
        <v>2271372</v>
      </c>
      <c r="V223" s="71">
        <v>1946</v>
      </c>
      <c r="W223" s="71">
        <v>125</v>
      </c>
      <c r="X223" s="71">
        <v>10662</v>
      </c>
      <c r="Y223" s="71">
        <v>13328</v>
      </c>
      <c r="Z223" s="71">
        <v>17734</v>
      </c>
      <c r="AA223" s="71">
        <v>9130</v>
      </c>
      <c r="AB223" s="71">
        <v>35955</v>
      </c>
      <c r="AC223" s="71">
        <v>0</v>
      </c>
      <c r="AD223" s="71">
        <v>4.0540260370966248</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2032</v>
      </c>
      <c r="B224" s="70">
        <v>159</v>
      </c>
      <c r="C224" s="70">
        <v>6</v>
      </c>
      <c r="D224" s="70">
        <v>10</v>
      </c>
      <c r="E224" s="70">
        <v>2009</v>
      </c>
      <c r="F224" s="70" t="s">
        <v>176</v>
      </c>
      <c r="G224" s="70" t="s">
        <v>2026</v>
      </c>
      <c r="H224" s="70" t="s">
        <v>2027</v>
      </c>
      <c r="I224" s="148"/>
      <c r="J224" s="71">
        <v>32.829591660825962</v>
      </c>
      <c r="K224" s="71">
        <v>4.3659113363286997</v>
      </c>
      <c r="L224" s="71">
        <v>22.33432184201525</v>
      </c>
      <c r="M224" s="71">
        <v>55.108533599783208</v>
      </c>
      <c r="N224" s="71">
        <v>63.340983875874272</v>
      </c>
      <c r="O224" s="71">
        <v>35.110074121588219</v>
      </c>
      <c r="P224" s="71">
        <v>44.144739364397168</v>
      </c>
      <c r="Q224" s="71">
        <v>2.0764936073035298</v>
      </c>
      <c r="R224" s="71">
        <v>0</v>
      </c>
      <c r="S224" s="71">
        <v>4.1726141768798559</v>
      </c>
      <c r="T224" s="72"/>
      <c r="U224" s="71">
        <v>1970569</v>
      </c>
      <c r="V224" s="71">
        <v>1675</v>
      </c>
      <c r="W224" s="71">
        <v>476</v>
      </c>
      <c r="X224" s="71">
        <v>10570</v>
      </c>
      <c r="Y224" s="71">
        <v>13385</v>
      </c>
      <c r="Z224" s="71">
        <v>17749</v>
      </c>
      <c r="AA224" s="71">
        <v>8885</v>
      </c>
      <c r="AB224" s="71">
        <v>35619</v>
      </c>
      <c r="AC224" s="71">
        <v>0</v>
      </c>
      <c r="AD224" s="71">
        <v>4.1726141768798559</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9.42</v>
      </c>
      <c r="BM224" s="71">
        <v>0</v>
      </c>
      <c r="BN224" s="72"/>
      <c r="BO224" s="71">
        <v>0</v>
      </c>
      <c r="BP224" s="71">
        <v>0</v>
      </c>
      <c r="BQ224" s="71">
        <v>0</v>
      </c>
      <c r="BR224" s="71">
        <v>0</v>
      </c>
      <c r="BS224" s="71">
        <v>2</v>
      </c>
      <c r="BT224" s="71">
        <v>0</v>
      </c>
      <c r="BU224"/>
      <c r="BV224" s="70">
        <v>2.97</v>
      </c>
      <c r="BW224" s="70">
        <v>0</v>
      </c>
      <c r="BX224" s="70">
        <v>6.45</v>
      </c>
      <c r="BY224" s="70">
        <v>0</v>
      </c>
      <c r="BZ224" s="70">
        <v>0</v>
      </c>
      <c r="CA224" s="70">
        <v>0</v>
      </c>
      <c r="CB224" s="70">
        <v>0</v>
      </c>
      <c r="CC224" s="70">
        <v>0</v>
      </c>
      <c r="CD224" s="70">
        <v>0</v>
      </c>
    </row>
    <row r="225" spans="1:82">
      <c r="A225" s="70" t="s">
        <v>2033</v>
      </c>
      <c r="B225" s="70">
        <v>160</v>
      </c>
      <c r="C225" s="70">
        <v>7</v>
      </c>
      <c r="D225" s="70">
        <v>10</v>
      </c>
      <c r="E225" s="70">
        <v>2010</v>
      </c>
      <c r="F225" s="70" t="s">
        <v>177</v>
      </c>
      <c r="G225" s="70" t="s">
        <v>2026</v>
      </c>
      <c r="H225" s="70" t="s">
        <v>2027</v>
      </c>
      <c r="I225" s="148"/>
      <c r="J225" s="71">
        <v>30.066763256201408</v>
      </c>
      <c r="K225" s="71">
        <v>4.3276680045529021</v>
      </c>
      <c r="L225" s="71">
        <v>21.515721113224849</v>
      </c>
      <c r="M225" s="71">
        <v>51.759460847216218</v>
      </c>
      <c r="N225" s="71">
        <v>74.006793765110714</v>
      </c>
      <c r="O225" s="71">
        <v>34.981152164471332</v>
      </c>
      <c r="P225" s="71">
        <v>44.480502346021552</v>
      </c>
      <c r="Q225" s="71">
        <v>2.1356302305550598</v>
      </c>
      <c r="R225" s="71">
        <v>0</v>
      </c>
      <c r="S225" s="71">
        <v>3.6785667672356919</v>
      </c>
      <c r="T225" s="72"/>
      <c r="U225" s="71">
        <v>2111012</v>
      </c>
      <c r="V225" s="71">
        <v>1675</v>
      </c>
      <c r="W225" s="71">
        <v>476</v>
      </c>
      <c r="X225" s="71">
        <v>10570</v>
      </c>
      <c r="Y225" s="71">
        <v>13368</v>
      </c>
      <c r="Z225" s="71">
        <v>17766</v>
      </c>
      <c r="AA225" s="71">
        <v>8729</v>
      </c>
      <c r="AB225" s="71">
        <v>35103</v>
      </c>
      <c r="AC225" s="71">
        <v>0</v>
      </c>
      <c r="AD225" s="71">
        <v>3.6785667672356919</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8.83</v>
      </c>
      <c r="BM225" s="71">
        <v>0</v>
      </c>
      <c r="BN225" s="72"/>
      <c r="BO225" s="71">
        <v>0</v>
      </c>
      <c r="BP225" s="71">
        <v>0</v>
      </c>
      <c r="BQ225" s="71">
        <v>0</v>
      </c>
      <c r="BR225" s="71">
        <v>0</v>
      </c>
      <c r="BS225" s="71">
        <v>2</v>
      </c>
      <c r="BT225" s="71">
        <v>0</v>
      </c>
      <c r="BU225"/>
      <c r="BV225" s="70">
        <v>2.76</v>
      </c>
      <c r="BW225" s="70">
        <v>0</v>
      </c>
      <c r="BX225" s="70">
        <v>6.07</v>
      </c>
      <c r="BY225" s="70">
        <v>0</v>
      </c>
      <c r="BZ225" s="70">
        <v>0</v>
      </c>
      <c r="CA225" s="70">
        <v>0</v>
      </c>
      <c r="CB225" s="70">
        <v>0</v>
      </c>
      <c r="CC225" s="70">
        <v>0</v>
      </c>
      <c r="CD225" s="70">
        <v>0</v>
      </c>
    </row>
    <row r="226" spans="1:82">
      <c r="A226" s="70" t="s">
        <v>2034</v>
      </c>
      <c r="B226" s="70">
        <v>161</v>
      </c>
      <c r="C226" s="70">
        <v>8</v>
      </c>
      <c r="D226" s="70">
        <v>10</v>
      </c>
      <c r="E226" s="70">
        <v>2011</v>
      </c>
      <c r="F226" s="70" t="s">
        <v>178</v>
      </c>
      <c r="G226" s="70" t="s">
        <v>2026</v>
      </c>
      <c r="H226" s="70" t="s">
        <v>2027</v>
      </c>
      <c r="I226" s="148"/>
      <c r="J226" s="71">
        <v>40.657319272109802</v>
      </c>
      <c r="K226" s="71">
        <v>5.8787068905088278</v>
      </c>
      <c r="L226" s="71">
        <v>18.364075292731791</v>
      </c>
      <c r="M226" s="71">
        <v>59.771375899289993</v>
      </c>
      <c r="N226" s="71">
        <v>68.845944646229412</v>
      </c>
      <c r="O226" s="71">
        <v>34.376099052692219</v>
      </c>
      <c r="P226" s="71">
        <v>42.828901724062042</v>
      </c>
      <c r="Q226" s="71">
        <v>2.4260905121938201</v>
      </c>
      <c r="R226" s="71">
        <v>0</v>
      </c>
      <c r="S226" s="71">
        <v>3.539379287255505</v>
      </c>
      <c r="T226" s="72"/>
      <c r="U226" s="71">
        <v>2203470</v>
      </c>
      <c r="V226" s="71">
        <v>1675</v>
      </c>
      <c r="W226" s="71">
        <v>476</v>
      </c>
      <c r="X226" s="71">
        <v>10570</v>
      </c>
      <c r="Y226" s="71">
        <v>13335</v>
      </c>
      <c r="Z226" s="71">
        <v>17838</v>
      </c>
      <c r="AA226" s="71">
        <v>8655</v>
      </c>
      <c r="AB226" s="71">
        <v>34571</v>
      </c>
      <c r="AC226" s="71">
        <v>0</v>
      </c>
      <c r="AD226" s="71">
        <v>3.539379287255505</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5.6639999999999997</v>
      </c>
      <c r="BM226" s="71">
        <v>0</v>
      </c>
      <c r="BN226" s="72"/>
      <c r="BO226" s="71">
        <v>0</v>
      </c>
      <c r="BP226" s="71">
        <v>0</v>
      </c>
      <c r="BQ226" s="71">
        <v>0</v>
      </c>
      <c r="BR226" s="71">
        <v>0</v>
      </c>
      <c r="BS226" s="71">
        <v>2</v>
      </c>
      <c r="BT226" s="71">
        <v>0</v>
      </c>
      <c r="BU226"/>
      <c r="BV226" s="70">
        <v>5.6639999999999997</v>
      </c>
      <c r="BW226" s="70">
        <v>0</v>
      </c>
      <c r="BX226" s="70">
        <v>0</v>
      </c>
      <c r="BY226" s="70">
        <v>0</v>
      </c>
      <c r="BZ226" s="70">
        <v>0</v>
      </c>
      <c r="CA226" s="70">
        <v>0</v>
      </c>
      <c r="CB226" s="70">
        <v>0</v>
      </c>
      <c r="CC226" s="70">
        <v>0</v>
      </c>
      <c r="CD226" s="70">
        <v>0</v>
      </c>
    </row>
    <row r="227" spans="1:82">
      <c r="A227" s="70" t="s">
        <v>2035</v>
      </c>
      <c r="B227" s="70">
        <v>162</v>
      </c>
      <c r="C227" s="70">
        <v>9</v>
      </c>
      <c r="D227" s="70">
        <v>10</v>
      </c>
      <c r="E227" s="70">
        <v>2012</v>
      </c>
      <c r="F227" s="70" t="s">
        <v>179</v>
      </c>
      <c r="G227" s="70" t="s">
        <v>2026</v>
      </c>
      <c r="H227" s="70" t="s">
        <v>2027</v>
      </c>
      <c r="I227" s="148"/>
      <c r="J227" s="71">
        <v>35.454092493127021</v>
      </c>
      <c r="K227" s="71">
        <v>5.4652332764432208</v>
      </c>
      <c r="L227" s="71">
        <v>18.133607536129791</v>
      </c>
      <c r="M227" s="71">
        <v>59.47017202463141</v>
      </c>
      <c r="N227" s="71">
        <v>73.676723633013395</v>
      </c>
      <c r="O227" s="71">
        <v>34.29869648227087</v>
      </c>
      <c r="P227" s="71">
        <v>42.43059399507969</v>
      </c>
      <c r="Q227" s="71">
        <v>2.6058575547102998</v>
      </c>
      <c r="R227" s="71">
        <v>0</v>
      </c>
      <c r="S227" s="71">
        <v>3.749556183599307</v>
      </c>
      <c r="T227" s="72"/>
      <c r="U227" s="71">
        <v>2231656</v>
      </c>
      <c r="V227" s="71">
        <v>1675</v>
      </c>
      <c r="W227" s="71">
        <v>476</v>
      </c>
      <c r="X227" s="71">
        <v>10570</v>
      </c>
      <c r="Y227" s="71">
        <v>13356</v>
      </c>
      <c r="Z227" s="71">
        <v>17939</v>
      </c>
      <c r="AA227" s="71">
        <v>8526</v>
      </c>
      <c r="AB227" s="71">
        <v>34177</v>
      </c>
      <c r="AC227" s="71">
        <v>0</v>
      </c>
      <c r="AD227" s="71">
        <v>3.749556183599307</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13.355</v>
      </c>
      <c r="BM227" s="71">
        <v>0</v>
      </c>
      <c r="BN227" s="72"/>
      <c r="BO227" s="71">
        <v>0</v>
      </c>
      <c r="BP227" s="71">
        <v>0</v>
      </c>
      <c r="BQ227" s="71">
        <v>0</v>
      </c>
      <c r="BR227" s="71">
        <v>0</v>
      </c>
      <c r="BS227" s="71">
        <v>3</v>
      </c>
      <c r="BT227" s="71">
        <v>0</v>
      </c>
      <c r="BU227"/>
      <c r="BV227" s="70">
        <v>6.7050000000000001</v>
      </c>
      <c r="BW227" s="70">
        <v>0</v>
      </c>
      <c r="BX227" s="70">
        <v>6.65</v>
      </c>
      <c r="BY227" s="70">
        <v>0</v>
      </c>
      <c r="BZ227" s="70">
        <v>0</v>
      </c>
      <c r="CA227" s="70">
        <v>0</v>
      </c>
      <c r="CB227" s="70">
        <v>0</v>
      </c>
      <c r="CC227" s="70">
        <v>0</v>
      </c>
      <c r="CD227" s="70">
        <v>0</v>
      </c>
    </row>
    <row r="228" spans="1:82">
      <c r="A228" s="70" t="s">
        <v>2036</v>
      </c>
      <c r="B228" s="70">
        <v>163</v>
      </c>
      <c r="C228" s="70">
        <v>10</v>
      </c>
      <c r="D228" s="70">
        <v>10</v>
      </c>
      <c r="E228" s="70">
        <v>2013</v>
      </c>
      <c r="F228" s="70" t="s">
        <v>180</v>
      </c>
      <c r="G228" s="70" t="s">
        <v>2026</v>
      </c>
      <c r="H228" s="70" t="s">
        <v>2027</v>
      </c>
      <c r="I228" s="148"/>
      <c r="J228" s="71">
        <v>39.362217542665697</v>
      </c>
      <c r="K228" s="71">
        <v>4.9594977042505288</v>
      </c>
      <c r="L228" s="71">
        <v>14.361102758027201</v>
      </c>
      <c r="M228" s="71">
        <v>58.680090063497367</v>
      </c>
      <c r="N228" s="71">
        <v>83.877816742588976</v>
      </c>
      <c r="O228" s="71">
        <v>33.239088146839279</v>
      </c>
      <c r="P228" s="71">
        <v>42.135894664249641</v>
      </c>
      <c r="Q228" s="71">
        <v>2.6207838018762901</v>
      </c>
      <c r="R228" s="71">
        <v>0</v>
      </c>
      <c r="S228" s="71">
        <v>4.5496092299108417</v>
      </c>
      <c r="T228" s="72"/>
      <c r="U228" s="71">
        <v>2357881</v>
      </c>
      <c r="V228" s="71">
        <v>1675</v>
      </c>
      <c r="W228" s="71">
        <v>476</v>
      </c>
      <c r="X228" s="71">
        <v>10570</v>
      </c>
      <c r="Y228" s="71">
        <v>13331</v>
      </c>
      <c r="Z228" s="71">
        <v>18161</v>
      </c>
      <c r="AA228" s="71">
        <v>8435</v>
      </c>
      <c r="AB228" s="71">
        <v>33880</v>
      </c>
      <c r="AC228" s="71">
        <v>0</v>
      </c>
      <c r="AD228" s="71">
        <v>4.5496092299108417</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7.3259999999999996</v>
      </c>
      <c r="BM228" s="71">
        <v>0</v>
      </c>
      <c r="BN228" s="72"/>
      <c r="BO228" s="71">
        <v>0</v>
      </c>
      <c r="BP228" s="71">
        <v>0</v>
      </c>
      <c r="BQ228" s="71">
        <v>0</v>
      </c>
      <c r="BR228" s="71">
        <v>0</v>
      </c>
      <c r="BS228" s="71">
        <v>1</v>
      </c>
      <c r="BT228" s="71">
        <v>0</v>
      </c>
      <c r="BU228"/>
      <c r="BV228" s="70">
        <v>0</v>
      </c>
      <c r="BW228" s="70">
        <v>0</v>
      </c>
      <c r="BX228" s="70">
        <v>7.3259999999999996</v>
      </c>
      <c r="BY228" s="70">
        <v>0</v>
      </c>
      <c r="BZ228" s="70">
        <v>0</v>
      </c>
      <c r="CA228" s="70">
        <v>0</v>
      </c>
      <c r="CB228" s="70">
        <v>0</v>
      </c>
      <c r="CC228" s="70">
        <v>0</v>
      </c>
      <c r="CD228" s="70">
        <v>0</v>
      </c>
    </row>
    <row r="229" spans="1:82">
      <c r="A229" s="70" t="s">
        <v>2037</v>
      </c>
      <c r="B229" s="70">
        <v>164</v>
      </c>
      <c r="C229" s="70">
        <v>11</v>
      </c>
      <c r="D229" s="70">
        <v>10</v>
      </c>
      <c r="E229" s="70">
        <v>2014</v>
      </c>
      <c r="F229" s="70" t="s">
        <v>181</v>
      </c>
      <c r="G229" s="70" t="s">
        <v>2026</v>
      </c>
      <c r="H229" s="70" t="s">
        <v>2027</v>
      </c>
      <c r="I229" s="148"/>
      <c r="J229" s="71">
        <v>30.276109919338129</v>
      </c>
      <c r="K229" s="71">
        <v>4.9929870920440544</v>
      </c>
      <c r="L229" s="71">
        <v>14.882003125998949</v>
      </c>
      <c r="M229" s="71">
        <v>53.216689843824788</v>
      </c>
      <c r="N229" s="71">
        <v>67.808469584267698</v>
      </c>
      <c r="O229" s="71">
        <v>31.543775827360793</v>
      </c>
      <c r="P229" s="71">
        <v>41.436007391614325</v>
      </c>
      <c r="Q229" s="71">
        <v>2.47092033387514</v>
      </c>
      <c r="R229" s="71">
        <v>0</v>
      </c>
      <c r="S229" s="71">
        <v>4.3887977666354372</v>
      </c>
      <c r="T229" s="72"/>
      <c r="U229" s="71">
        <v>2387301</v>
      </c>
      <c r="V229" s="71">
        <v>1579</v>
      </c>
      <c r="W229" s="71">
        <v>305</v>
      </c>
      <c r="X229" s="71">
        <v>9815</v>
      </c>
      <c r="Y229" s="71">
        <v>13305</v>
      </c>
      <c r="Z229" s="71">
        <v>18152</v>
      </c>
      <c r="AA229" s="71">
        <v>8252</v>
      </c>
      <c r="AB229" s="71">
        <v>33293</v>
      </c>
      <c r="AC229" s="71">
        <v>0</v>
      </c>
      <c r="AD229" s="71">
        <v>4.3887977666354372</v>
      </c>
      <c r="AE229" s="72"/>
      <c r="AF229" s="71"/>
      <c r="AG229" s="71"/>
      <c r="AH229" s="71"/>
      <c r="AI229" s="71"/>
      <c r="AJ229" s="71"/>
      <c r="AK229" s="71"/>
      <c r="AL229" s="71"/>
      <c r="AM229" s="71"/>
      <c r="AN229" s="71"/>
      <c r="AO229" s="71"/>
      <c r="AP229" s="71"/>
      <c r="AQ229" s="72"/>
      <c r="AR229" s="71">
        <v>184</v>
      </c>
      <c r="AS229" s="71">
        <v>9</v>
      </c>
      <c r="AT229" s="71">
        <v>1</v>
      </c>
      <c r="AU229" s="71">
        <v>0</v>
      </c>
      <c r="AV229" s="71">
        <v>0</v>
      </c>
      <c r="AW229" s="71">
        <v>0</v>
      </c>
      <c r="AX229" s="71"/>
      <c r="AY229" s="72"/>
      <c r="AZ229" s="71">
        <v>796.7</v>
      </c>
      <c r="BA229" s="71">
        <v>1172.8</v>
      </c>
      <c r="BB229" s="71">
        <v>7650</v>
      </c>
      <c r="BC229" s="71">
        <v>0</v>
      </c>
      <c r="BD229" s="71">
        <v>0</v>
      </c>
      <c r="BE229" s="71">
        <v>0</v>
      </c>
      <c r="BF229" s="71"/>
      <c r="BG229" s="72"/>
      <c r="BH229" s="71">
        <v>0</v>
      </c>
      <c r="BI229" s="71">
        <v>0</v>
      </c>
      <c r="BJ229" s="71">
        <v>0</v>
      </c>
      <c r="BK229" s="71">
        <v>0</v>
      </c>
      <c r="BL229" s="71">
        <v>7.8460000000000001</v>
      </c>
      <c r="BM229" s="71">
        <v>0</v>
      </c>
      <c r="BN229" s="72"/>
      <c r="BO229" s="71">
        <v>0</v>
      </c>
      <c r="BP229" s="71">
        <v>0</v>
      </c>
      <c r="BQ229" s="71">
        <v>0</v>
      </c>
      <c r="BR229" s="71">
        <v>0</v>
      </c>
      <c r="BS229" s="71">
        <v>1</v>
      </c>
      <c r="BT229" s="71">
        <v>0</v>
      </c>
      <c r="BU229"/>
      <c r="BV229" s="70">
        <v>0</v>
      </c>
      <c r="BW229" s="70">
        <v>0</v>
      </c>
      <c r="BX229" s="70">
        <v>7.8460000000000001</v>
      </c>
      <c r="BY229" s="70">
        <v>0</v>
      </c>
      <c r="BZ229" s="70">
        <v>0</v>
      </c>
      <c r="CA229" s="70">
        <v>0</v>
      </c>
      <c r="CB229" s="70">
        <v>0</v>
      </c>
      <c r="CC229" s="70">
        <v>0</v>
      </c>
      <c r="CD229" s="70">
        <v>0</v>
      </c>
    </row>
    <row r="230" spans="1:82">
      <c r="A230" s="70" t="s">
        <v>2038</v>
      </c>
      <c r="B230" s="70">
        <v>165</v>
      </c>
      <c r="C230" s="70">
        <v>12</v>
      </c>
      <c r="D230" s="70">
        <v>10</v>
      </c>
      <c r="E230" s="70">
        <v>2015</v>
      </c>
      <c r="F230" s="70" t="s">
        <v>182</v>
      </c>
      <c r="G230" s="70" t="s">
        <v>2026</v>
      </c>
      <c r="H230" s="70" t="s">
        <v>2027</v>
      </c>
      <c r="I230" s="148"/>
      <c r="J230" s="71">
        <v>27.955377354252079</v>
      </c>
      <c r="K230" s="71">
        <v>4.7089676831724869</v>
      </c>
      <c r="L230" s="71">
        <v>15.932527578277011</v>
      </c>
      <c r="M230" s="71">
        <v>50.539661558519477</v>
      </c>
      <c r="N230" s="71">
        <v>65.074986194943776</v>
      </c>
      <c r="O230" s="71">
        <v>31.153592857717101</v>
      </c>
      <c r="P230" s="71">
        <v>40.730025717123219</v>
      </c>
      <c r="Q230" s="71">
        <v>2.3789846777124701</v>
      </c>
      <c r="R230" s="71">
        <v>0</v>
      </c>
      <c r="S230" s="71">
        <v>5.9014627441769836</v>
      </c>
      <c r="T230" s="72"/>
      <c r="U230" s="71">
        <v>2169468</v>
      </c>
      <c r="V230" s="71">
        <v>1579</v>
      </c>
      <c r="W230" s="71">
        <v>305</v>
      </c>
      <c r="X230" s="71">
        <v>9815</v>
      </c>
      <c r="Y230" s="71">
        <v>13192</v>
      </c>
      <c r="Z230" s="71">
        <v>18100</v>
      </c>
      <c r="AA230" s="71">
        <v>8105</v>
      </c>
      <c r="AB230" s="71">
        <v>32744</v>
      </c>
      <c r="AC230" s="71">
        <v>0</v>
      </c>
      <c r="AD230" s="71">
        <v>5.9014627441769836</v>
      </c>
      <c r="AE230" s="72"/>
      <c r="AF230" s="71">
        <v>30434378.873151679</v>
      </c>
      <c r="AG230" s="71">
        <v>3311585.9275613171</v>
      </c>
      <c r="AH230" s="71">
        <v>4026221.9331605849</v>
      </c>
      <c r="AI230" s="71">
        <v>62720761.912970752</v>
      </c>
      <c r="AJ230" s="71">
        <v>70543534.751027286</v>
      </c>
      <c r="AK230" s="71">
        <v>0</v>
      </c>
      <c r="AL230" s="71">
        <v>0</v>
      </c>
      <c r="AM230" s="71">
        <v>4487427.8440860547</v>
      </c>
      <c r="AN230" s="71">
        <v>0</v>
      </c>
      <c r="AO230" s="71">
        <v>0</v>
      </c>
      <c r="AP230" s="71">
        <v>175523911.24195766</v>
      </c>
      <c r="AQ230" s="72"/>
      <c r="AR230" s="71">
        <v>203</v>
      </c>
      <c r="AS230" s="71">
        <v>12</v>
      </c>
      <c r="AT230" s="71">
        <v>1</v>
      </c>
      <c r="AU230" s="71">
        <v>1</v>
      </c>
      <c r="AV230" s="71">
        <v>0</v>
      </c>
      <c r="AW230" s="71">
        <v>0</v>
      </c>
      <c r="AX230" s="71"/>
      <c r="AY230" s="72"/>
      <c r="AZ230" s="71">
        <v>893.4</v>
      </c>
      <c r="BA230" s="71">
        <v>324.89999999999998</v>
      </c>
      <c r="BB230" s="71">
        <v>7650</v>
      </c>
      <c r="BC230" s="71">
        <v>721</v>
      </c>
      <c r="BD230" s="71">
        <v>0</v>
      </c>
      <c r="BE230" s="71">
        <v>0</v>
      </c>
      <c r="BF230" s="71"/>
      <c r="BG230" s="72"/>
      <c r="BH230" s="71">
        <v>0</v>
      </c>
      <c r="BI230" s="71">
        <v>0</v>
      </c>
      <c r="BJ230" s="71">
        <v>0</v>
      </c>
      <c r="BK230" s="71">
        <v>0</v>
      </c>
      <c r="BL230" s="71">
        <v>6.3680000000000003</v>
      </c>
      <c r="BM230" s="71">
        <v>0</v>
      </c>
      <c r="BN230" s="72"/>
      <c r="BO230" s="71">
        <v>0</v>
      </c>
      <c r="BP230" s="71">
        <v>0</v>
      </c>
      <c r="BQ230" s="71">
        <v>0</v>
      </c>
      <c r="BR230" s="71">
        <v>0</v>
      </c>
      <c r="BS230" s="71">
        <v>1</v>
      </c>
      <c r="BT230" s="71">
        <v>0</v>
      </c>
      <c r="BU230"/>
      <c r="BV230" s="70">
        <v>0</v>
      </c>
      <c r="BW230" s="70">
        <v>0</v>
      </c>
      <c r="BX230" s="70">
        <v>6.3680000000000003</v>
      </c>
      <c r="BY230" s="70">
        <v>0</v>
      </c>
      <c r="BZ230" s="70">
        <v>0</v>
      </c>
      <c r="CA230" s="70">
        <v>0</v>
      </c>
      <c r="CB230" s="70">
        <v>0</v>
      </c>
      <c r="CC230" s="70">
        <v>0</v>
      </c>
      <c r="CD230" s="70">
        <v>0</v>
      </c>
    </row>
    <row r="231" spans="1:82">
      <c r="A231" s="70" t="s">
        <v>2039</v>
      </c>
      <c r="B231" s="70">
        <v>166</v>
      </c>
      <c r="C231" s="70">
        <v>13</v>
      </c>
      <c r="D231" s="70">
        <v>10</v>
      </c>
      <c r="E231" s="70">
        <v>2016</v>
      </c>
      <c r="F231" s="70" t="s">
        <v>155</v>
      </c>
      <c r="G231" s="70" t="s">
        <v>2026</v>
      </c>
      <c r="H231" s="70" t="s">
        <v>2027</v>
      </c>
      <c r="I231" s="148"/>
      <c r="J231" s="71">
        <v>36.066002050835159</v>
      </c>
      <c r="K231" s="71">
        <v>5.0054172127039704</v>
      </c>
      <c r="L231" s="71">
        <v>15.097113284731625</v>
      </c>
      <c r="M231" s="71">
        <v>43.930166139341992</v>
      </c>
      <c r="N231" s="71">
        <v>65.954999228392879</v>
      </c>
      <c r="O231" s="71">
        <v>30.836490291477624</v>
      </c>
      <c r="P231" s="71">
        <v>40.949308460263737</v>
      </c>
      <c r="Q231" s="71">
        <v>2.2742806647842047</v>
      </c>
      <c r="R231" s="71">
        <v>0</v>
      </c>
      <c r="S231" s="71">
        <v>5.083336941749554</v>
      </c>
      <c r="T231" s="72"/>
      <c r="U231" s="71">
        <v>2207759</v>
      </c>
      <c r="V231" s="71">
        <v>1579</v>
      </c>
      <c r="W231" s="71">
        <v>305</v>
      </c>
      <c r="X231" s="71">
        <v>9815</v>
      </c>
      <c r="Y231" s="71">
        <v>13140</v>
      </c>
      <c r="Z231" s="71">
        <v>18136</v>
      </c>
      <c r="AA231" s="71">
        <v>8428</v>
      </c>
      <c r="AB231" s="71">
        <v>32199</v>
      </c>
      <c r="AC231" s="71">
        <v>0</v>
      </c>
      <c r="AD231" s="71">
        <v>5.083336941749554</v>
      </c>
      <c r="AE231" s="72"/>
      <c r="AF231" s="71">
        <v>45196198.872690037</v>
      </c>
      <c r="AG231" s="71">
        <v>3482610.0663855132</v>
      </c>
      <c r="AH231" s="71">
        <v>2717560.6791483932</v>
      </c>
      <c r="AI231" s="71">
        <v>60683141.377852723</v>
      </c>
      <c r="AJ231" s="71">
        <v>71686912.928059116</v>
      </c>
      <c r="AK231" s="71">
        <v>0</v>
      </c>
      <c r="AL231" s="71">
        <v>0</v>
      </c>
      <c r="AM231" s="71">
        <v>4416166.1446340838</v>
      </c>
      <c r="AN231" s="71">
        <v>0</v>
      </c>
      <c r="AO231" s="71">
        <v>0</v>
      </c>
      <c r="AP231" s="71">
        <v>188182590.0687699</v>
      </c>
      <c r="AQ231" s="72"/>
      <c r="AR231" s="71">
        <v>227</v>
      </c>
      <c r="AS231" s="71">
        <v>16</v>
      </c>
      <c r="AT231" s="71">
        <v>1</v>
      </c>
      <c r="AU231" s="71">
        <v>3</v>
      </c>
      <c r="AV231" s="71">
        <v>0</v>
      </c>
      <c r="AW231" s="71">
        <v>0</v>
      </c>
      <c r="AX231" s="71"/>
      <c r="AY231" s="72"/>
      <c r="AZ231" s="71">
        <v>1033.0999999999999</v>
      </c>
      <c r="BA231" s="71">
        <v>471</v>
      </c>
      <c r="BB231" s="71">
        <v>7650</v>
      </c>
      <c r="BC231" s="71">
        <v>5064</v>
      </c>
      <c r="BD231" s="71">
        <v>0</v>
      </c>
      <c r="BE231" s="71">
        <v>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2040</v>
      </c>
      <c r="B232" s="70">
        <v>167</v>
      </c>
      <c r="C232" s="70">
        <v>14</v>
      </c>
      <c r="D232" s="70">
        <v>10</v>
      </c>
      <c r="E232" s="70">
        <v>2017</v>
      </c>
      <c r="F232" s="70" t="s">
        <v>156</v>
      </c>
      <c r="G232" s="70" t="s">
        <v>2026</v>
      </c>
      <c r="H232" s="70" t="s">
        <v>2027</v>
      </c>
      <c r="I232" s="148"/>
      <c r="J232" s="71">
        <v>34.256364838961282</v>
      </c>
      <c r="K232" s="71">
        <v>4.8566536001191141</v>
      </c>
      <c r="L232" s="71">
        <v>14.581697238924937</v>
      </c>
      <c r="M232" s="71">
        <v>39.516740154017533</v>
      </c>
      <c r="N232" s="71">
        <v>70.505434943266081</v>
      </c>
      <c r="O232" s="71">
        <v>30.256375083749358</v>
      </c>
      <c r="P232" s="71">
        <v>40.187803072415669</v>
      </c>
      <c r="Q232" s="71">
        <v>2.1586398938875901</v>
      </c>
      <c r="R232" s="71">
        <v>0</v>
      </c>
      <c r="S232" s="71">
        <v>4.6304850473155437</v>
      </c>
      <c r="T232" s="72"/>
      <c r="U232" s="71">
        <v>2597744</v>
      </c>
      <c r="V232" s="71">
        <v>1579</v>
      </c>
      <c r="W232" s="71">
        <v>305</v>
      </c>
      <c r="X232" s="71">
        <v>9815</v>
      </c>
      <c r="Y232" s="71">
        <v>13065</v>
      </c>
      <c r="Z232" s="71">
        <v>18090</v>
      </c>
      <c r="AA232" s="71">
        <v>8324</v>
      </c>
      <c r="AB232" s="71">
        <v>31604</v>
      </c>
      <c r="AC232" s="71">
        <v>0</v>
      </c>
      <c r="AD232" s="71">
        <v>4.6304850473155437</v>
      </c>
      <c r="AE232" s="72"/>
      <c r="AF232" s="71">
        <v>43840430.965886623</v>
      </c>
      <c r="AG232" s="71">
        <v>3334417.744948437</v>
      </c>
      <c r="AH232" s="71">
        <v>3153324.2377638072</v>
      </c>
      <c r="AI232" s="71">
        <v>57830369.654747769</v>
      </c>
      <c r="AJ232" s="71">
        <v>73252705.369680434</v>
      </c>
      <c r="AK232" s="71">
        <v>0</v>
      </c>
      <c r="AL232" s="71">
        <v>0</v>
      </c>
      <c r="AM232" s="71">
        <v>4341342.9442722602</v>
      </c>
      <c r="AN232" s="71">
        <v>0</v>
      </c>
      <c r="AO232" s="71">
        <v>0</v>
      </c>
      <c r="AP232" s="71">
        <v>185752590.91729933</v>
      </c>
      <c r="AQ232" s="72"/>
      <c r="AR232" s="71">
        <v>235</v>
      </c>
      <c r="AS232" s="71">
        <v>19</v>
      </c>
      <c r="AT232" s="71">
        <v>1</v>
      </c>
      <c r="AU232" s="71">
        <v>4</v>
      </c>
      <c r="AV232" s="71">
        <v>0</v>
      </c>
      <c r="AW232" s="71">
        <v>0</v>
      </c>
      <c r="AX232" s="71"/>
      <c r="AY232" s="72"/>
      <c r="AZ232" s="71">
        <v>1075.5999999999999</v>
      </c>
      <c r="BA232" s="71">
        <v>619.5</v>
      </c>
      <c r="BB232" s="71">
        <v>7650</v>
      </c>
      <c r="BC232" s="71">
        <v>6050</v>
      </c>
      <c r="BD232" s="71">
        <v>0</v>
      </c>
      <c r="BE232" s="71">
        <v>0</v>
      </c>
      <c r="BF232" s="71"/>
      <c r="BG232" s="72"/>
      <c r="BH232" s="71">
        <v>9.0229999999999997</v>
      </c>
      <c r="BI232" s="71">
        <v>0</v>
      </c>
      <c r="BJ232" s="71">
        <v>0</v>
      </c>
      <c r="BK232" s="71">
        <v>0</v>
      </c>
      <c r="BL232" s="71">
        <v>4.3849999999999998</v>
      </c>
      <c r="BM232" s="71">
        <v>0</v>
      </c>
      <c r="BN232" s="72"/>
      <c r="BO232" s="71">
        <v>1</v>
      </c>
      <c r="BP232" s="71">
        <v>0</v>
      </c>
      <c r="BQ232" s="71">
        <v>0</v>
      </c>
      <c r="BR232" s="71">
        <v>0</v>
      </c>
      <c r="BS232" s="71">
        <v>1</v>
      </c>
      <c r="BT232" s="71">
        <v>0</v>
      </c>
      <c r="BU232"/>
      <c r="BV232" s="70">
        <v>0</v>
      </c>
      <c r="BW232" s="70">
        <v>0</v>
      </c>
      <c r="BX232" s="70">
        <v>4.3849999999999998</v>
      </c>
      <c r="BY232" s="70">
        <v>0.52</v>
      </c>
      <c r="BZ232" s="70">
        <v>8.5030000000000001</v>
      </c>
      <c r="CA232" s="70">
        <v>0</v>
      </c>
      <c r="CB232" s="70">
        <v>0</v>
      </c>
      <c r="CC232" s="70">
        <v>0</v>
      </c>
      <c r="CD232" s="70">
        <v>0</v>
      </c>
    </row>
    <row r="233" spans="1:82">
      <c r="A233" s="70" t="s">
        <v>2041</v>
      </c>
      <c r="B233" s="70">
        <v>168</v>
      </c>
      <c r="C233" s="70">
        <v>15</v>
      </c>
      <c r="D233" s="70">
        <v>10</v>
      </c>
      <c r="E233" s="70">
        <v>2018</v>
      </c>
      <c r="F233" s="70" t="s">
        <v>183</v>
      </c>
      <c r="G233" s="70" t="s">
        <v>2026</v>
      </c>
      <c r="H233" s="70" t="s">
        <v>2027</v>
      </c>
      <c r="I233" s="148"/>
      <c r="J233" s="71">
        <v>36.581183351093451</v>
      </c>
      <c r="K233" s="71">
        <v>4.5924851074248849</v>
      </c>
      <c r="L233" s="71">
        <v>13.363859037785597</v>
      </c>
      <c r="M233" s="71">
        <v>41.404985876329199</v>
      </c>
      <c r="N233" s="71">
        <v>59.841138552644615</v>
      </c>
      <c r="O233" s="71">
        <v>29.538581591693724</v>
      </c>
      <c r="P233" s="71">
        <v>39.309775624940357</v>
      </c>
      <c r="Q233" s="71">
        <v>1.96645373645406</v>
      </c>
      <c r="R233" s="71">
        <v>0</v>
      </c>
      <c r="S233" s="71">
        <v>4.7891915135136749</v>
      </c>
      <c r="T233" s="72"/>
      <c r="U233" s="71">
        <v>2499915</v>
      </c>
      <c r="V233" s="71">
        <v>1579</v>
      </c>
      <c r="W233" s="71">
        <v>305</v>
      </c>
      <c r="X233" s="71">
        <v>9815</v>
      </c>
      <c r="Y233" s="71">
        <v>13013</v>
      </c>
      <c r="Z233" s="71">
        <v>17999</v>
      </c>
      <c r="AA233" s="71">
        <v>8224</v>
      </c>
      <c r="AB233" s="71">
        <v>31026</v>
      </c>
      <c r="AC233" s="71">
        <v>0</v>
      </c>
      <c r="AD233" s="71">
        <v>4.7891915135136749</v>
      </c>
      <c r="AE233" s="72"/>
      <c r="AF233" s="71">
        <v>46066557.615317129</v>
      </c>
      <c r="AG233" s="71">
        <v>3119911.742573292</v>
      </c>
      <c r="AH233" s="71">
        <v>3038765.493651012</v>
      </c>
      <c r="AI233" s="71">
        <v>58402838.957437649</v>
      </c>
      <c r="AJ233" s="71">
        <v>65665502.55658447</v>
      </c>
      <c r="AK233" s="71">
        <v>0</v>
      </c>
      <c r="AL233" s="71">
        <v>0</v>
      </c>
      <c r="AM233" s="71">
        <v>4270763.3609396173</v>
      </c>
      <c r="AN233" s="71">
        <v>0</v>
      </c>
      <c r="AO233" s="71">
        <v>0</v>
      </c>
      <c r="AP233" s="71">
        <v>180564339.72650316</v>
      </c>
      <c r="AQ233" s="72"/>
      <c r="AR233" s="71">
        <v>250</v>
      </c>
      <c r="AS233" s="71">
        <v>27</v>
      </c>
      <c r="AT233" s="71">
        <v>1</v>
      </c>
      <c r="AU233" s="71">
        <v>4</v>
      </c>
      <c r="AV233" s="71">
        <v>0</v>
      </c>
      <c r="AW233" s="71">
        <v>0</v>
      </c>
      <c r="AX233" s="71"/>
      <c r="AY233" s="72"/>
      <c r="AZ233" s="71">
        <v>1158.5</v>
      </c>
      <c r="BA233" s="71">
        <v>975.6</v>
      </c>
      <c r="BB233" s="71">
        <v>7650</v>
      </c>
      <c r="BC233" s="71">
        <v>6020</v>
      </c>
      <c r="BD233" s="71">
        <v>0</v>
      </c>
      <c r="BE233" s="71">
        <v>0</v>
      </c>
      <c r="BF233" s="71"/>
      <c r="BG233" s="72"/>
      <c r="BH233" s="71">
        <v>9.3149999999999995</v>
      </c>
      <c r="BI233" s="71">
        <v>0</v>
      </c>
      <c r="BJ233" s="71">
        <v>0</v>
      </c>
      <c r="BK233" s="71">
        <v>0</v>
      </c>
      <c r="BL233" s="71">
        <v>5.3410000000000002</v>
      </c>
      <c r="BM233" s="71">
        <v>0</v>
      </c>
      <c r="BN233" s="72"/>
      <c r="BO233" s="71">
        <v>1</v>
      </c>
      <c r="BP233" s="71">
        <v>0</v>
      </c>
      <c r="BQ233" s="71">
        <v>0</v>
      </c>
      <c r="BR233" s="71">
        <v>0</v>
      </c>
      <c r="BS233" s="71">
        <v>1</v>
      </c>
      <c r="BT233" s="71">
        <v>0</v>
      </c>
      <c r="BU233"/>
      <c r="BV233" s="70">
        <v>0</v>
      </c>
      <c r="BW233" s="70">
        <v>0</v>
      </c>
      <c r="BX233" s="70">
        <v>5.3410000000000002</v>
      </c>
      <c r="BY233" s="70">
        <v>0.48899999999999999</v>
      </c>
      <c r="BZ233" s="70">
        <v>8.8260000000000005</v>
      </c>
      <c r="CA233" s="70">
        <v>0</v>
      </c>
      <c r="CB233" s="70">
        <v>0</v>
      </c>
      <c r="CC233" s="70">
        <v>0</v>
      </c>
      <c r="CD233" s="70">
        <v>0</v>
      </c>
    </row>
    <row r="234" spans="1:82">
      <c r="A234" s="70" t="s">
        <v>2042</v>
      </c>
      <c r="B234" s="70">
        <v>169</v>
      </c>
      <c r="C234" s="70">
        <v>16</v>
      </c>
      <c r="D234" s="70">
        <v>10</v>
      </c>
      <c r="E234" s="70">
        <v>2019</v>
      </c>
      <c r="F234" s="70" t="s">
        <v>158</v>
      </c>
      <c r="G234" s="70" t="s">
        <v>2026</v>
      </c>
      <c r="H234" s="70" t="s">
        <v>2027</v>
      </c>
      <c r="I234" s="148"/>
      <c r="J234" s="71">
        <v>33.489403088186009</v>
      </c>
      <c r="K234" s="71">
        <v>4.3038415067707989</v>
      </c>
      <c r="L234" s="71">
        <v>13.487608533995601</v>
      </c>
      <c r="M234" s="71">
        <v>39.130055920372286</v>
      </c>
      <c r="N234" s="71">
        <v>55.918915960118099</v>
      </c>
      <c r="O234" s="71">
        <v>28.503338442849465</v>
      </c>
      <c r="P234" s="71">
        <v>36.760014777290863</v>
      </c>
      <c r="Q234" s="71">
        <v>1.87932302599219</v>
      </c>
      <c r="R234" s="71">
        <v>0</v>
      </c>
      <c r="S234" s="71">
        <v>3.8492011634229382</v>
      </c>
      <c r="T234" s="72"/>
      <c r="U234" s="71">
        <v>2413792</v>
      </c>
      <c r="V234" s="71">
        <v>1579</v>
      </c>
      <c r="W234" s="71">
        <v>305</v>
      </c>
      <c r="X234" s="71">
        <v>9815</v>
      </c>
      <c r="Y234" s="71">
        <v>12919</v>
      </c>
      <c r="Z234" s="71">
        <v>17845</v>
      </c>
      <c r="AA234" s="71">
        <v>7633</v>
      </c>
      <c r="AB234" s="71">
        <v>30454</v>
      </c>
      <c r="AC234" s="71">
        <v>0</v>
      </c>
      <c r="AD234" s="71">
        <v>3.8492011634229382</v>
      </c>
      <c r="AE234" s="72"/>
      <c r="AF234" s="71">
        <v>45031776.823181458</v>
      </c>
      <c r="AG234" s="71">
        <v>3001758.084525005</v>
      </c>
      <c r="AH234" s="71">
        <v>3164192.6743962211</v>
      </c>
      <c r="AI234" s="71">
        <v>56514445.499713272</v>
      </c>
      <c r="AJ234" s="71">
        <v>62274303.7682679</v>
      </c>
      <c r="AK234" s="71">
        <v>0</v>
      </c>
      <c r="AL234" s="71">
        <v>0</v>
      </c>
      <c r="AM234" s="71">
        <v>4147605.5424107434</v>
      </c>
      <c r="AN234" s="71">
        <v>0</v>
      </c>
      <c r="AO234" s="71">
        <v>0</v>
      </c>
      <c r="AP234" s="71">
        <v>174134082.39249459</v>
      </c>
      <c r="AQ234" s="72"/>
      <c r="AR234" s="71">
        <v>260</v>
      </c>
      <c r="AS234" s="71">
        <v>31</v>
      </c>
      <c r="AT234" s="71">
        <v>1</v>
      </c>
      <c r="AU234" s="71">
        <v>5</v>
      </c>
      <c r="AV234" s="71">
        <v>0</v>
      </c>
      <c r="AW234" s="71">
        <v>0</v>
      </c>
      <c r="AX234" s="71"/>
      <c r="AY234" s="72"/>
      <c r="AZ234" s="71">
        <v>1217.9000000000001</v>
      </c>
      <c r="BA234" s="71">
        <v>1095.9000000000001</v>
      </c>
      <c r="BB234" s="71">
        <v>7650</v>
      </c>
      <c r="BC234" s="71">
        <v>6069.9</v>
      </c>
      <c r="BD234" s="71">
        <v>0</v>
      </c>
      <c r="BE234" s="71">
        <v>0</v>
      </c>
      <c r="BF234" s="71"/>
      <c r="BG234" s="72"/>
      <c r="BH234" s="71">
        <v>12.78</v>
      </c>
      <c r="BI234" s="71">
        <v>0</v>
      </c>
      <c r="BJ234" s="71">
        <v>0</v>
      </c>
      <c r="BK234" s="71">
        <v>0</v>
      </c>
      <c r="BL234" s="71">
        <v>6.4409999999999998</v>
      </c>
      <c r="BM234" s="71">
        <v>0</v>
      </c>
      <c r="BN234" s="72"/>
      <c r="BO234" s="71">
        <v>2</v>
      </c>
      <c r="BP234" s="71">
        <v>0</v>
      </c>
      <c r="BQ234" s="71">
        <v>0</v>
      </c>
      <c r="BR234" s="71">
        <v>0</v>
      </c>
      <c r="BS234" s="71">
        <v>1</v>
      </c>
      <c r="BT234" s="71">
        <v>0</v>
      </c>
      <c r="BU234"/>
      <c r="BV234" s="70">
        <v>3.2290000000000001</v>
      </c>
      <c r="BW234" s="70">
        <v>0</v>
      </c>
      <c r="BX234" s="70">
        <v>6.4409999999999998</v>
      </c>
      <c r="BY234" s="70">
        <v>0</v>
      </c>
      <c r="BZ234" s="70">
        <v>9.5510000000000002</v>
      </c>
      <c r="CA234" s="70">
        <v>0</v>
      </c>
      <c r="CB234" s="70">
        <v>0</v>
      </c>
      <c r="CC234" s="70">
        <v>0</v>
      </c>
      <c r="CD234" s="70">
        <v>0</v>
      </c>
    </row>
    <row r="235" spans="1:82">
      <c r="A235" s="70" t="s">
        <v>2043</v>
      </c>
      <c r="B235" s="70">
        <v>170</v>
      </c>
      <c r="C235" s="70">
        <v>17</v>
      </c>
      <c r="D235" s="70">
        <v>10</v>
      </c>
      <c r="E235" s="70">
        <v>2020</v>
      </c>
      <c r="F235" s="70" t="s">
        <v>159</v>
      </c>
      <c r="G235" s="1064" t="s">
        <v>2026</v>
      </c>
      <c r="H235" s="70" t="s">
        <v>2027</v>
      </c>
      <c r="I235" s="148"/>
      <c r="J235" s="71">
        <v>32.457041614694838</v>
      </c>
      <c r="K235" s="71">
        <v>4.5527467548072638</v>
      </c>
      <c r="L235" s="71">
        <v>18.90713153660834</v>
      </c>
      <c r="M235" s="71">
        <v>34.05677377566392</v>
      </c>
      <c r="N235" s="71">
        <v>52.384589082629986</v>
      </c>
      <c r="O235" s="71">
        <v>24.909979695274313</v>
      </c>
      <c r="P235" s="71">
        <v>34.226868519511115</v>
      </c>
      <c r="Q235" s="71">
        <v>1.76044927924495</v>
      </c>
      <c r="R235" s="71">
        <v>0</v>
      </c>
      <c r="S235" s="71">
        <v>4.8170141089826464</v>
      </c>
      <c r="T235" s="72"/>
      <c r="U235" s="71">
        <v>2463480</v>
      </c>
      <c r="V235" s="71">
        <v>1438</v>
      </c>
      <c r="W235" s="71">
        <v>512</v>
      </c>
      <c r="X235" s="71">
        <v>9109</v>
      </c>
      <c r="Y235" s="71">
        <v>12865</v>
      </c>
      <c r="Z235" s="71">
        <v>17800</v>
      </c>
      <c r="AA235" s="71">
        <v>7554</v>
      </c>
      <c r="AB235" s="71">
        <v>29858</v>
      </c>
      <c r="AC235" s="71">
        <v>0</v>
      </c>
      <c r="AD235" s="71">
        <v>4.8170141089826464</v>
      </c>
      <c r="AE235" s="72"/>
      <c r="AF235" s="71">
        <v>43362824.976703681</v>
      </c>
      <c r="AG235" s="71">
        <v>3238339.4262678586</v>
      </c>
      <c r="AH235" s="71">
        <v>4584190.337895981</v>
      </c>
      <c r="AI235" s="71">
        <v>52379379.91494447</v>
      </c>
      <c r="AJ235" s="71">
        <v>62167269.206809089</v>
      </c>
      <c r="AK235" s="71"/>
      <c r="AL235" s="71"/>
      <c r="AM235" s="71">
        <v>3896800.7292988934</v>
      </c>
      <c r="AN235" s="71"/>
      <c r="AO235" s="71"/>
      <c r="AP235" s="71">
        <v>169628804.59191996</v>
      </c>
      <c r="AQ235" s="72"/>
      <c r="AR235" s="71">
        <v>279</v>
      </c>
      <c r="AS235" s="71">
        <v>34</v>
      </c>
      <c r="AT235" s="71">
        <v>1</v>
      </c>
      <c r="AU235" s="71">
        <v>5</v>
      </c>
      <c r="AV235" s="71">
        <v>1</v>
      </c>
      <c r="AW235" s="71">
        <v>0</v>
      </c>
      <c r="AX235" s="71"/>
      <c r="AY235" s="72"/>
      <c r="AZ235" s="71">
        <v>1318.6</v>
      </c>
      <c r="BA235" s="71">
        <v>1242.0999999999999</v>
      </c>
      <c r="BB235" s="71">
        <v>7650</v>
      </c>
      <c r="BC235" s="71">
        <v>6069.9</v>
      </c>
      <c r="BD235" s="71">
        <v>250</v>
      </c>
      <c r="BE235" s="71">
        <v>0</v>
      </c>
      <c r="BF235" s="71"/>
      <c r="BG235" s="72"/>
      <c r="BH235" s="71">
        <v>13.084</v>
      </c>
      <c r="BI235" s="71">
        <v>0</v>
      </c>
      <c r="BJ235" s="71">
        <v>0</v>
      </c>
      <c r="BK235" s="71">
        <v>0</v>
      </c>
      <c r="BL235" s="71">
        <v>7.3689999999999998</v>
      </c>
      <c r="BM235" s="71">
        <v>0</v>
      </c>
      <c r="BN235" s="72"/>
      <c r="BO235" s="71">
        <v>2</v>
      </c>
      <c r="BP235" s="71">
        <v>0</v>
      </c>
      <c r="BQ235" s="71">
        <v>0</v>
      </c>
      <c r="BR235" s="71">
        <v>0</v>
      </c>
      <c r="BS235" s="71">
        <v>1</v>
      </c>
      <c r="BT235" s="71">
        <v>0</v>
      </c>
      <c r="BU235"/>
      <c r="BV235" s="70">
        <v>2.9820000000000002</v>
      </c>
      <c r="BW235" s="70">
        <v>0</v>
      </c>
      <c r="BX235" s="70">
        <v>7.3689999999999998</v>
      </c>
      <c r="BY235" s="70">
        <v>0</v>
      </c>
      <c r="BZ235" s="70">
        <v>10.102</v>
      </c>
      <c r="CA235" s="70">
        <v>0</v>
      </c>
      <c r="CB235" s="70">
        <v>0</v>
      </c>
      <c r="CC235" s="70">
        <v>0</v>
      </c>
      <c r="CD235" s="70">
        <v>0</v>
      </c>
    </row>
    <row r="236" spans="1:82">
      <c r="A236" s="70" t="s">
        <v>2044</v>
      </c>
      <c r="B236" s="70">
        <v>170</v>
      </c>
      <c r="C236" s="70">
        <v>18</v>
      </c>
      <c r="D236" s="70">
        <v>10</v>
      </c>
      <c r="E236" s="70">
        <v>2021</v>
      </c>
      <c r="F236" s="70" t="s">
        <v>160</v>
      </c>
      <c r="G236" s="1064" t="s">
        <v>2026</v>
      </c>
      <c r="H236" s="70" t="s">
        <v>2027</v>
      </c>
      <c r="I236" s="148"/>
      <c r="J236" s="71">
        <v>33.99019030539143</v>
      </c>
      <c r="K236" s="71">
        <v>4.4542703617862189</v>
      </c>
      <c r="L236" s="71">
        <v>19.772341882914798</v>
      </c>
      <c r="M236" s="71">
        <v>39.575457480403848</v>
      </c>
      <c r="N236" s="71">
        <v>56.184024135650191</v>
      </c>
      <c r="O236" s="71">
        <v>24.006413290595201</v>
      </c>
      <c r="P236" s="71">
        <v>34.854220872111227</v>
      </c>
      <c r="Q236" s="71">
        <v>1.7030935356758099</v>
      </c>
      <c r="R236" s="71">
        <v>0</v>
      </c>
      <c r="S236" s="71">
        <v>4.9274425219357081</v>
      </c>
      <c r="T236" s="72"/>
      <c r="U236" s="71">
        <v>2677912</v>
      </c>
      <c r="V236" s="71">
        <v>1438</v>
      </c>
      <c r="W236" s="71">
        <v>512</v>
      </c>
      <c r="X236" s="71">
        <v>9109</v>
      </c>
      <c r="Y236" s="71">
        <v>12749</v>
      </c>
      <c r="Z236" s="71">
        <v>17663</v>
      </c>
      <c r="AA236" s="71">
        <v>7501</v>
      </c>
      <c r="AB236" s="71">
        <v>29169</v>
      </c>
      <c r="AC236" s="71">
        <v>0</v>
      </c>
      <c r="AD236" s="71">
        <v>4.9274425219357081</v>
      </c>
      <c r="AE236" s="72"/>
      <c r="AF236" s="71">
        <v>46204024.533342421</v>
      </c>
      <c r="AG236" s="71">
        <v>3040570.7611943963</v>
      </c>
      <c r="AH236" s="71">
        <v>4203041.7359388927</v>
      </c>
      <c r="AI236" s="71">
        <v>59637664.096527435</v>
      </c>
      <c r="AJ236" s="71">
        <v>66963261.59211681</v>
      </c>
      <c r="AK236" s="71">
        <v>0</v>
      </c>
      <c r="AL236" s="71">
        <v>0</v>
      </c>
      <c r="AM236" s="71">
        <v>3828836.3434658032</v>
      </c>
      <c r="AN236" s="71">
        <v>0</v>
      </c>
      <c r="AO236" s="71">
        <v>0</v>
      </c>
      <c r="AP236" s="71">
        <v>183877399.06258574</v>
      </c>
      <c r="AQ236" s="72"/>
      <c r="AR236" s="71">
        <v>295</v>
      </c>
      <c r="AS236" s="71">
        <v>35</v>
      </c>
      <c r="AT236" s="71">
        <v>1</v>
      </c>
      <c r="AU236" s="71">
        <v>5</v>
      </c>
      <c r="AV236" s="71">
        <v>1</v>
      </c>
      <c r="AW236" s="71">
        <v>0</v>
      </c>
      <c r="AX236" s="71"/>
      <c r="AY236" s="72"/>
      <c r="AZ236" s="71">
        <v>1430.6</v>
      </c>
      <c r="BA236" s="71">
        <v>1291.5999999999999</v>
      </c>
      <c r="BB236" s="71">
        <v>7650</v>
      </c>
      <c r="BC236" s="71">
        <v>6069.9</v>
      </c>
      <c r="BD236" s="71">
        <v>250</v>
      </c>
      <c r="BE236" s="71">
        <v>0</v>
      </c>
      <c r="BF236" s="71"/>
      <c r="BG236" s="72"/>
      <c r="BH236" s="71">
        <v>12.661</v>
      </c>
      <c r="BI236" s="71">
        <v>0</v>
      </c>
      <c r="BJ236" s="71">
        <v>0</v>
      </c>
      <c r="BK236" s="71">
        <v>0</v>
      </c>
      <c r="BL236" s="71">
        <v>8.3670000000000009</v>
      </c>
      <c r="BM236" s="71">
        <v>0</v>
      </c>
      <c r="BN236" s="72"/>
      <c r="BO236" s="71">
        <v>2</v>
      </c>
      <c r="BP236" s="71">
        <v>0</v>
      </c>
      <c r="BQ236" s="71">
        <v>0</v>
      </c>
      <c r="BR236" s="71">
        <v>0</v>
      </c>
      <c r="BS236" s="71">
        <v>1</v>
      </c>
      <c r="BT236" s="71">
        <v>0</v>
      </c>
      <c r="BU236"/>
      <c r="BV236" s="70">
        <v>1.764</v>
      </c>
      <c r="BW236" s="70">
        <v>0</v>
      </c>
      <c r="BX236" s="70">
        <v>8.3670000000000009</v>
      </c>
      <c r="BY236" s="70">
        <v>0</v>
      </c>
      <c r="BZ236" s="70">
        <v>10.897</v>
      </c>
      <c r="CA236" s="70">
        <v>0</v>
      </c>
      <c r="CB236" s="70">
        <v>0</v>
      </c>
      <c r="CC236" s="70">
        <v>0</v>
      </c>
      <c r="CD236" s="70">
        <v>0</v>
      </c>
    </row>
    <row r="237" spans="1:82">
      <c r="A237" s="70" t="s">
        <v>2045</v>
      </c>
      <c r="B237" s="70">
        <v>170</v>
      </c>
      <c r="C237" s="70">
        <v>19</v>
      </c>
      <c r="D237" s="70">
        <v>10</v>
      </c>
      <c r="E237" s="70">
        <v>2022</v>
      </c>
      <c r="F237" s="70" t="s">
        <v>161</v>
      </c>
      <c r="G237" s="70" t="s">
        <v>2026</v>
      </c>
      <c r="H237" s="70" t="s">
        <v>2027</v>
      </c>
      <c r="I237" s="148"/>
      <c r="J237" s="71">
        <v>27.790408910021018</v>
      </c>
      <c r="K237" s="71">
        <v>4.082552125999622</v>
      </c>
      <c r="L237" s="71">
        <v>15.994941929498335</v>
      </c>
      <c r="M237" s="71">
        <v>38.752835084924897</v>
      </c>
      <c r="N237" s="71">
        <v>52.817659702486729</v>
      </c>
      <c r="O237" s="71">
        <v>24.949467454705132</v>
      </c>
      <c r="P237" s="71">
        <v>34.481902354345365</v>
      </c>
      <c r="Q237" s="71">
        <v>1.6762010257042104</v>
      </c>
      <c r="R237" s="71">
        <v>0</v>
      </c>
      <c r="S237" s="71">
        <v>4.3306310637953862</v>
      </c>
      <c r="T237" s="72"/>
      <c r="U237" s="71">
        <v>2892938</v>
      </c>
      <c r="V237" s="71">
        <v>1438</v>
      </c>
      <c r="W237" s="71">
        <v>512</v>
      </c>
      <c r="X237" s="71">
        <v>9109</v>
      </c>
      <c r="Y237" s="71">
        <v>12611</v>
      </c>
      <c r="Z237" s="71">
        <v>17441</v>
      </c>
      <c r="AA237" s="71">
        <v>7534</v>
      </c>
      <c r="AB237" s="71">
        <v>28473</v>
      </c>
      <c r="AC237" s="71">
        <v>0</v>
      </c>
      <c r="AD237" s="71">
        <v>4.3306310637953862</v>
      </c>
      <c r="AE237" s="72"/>
      <c r="AF237" s="71">
        <v>39406381.14419236</v>
      </c>
      <c r="AG237" s="71">
        <v>2841777.8548141536</v>
      </c>
      <c r="AH237" s="71">
        <v>4486632.2002614634</v>
      </c>
      <c r="AI237" s="71">
        <v>58133408.256601341</v>
      </c>
      <c r="AJ237" s="71">
        <v>66524130.885929264</v>
      </c>
      <c r="AK237" s="71">
        <v>0</v>
      </c>
      <c r="AL237" s="71">
        <v>0</v>
      </c>
      <c r="AM237" s="71">
        <v>3676641.4536538012</v>
      </c>
      <c r="AN237" s="71">
        <v>0</v>
      </c>
      <c r="AO237" s="71">
        <v>0</v>
      </c>
      <c r="AP237" s="71">
        <v>175068971.79545239</v>
      </c>
      <c r="AQ237" s="72"/>
      <c r="AR237" s="71">
        <v>314</v>
      </c>
      <c r="AS237" s="71">
        <v>36</v>
      </c>
      <c r="AT237" s="71">
        <v>3</v>
      </c>
      <c r="AU237" s="71">
        <v>5</v>
      </c>
      <c r="AV237" s="71">
        <v>1</v>
      </c>
      <c r="AW237" s="71">
        <v>0</v>
      </c>
      <c r="AX237" s="71"/>
      <c r="AY237" s="72"/>
      <c r="AZ237" s="71">
        <v>1560.7000000000003</v>
      </c>
      <c r="BA237" s="71">
        <v>1341.1</v>
      </c>
      <c r="BB237" s="71">
        <v>7689</v>
      </c>
      <c r="BC237" s="71">
        <v>6069.9</v>
      </c>
      <c r="BD237" s="71">
        <v>250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2046</v>
      </c>
      <c r="B238" s="70">
        <v>170</v>
      </c>
      <c r="C238" s="70">
        <v>20</v>
      </c>
      <c r="D238" s="70">
        <v>10</v>
      </c>
      <c r="E238" s="70">
        <v>2023</v>
      </c>
      <c r="F238" s="70" t="s">
        <v>1539</v>
      </c>
      <c r="G238" s="70" t="s">
        <v>2026</v>
      </c>
      <c r="H238" s="70" t="s">
        <v>2027</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326</v>
      </c>
      <c r="AS238" s="71">
        <v>36</v>
      </c>
      <c r="AT238" s="71">
        <v>3</v>
      </c>
      <c r="AU238" s="71">
        <v>5</v>
      </c>
      <c r="AV238" s="71">
        <v>1</v>
      </c>
      <c r="AW238" s="71">
        <v>0</v>
      </c>
      <c r="AX238" s="71"/>
      <c r="AY238" s="72"/>
      <c r="AZ238" s="71">
        <v>1650.8000000000009</v>
      </c>
      <c r="BA238" s="71">
        <v>1341.1</v>
      </c>
      <c r="BB238" s="71">
        <v>7689</v>
      </c>
      <c r="BC238" s="71">
        <v>6069.9</v>
      </c>
      <c r="BD238" s="71">
        <v>250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2047</v>
      </c>
      <c r="B239" s="70">
        <v>170</v>
      </c>
      <c r="C239" s="70">
        <v>21</v>
      </c>
      <c r="D239" s="70">
        <v>10</v>
      </c>
      <c r="E239" s="70">
        <v>2024</v>
      </c>
      <c r="F239" s="70" t="s">
        <v>1554</v>
      </c>
      <c r="G239" s="70" t="s">
        <v>2026</v>
      </c>
      <c r="H239" s="70" t="s">
        <v>2027</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2048</v>
      </c>
      <c r="B240" s="70">
        <v>392</v>
      </c>
      <c r="C240" s="70">
        <v>1</v>
      </c>
      <c r="D240" s="70">
        <v>24</v>
      </c>
      <c r="E240" s="70">
        <v>1990</v>
      </c>
      <c r="F240" s="70" t="s">
        <v>787</v>
      </c>
      <c r="G240" s="70" t="s">
        <v>2049</v>
      </c>
      <c r="H240" s="70" t="s">
        <v>2050</v>
      </c>
      <c r="I240" s="148"/>
      <c r="J240" s="71">
        <v>72.216292276166911</v>
      </c>
      <c r="K240" s="71">
        <v>4.9309389545879139</v>
      </c>
      <c r="L240" s="71">
        <v>0</v>
      </c>
      <c r="M240" s="71">
        <v>15.566586935278311</v>
      </c>
      <c r="N240" s="71">
        <v>22.716520620578439</v>
      </c>
      <c r="O240" s="71">
        <v>20.818761368289149</v>
      </c>
      <c r="P240" s="71">
        <v>19.67373044120005</v>
      </c>
      <c r="Q240" s="71">
        <v>1.8326487875127899</v>
      </c>
      <c r="R240" s="71">
        <v>0</v>
      </c>
      <c r="S240" s="71">
        <v>1.8851940843599631</v>
      </c>
      <c r="T240" s="72"/>
      <c r="U240" s="71">
        <v>1908643</v>
      </c>
      <c r="V240" s="71">
        <v>1198</v>
      </c>
      <c r="W240" s="71">
        <v>0</v>
      </c>
      <c r="X240" s="71">
        <v>5586</v>
      </c>
      <c r="Y240" s="71">
        <v>9960</v>
      </c>
      <c r="Z240" s="71">
        <v>8563</v>
      </c>
      <c r="AA240" s="71">
        <v>4777</v>
      </c>
      <c r="AB240" s="71">
        <v>29756</v>
      </c>
      <c r="AC240" s="71">
        <v>0</v>
      </c>
      <c r="AD240" s="71">
        <v>1.8851940843599631</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2051</v>
      </c>
      <c r="B241" s="70">
        <v>393</v>
      </c>
      <c r="C241" s="70">
        <v>2</v>
      </c>
      <c r="D241" s="70">
        <v>24</v>
      </c>
      <c r="E241" s="70">
        <v>2005</v>
      </c>
      <c r="F241" s="70" t="s">
        <v>789</v>
      </c>
      <c r="G241" s="70" t="s">
        <v>2049</v>
      </c>
      <c r="H241" s="70" t="s">
        <v>2050</v>
      </c>
      <c r="I241" s="148"/>
      <c r="J241" s="71">
        <v>55.899363685274437</v>
      </c>
      <c r="K241" s="71">
        <v>1.5478806377110159</v>
      </c>
      <c r="L241" s="71">
        <v>0</v>
      </c>
      <c r="M241" s="71">
        <v>24.112616650932651</v>
      </c>
      <c r="N241" s="71">
        <v>33.916937770660091</v>
      </c>
      <c r="O241" s="71">
        <v>33.842749595779651</v>
      </c>
      <c r="P241" s="71">
        <v>19.21452326419876</v>
      </c>
      <c r="Q241" s="71">
        <v>1.8284647405646399</v>
      </c>
      <c r="R241" s="71">
        <v>0</v>
      </c>
      <c r="S241" s="71">
        <v>3.7416145655021791</v>
      </c>
      <c r="T241" s="72"/>
      <c r="U241" s="71">
        <v>2156246</v>
      </c>
      <c r="V241" s="71">
        <v>745</v>
      </c>
      <c r="W241" s="71">
        <v>0</v>
      </c>
      <c r="X241" s="71">
        <v>5349</v>
      </c>
      <c r="Y241" s="71">
        <v>12331</v>
      </c>
      <c r="Z241" s="71">
        <v>16108</v>
      </c>
      <c r="AA241" s="71">
        <v>3821</v>
      </c>
      <c r="AB241" s="71">
        <v>31036</v>
      </c>
      <c r="AC241" s="71">
        <v>0</v>
      </c>
      <c r="AD241" s="71">
        <v>3.7416145655021791</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2052</v>
      </c>
      <c r="B242" s="70">
        <v>394</v>
      </c>
      <c r="C242" s="70">
        <v>3</v>
      </c>
      <c r="D242" s="70">
        <v>24</v>
      </c>
      <c r="E242" s="70">
        <v>2006</v>
      </c>
      <c r="F242" s="70" t="s">
        <v>790</v>
      </c>
      <c r="G242" s="70" t="s">
        <v>2049</v>
      </c>
      <c r="H242" s="70" t="s">
        <v>2050</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2053</v>
      </c>
      <c r="B243" s="70">
        <v>395</v>
      </c>
      <c r="C243" s="70">
        <v>4</v>
      </c>
      <c r="D243" s="70">
        <v>24</v>
      </c>
      <c r="E243" s="70">
        <v>2007</v>
      </c>
      <c r="F243" s="70" t="s">
        <v>791</v>
      </c>
      <c r="G243" s="70" t="s">
        <v>2049</v>
      </c>
      <c r="H243" s="70" t="s">
        <v>2050</v>
      </c>
      <c r="I243" s="148"/>
      <c r="J243" s="71">
        <v>53.265365601479083</v>
      </c>
      <c r="K243" s="71">
        <v>1.6914770948645621</v>
      </c>
      <c r="L243" s="71">
        <v>0</v>
      </c>
      <c r="M243" s="71">
        <v>23.32253554779281</v>
      </c>
      <c r="N243" s="71">
        <v>34.059684204809571</v>
      </c>
      <c r="O243" s="71">
        <v>33.070510059325031</v>
      </c>
      <c r="P243" s="71">
        <v>20.032805032951281</v>
      </c>
      <c r="Q243" s="71">
        <v>1.90256009372006</v>
      </c>
      <c r="R243" s="71">
        <v>0</v>
      </c>
      <c r="S243" s="71">
        <v>3.8082594117932897E-2</v>
      </c>
      <c r="T243" s="72"/>
      <c r="U243" s="71">
        <v>2275654</v>
      </c>
      <c r="V243" s="71">
        <v>757</v>
      </c>
      <c r="W243" s="71">
        <v>0</v>
      </c>
      <c r="X243" s="71">
        <v>6163</v>
      </c>
      <c r="Y243" s="71">
        <v>12543</v>
      </c>
      <c r="Z243" s="71">
        <v>16363</v>
      </c>
      <c r="AA243" s="71">
        <v>3923</v>
      </c>
      <c r="AB243" s="71">
        <v>30586</v>
      </c>
      <c r="AC243" s="71">
        <v>0</v>
      </c>
      <c r="AD243" s="71">
        <v>3.8082594117932897E-2</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2054</v>
      </c>
      <c r="B244" s="70">
        <v>396</v>
      </c>
      <c r="C244" s="70">
        <v>5</v>
      </c>
      <c r="D244" s="70">
        <v>24</v>
      </c>
      <c r="E244" s="70">
        <v>2008</v>
      </c>
      <c r="F244" s="70" t="s">
        <v>792</v>
      </c>
      <c r="G244" s="70" t="s">
        <v>2049</v>
      </c>
      <c r="H244" s="70" t="s">
        <v>2050</v>
      </c>
      <c r="I244" s="148"/>
      <c r="J244" s="71">
        <v>57.398802535104601</v>
      </c>
      <c r="K244" s="71">
        <v>1.321077112116986</v>
      </c>
      <c r="L244" s="71">
        <v>0</v>
      </c>
      <c r="M244" s="71">
        <v>24.406839437447839</v>
      </c>
      <c r="N244" s="71">
        <v>31.956979151459489</v>
      </c>
      <c r="O244" s="71">
        <v>32.283032465370617</v>
      </c>
      <c r="P244" s="71">
        <v>19.92326309580719</v>
      </c>
      <c r="Q244" s="71">
        <v>1.8500484548552101</v>
      </c>
      <c r="R244" s="71">
        <v>0</v>
      </c>
      <c r="S244" s="71">
        <v>0</v>
      </c>
      <c r="T244" s="72"/>
      <c r="U244" s="71">
        <v>2533027</v>
      </c>
      <c r="V244" s="71">
        <v>757</v>
      </c>
      <c r="W244" s="71">
        <v>0</v>
      </c>
      <c r="X244" s="71">
        <v>6163</v>
      </c>
      <c r="Y244" s="71">
        <v>12573</v>
      </c>
      <c r="Z244" s="71">
        <v>16534</v>
      </c>
      <c r="AA244" s="71">
        <v>3906</v>
      </c>
      <c r="AB244" s="71">
        <v>30231</v>
      </c>
      <c r="AC244" s="71">
        <v>0</v>
      </c>
      <c r="AD244" s="71">
        <v>0</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2055</v>
      </c>
      <c r="B245" s="70">
        <v>397</v>
      </c>
      <c r="C245" s="70">
        <v>6</v>
      </c>
      <c r="D245" s="70">
        <v>24</v>
      </c>
      <c r="E245" s="70">
        <v>2009</v>
      </c>
      <c r="F245" s="70" t="s">
        <v>176</v>
      </c>
      <c r="G245" s="70" t="s">
        <v>2049</v>
      </c>
      <c r="H245" s="70" t="s">
        <v>2050</v>
      </c>
      <c r="I245" s="148"/>
      <c r="J245" s="71">
        <v>42.605869939179819</v>
      </c>
      <c r="K245" s="71">
        <v>1.2264506603125589</v>
      </c>
      <c r="L245" s="71">
        <v>0</v>
      </c>
      <c r="M245" s="71">
        <v>24.565040607502588</v>
      </c>
      <c r="N245" s="71">
        <v>31.391611677054829</v>
      </c>
      <c r="O245" s="71">
        <v>32.94400667197759</v>
      </c>
      <c r="P245" s="71">
        <v>19.173275093664451</v>
      </c>
      <c r="Q245" s="71">
        <v>1.75206880804909</v>
      </c>
      <c r="R245" s="71">
        <v>0</v>
      </c>
      <c r="S245" s="71">
        <v>0</v>
      </c>
      <c r="T245" s="72"/>
      <c r="U245" s="71">
        <v>1924140</v>
      </c>
      <c r="V245" s="71">
        <v>884</v>
      </c>
      <c r="W245" s="71">
        <v>0</v>
      </c>
      <c r="X245" s="71">
        <v>6541</v>
      </c>
      <c r="Y245" s="71">
        <v>12697</v>
      </c>
      <c r="Z245" s="71">
        <v>16654</v>
      </c>
      <c r="AA245" s="71">
        <v>3859</v>
      </c>
      <c r="AB245" s="71">
        <v>30054</v>
      </c>
      <c r="AC245" s="71">
        <v>0</v>
      </c>
      <c r="AD245" s="71">
        <v>0</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5.07</v>
      </c>
      <c r="BK245" s="71">
        <v>0</v>
      </c>
      <c r="BL245" s="71">
        <v>6.8</v>
      </c>
      <c r="BM245" s="71">
        <v>0</v>
      </c>
      <c r="BN245" s="72"/>
      <c r="BO245" s="71">
        <v>0</v>
      </c>
      <c r="BP245" s="71">
        <v>0</v>
      </c>
      <c r="BQ245" s="71">
        <v>1</v>
      </c>
      <c r="BR245" s="71">
        <v>0</v>
      </c>
      <c r="BS245" s="71">
        <v>1</v>
      </c>
      <c r="BT245" s="71">
        <v>0</v>
      </c>
      <c r="BU245"/>
      <c r="BV245" s="70">
        <v>11.87</v>
      </c>
      <c r="BW245" s="70">
        <v>0</v>
      </c>
      <c r="BX245" s="70">
        <v>0</v>
      </c>
      <c r="BY245" s="70">
        <v>0</v>
      </c>
      <c r="BZ245" s="70">
        <v>0</v>
      </c>
      <c r="CA245" s="70">
        <v>0</v>
      </c>
      <c r="CB245" s="70">
        <v>0</v>
      </c>
      <c r="CC245" s="70">
        <v>0</v>
      </c>
      <c r="CD245" s="70">
        <v>0</v>
      </c>
    </row>
    <row r="246" spans="1:82">
      <c r="A246" s="70" t="s">
        <v>2056</v>
      </c>
      <c r="B246" s="70">
        <v>398</v>
      </c>
      <c r="C246" s="70">
        <v>7</v>
      </c>
      <c r="D246" s="70">
        <v>24</v>
      </c>
      <c r="E246" s="70">
        <v>2010</v>
      </c>
      <c r="F246" s="70" t="s">
        <v>177</v>
      </c>
      <c r="G246" s="70" t="s">
        <v>2049</v>
      </c>
      <c r="H246" s="70" t="s">
        <v>2050</v>
      </c>
      <c r="I246" s="148"/>
      <c r="J246" s="71">
        <v>46.616965658905627</v>
      </c>
      <c r="K246" s="71">
        <v>1.3742438425544949</v>
      </c>
      <c r="L246" s="71">
        <v>0</v>
      </c>
      <c r="M246" s="71">
        <v>25.838261465686841</v>
      </c>
      <c r="N246" s="71">
        <v>31.992975450939969</v>
      </c>
      <c r="O246" s="71">
        <v>32.689242836572838</v>
      </c>
      <c r="P246" s="71">
        <v>19.572644004017501</v>
      </c>
      <c r="Q246" s="71">
        <v>1.8144004890135801</v>
      </c>
      <c r="R246" s="71">
        <v>0</v>
      </c>
      <c r="S246" s="71">
        <v>0</v>
      </c>
      <c r="T246" s="72"/>
      <c r="U246" s="71">
        <v>1943471</v>
      </c>
      <c r="V246" s="71">
        <v>884</v>
      </c>
      <c r="W246" s="71">
        <v>0</v>
      </c>
      <c r="X246" s="71">
        <v>6541</v>
      </c>
      <c r="Y246" s="71">
        <v>12763</v>
      </c>
      <c r="Z246" s="71">
        <v>16602</v>
      </c>
      <c r="AA246" s="71">
        <v>3841</v>
      </c>
      <c r="AB246" s="71">
        <v>29823</v>
      </c>
      <c r="AC246" s="71">
        <v>0</v>
      </c>
      <c r="AD246" s="71">
        <v>0</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5.0670000000000002</v>
      </c>
      <c r="BK246" s="71">
        <v>0</v>
      </c>
      <c r="BL246" s="71">
        <v>6.1390000000000002</v>
      </c>
      <c r="BM246" s="71">
        <v>0</v>
      </c>
      <c r="BN246" s="72"/>
      <c r="BO246" s="71">
        <v>0</v>
      </c>
      <c r="BP246" s="71">
        <v>0</v>
      </c>
      <c r="BQ246" s="71">
        <v>1</v>
      </c>
      <c r="BR246" s="71">
        <v>0</v>
      </c>
      <c r="BS246" s="71">
        <v>1</v>
      </c>
      <c r="BT246" s="71">
        <v>0</v>
      </c>
      <c r="BU246"/>
      <c r="BV246" s="70">
        <v>11.206</v>
      </c>
      <c r="BW246" s="70">
        <v>0</v>
      </c>
      <c r="BX246" s="70">
        <v>0</v>
      </c>
      <c r="BY246" s="70">
        <v>0</v>
      </c>
      <c r="BZ246" s="70">
        <v>0</v>
      </c>
      <c r="CA246" s="70">
        <v>0</v>
      </c>
      <c r="CB246" s="70">
        <v>0</v>
      </c>
      <c r="CC246" s="70">
        <v>0</v>
      </c>
      <c r="CD246" s="70">
        <v>0</v>
      </c>
    </row>
    <row r="247" spans="1:82">
      <c r="A247" s="70" t="s">
        <v>2057</v>
      </c>
      <c r="B247" s="70">
        <v>399</v>
      </c>
      <c r="C247" s="70">
        <v>8</v>
      </c>
      <c r="D247" s="70">
        <v>24</v>
      </c>
      <c r="E247" s="70">
        <v>2011</v>
      </c>
      <c r="F247" s="70" t="s">
        <v>178</v>
      </c>
      <c r="G247" s="70" t="s">
        <v>2049</v>
      </c>
      <c r="H247" s="70" t="s">
        <v>2050</v>
      </c>
      <c r="I247" s="148"/>
      <c r="J247" s="71">
        <v>60.091454244571352</v>
      </c>
      <c r="K247" s="71">
        <v>2.227680508942071</v>
      </c>
      <c r="L247" s="71">
        <v>0</v>
      </c>
      <c r="M247" s="71">
        <v>31.267178289750721</v>
      </c>
      <c r="N247" s="71">
        <v>39.253647829419293</v>
      </c>
      <c r="O247" s="71">
        <v>32.443190242856467</v>
      </c>
      <c r="P247" s="71">
        <v>18.635891842035548</v>
      </c>
      <c r="Q247" s="71">
        <v>2.07639831288625</v>
      </c>
      <c r="R247" s="71">
        <v>0</v>
      </c>
      <c r="S247" s="71">
        <v>0</v>
      </c>
      <c r="T247" s="72"/>
      <c r="U247" s="71">
        <v>2365612</v>
      </c>
      <c r="V247" s="71">
        <v>884</v>
      </c>
      <c r="W247" s="71">
        <v>0</v>
      </c>
      <c r="X247" s="71">
        <v>6541</v>
      </c>
      <c r="Y247" s="71">
        <v>12834</v>
      </c>
      <c r="Z247" s="71">
        <v>16835</v>
      </c>
      <c r="AA247" s="71">
        <v>3766</v>
      </c>
      <c r="AB247" s="71">
        <v>29588</v>
      </c>
      <c r="AC247" s="71">
        <v>0</v>
      </c>
      <c r="AD247" s="71">
        <v>0</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4.5449999999999999</v>
      </c>
      <c r="BK247" s="71">
        <v>0</v>
      </c>
      <c r="BL247" s="71">
        <v>5.492</v>
      </c>
      <c r="BM247" s="71">
        <v>0</v>
      </c>
      <c r="BN247" s="72"/>
      <c r="BO247" s="71">
        <v>0</v>
      </c>
      <c r="BP247" s="71">
        <v>0</v>
      </c>
      <c r="BQ247" s="71">
        <v>1</v>
      </c>
      <c r="BR247" s="71">
        <v>0</v>
      </c>
      <c r="BS247" s="71">
        <v>1</v>
      </c>
      <c r="BT247" s="71">
        <v>0</v>
      </c>
      <c r="BU247"/>
      <c r="BV247" s="70">
        <v>10.037000000000001</v>
      </c>
      <c r="BW247" s="70">
        <v>0</v>
      </c>
      <c r="BX247" s="70">
        <v>0</v>
      </c>
      <c r="BY247" s="70">
        <v>0</v>
      </c>
      <c r="BZ247" s="70">
        <v>0</v>
      </c>
      <c r="CA247" s="70">
        <v>0</v>
      </c>
      <c r="CB247" s="70">
        <v>0</v>
      </c>
      <c r="CC247" s="70">
        <v>0</v>
      </c>
      <c r="CD247" s="70">
        <v>0</v>
      </c>
    </row>
    <row r="248" spans="1:82">
      <c r="A248" s="70" t="s">
        <v>2058</v>
      </c>
      <c r="B248" s="70">
        <v>400</v>
      </c>
      <c r="C248" s="70">
        <v>9</v>
      </c>
      <c r="D248" s="70">
        <v>24</v>
      </c>
      <c r="E248" s="70">
        <v>2012</v>
      </c>
      <c r="F248" s="70" t="s">
        <v>179</v>
      </c>
      <c r="G248" s="70" t="s">
        <v>2049</v>
      </c>
      <c r="H248" s="70" t="s">
        <v>2050</v>
      </c>
      <c r="I248" s="148"/>
      <c r="J248" s="71">
        <v>60.382495182945739</v>
      </c>
      <c r="K248" s="71">
        <v>2.0809890387001548</v>
      </c>
      <c r="L248" s="71">
        <v>0</v>
      </c>
      <c r="M248" s="71">
        <v>34.687503753425872</v>
      </c>
      <c r="N248" s="71">
        <v>45.791863997124871</v>
      </c>
      <c r="O248" s="71">
        <v>32.356142514603377</v>
      </c>
      <c r="P248" s="71">
        <v>18.736944216687196</v>
      </c>
      <c r="Q248" s="71">
        <v>2.2567273869653701</v>
      </c>
      <c r="R248" s="71">
        <v>0</v>
      </c>
      <c r="S248" s="71">
        <v>0</v>
      </c>
      <c r="T248" s="72"/>
      <c r="U248" s="71">
        <v>2286741</v>
      </c>
      <c r="V248" s="71">
        <v>884</v>
      </c>
      <c r="W248" s="71">
        <v>0</v>
      </c>
      <c r="X248" s="71">
        <v>6541</v>
      </c>
      <c r="Y248" s="71">
        <v>12953</v>
      </c>
      <c r="Z248" s="71">
        <v>16923</v>
      </c>
      <c r="AA248" s="71">
        <v>3765</v>
      </c>
      <c r="AB248" s="71">
        <v>29598</v>
      </c>
      <c r="AC248" s="71">
        <v>0</v>
      </c>
      <c r="AD248" s="71">
        <v>0</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4.4539999999999997</v>
      </c>
      <c r="BK248" s="71">
        <v>0</v>
      </c>
      <c r="BL248" s="71">
        <v>9.3160000000000007</v>
      </c>
      <c r="BM248" s="71">
        <v>0</v>
      </c>
      <c r="BN248" s="72"/>
      <c r="BO248" s="71">
        <v>0</v>
      </c>
      <c r="BP248" s="71">
        <v>0</v>
      </c>
      <c r="BQ248" s="71">
        <v>1</v>
      </c>
      <c r="BR248" s="71">
        <v>0</v>
      </c>
      <c r="BS248" s="71">
        <v>1</v>
      </c>
      <c r="BT248" s="71">
        <v>0</v>
      </c>
      <c r="BU248"/>
      <c r="BV248" s="70">
        <v>13.77</v>
      </c>
      <c r="BW248" s="70">
        <v>0</v>
      </c>
      <c r="BX248" s="70">
        <v>0</v>
      </c>
      <c r="BY248" s="70">
        <v>0</v>
      </c>
      <c r="BZ248" s="70">
        <v>0</v>
      </c>
      <c r="CA248" s="70">
        <v>0</v>
      </c>
      <c r="CB248" s="70">
        <v>0</v>
      </c>
      <c r="CC248" s="70">
        <v>0</v>
      </c>
      <c r="CD248" s="70">
        <v>0</v>
      </c>
    </row>
    <row r="249" spans="1:82">
      <c r="A249" s="70" t="s">
        <v>2059</v>
      </c>
      <c r="B249" s="70">
        <v>401</v>
      </c>
      <c r="C249" s="70">
        <v>10</v>
      </c>
      <c r="D249" s="70">
        <v>24</v>
      </c>
      <c r="E249" s="70">
        <v>2013</v>
      </c>
      <c r="F249" s="70" t="s">
        <v>180</v>
      </c>
      <c r="G249" s="70" t="s">
        <v>2049</v>
      </c>
      <c r="H249" s="70" t="s">
        <v>2050</v>
      </c>
      <c r="I249" s="148"/>
      <c r="J249" s="71">
        <v>52.496101968185343</v>
      </c>
      <c r="K249" s="71">
        <v>1.733100840012707</v>
      </c>
      <c r="L249" s="71">
        <v>0</v>
      </c>
      <c r="M249" s="71">
        <v>34.366520761843297</v>
      </c>
      <c r="N249" s="71">
        <v>43.856217647432352</v>
      </c>
      <c r="O249" s="71">
        <v>31.379558740023093</v>
      </c>
      <c r="P249" s="71">
        <v>18.71263324389794</v>
      </c>
      <c r="Q249" s="71">
        <v>2.2773280734131598</v>
      </c>
      <c r="R249" s="71">
        <v>0</v>
      </c>
      <c r="S249" s="71">
        <v>0</v>
      </c>
      <c r="T249" s="72"/>
      <c r="U249" s="71">
        <v>1996909</v>
      </c>
      <c r="V249" s="71">
        <v>884</v>
      </c>
      <c r="W249" s="71">
        <v>0</v>
      </c>
      <c r="X249" s="71">
        <v>6541</v>
      </c>
      <c r="Y249" s="71">
        <v>13018</v>
      </c>
      <c r="Z249" s="71">
        <v>17145</v>
      </c>
      <c r="AA249" s="71">
        <v>3746</v>
      </c>
      <c r="AB249" s="71">
        <v>29440</v>
      </c>
      <c r="AC249" s="71">
        <v>0</v>
      </c>
      <c r="AD249" s="71">
        <v>0</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4.9089999999999998</v>
      </c>
      <c r="BK249" s="71">
        <v>0</v>
      </c>
      <c r="BL249" s="71">
        <v>13.257</v>
      </c>
      <c r="BM249" s="71">
        <v>0</v>
      </c>
      <c r="BN249" s="72"/>
      <c r="BO249" s="71">
        <v>0</v>
      </c>
      <c r="BP249" s="71">
        <v>0</v>
      </c>
      <c r="BQ249" s="71">
        <v>1</v>
      </c>
      <c r="BR249" s="71">
        <v>0</v>
      </c>
      <c r="BS249" s="71">
        <v>2</v>
      </c>
      <c r="BT249" s="71">
        <v>0</v>
      </c>
      <c r="BU249"/>
      <c r="BV249" s="70">
        <v>18.166</v>
      </c>
      <c r="BW249" s="70">
        <v>0</v>
      </c>
      <c r="BX249" s="70">
        <v>0</v>
      </c>
      <c r="BY249" s="70">
        <v>0</v>
      </c>
      <c r="BZ249" s="70">
        <v>0</v>
      </c>
      <c r="CA249" s="70">
        <v>0</v>
      </c>
      <c r="CB249" s="70">
        <v>0</v>
      </c>
      <c r="CC249" s="70">
        <v>0</v>
      </c>
      <c r="CD249" s="70">
        <v>0</v>
      </c>
    </row>
    <row r="250" spans="1:82">
      <c r="A250" s="70" t="s">
        <v>2060</v>
      </c>
      <c r="B250" s="70">
        <v>402</v>
      </c>
      <c r="C250" s="70">
        <v>11</v>
      </c>
      <c r="D250" s="70">
        <v>24</v>
      </c>
      <c r="E250" s="70">
        <v>2014</v>
      </c>
      <c r="F250" s="70" t="s">
        <v>181</v>
      </c>
      <c r="G250" s="70" t="s">
        <v>2049</v>
      </c>
      <c r="H250" s="70" t="s">
        <v>2050</v>
      </c>
      <c r="I250" s="148"/>
      <c r="J250" s="71">
        <v>55.394966004991417</v>
      </c>
      <c r="K250" s="71">
        <v>1.7025304595120949</v>
      </c>
      <c r="L250" s="71">
        <v>0</v>
      </c>
      <c r="M250" s="71">
        <v>35.302750436678068</v>
      </c>
      <c r="N250" s="71">
        <v>38.588458292438858</v>
      </c>
      <c r="O250" s="71">
        <v>30.214391268748464</v>
      </c>
      <c r="P250" s="71">
        <v>18.609045491192767</v>
      </c>
      <c r="Q250" s="71">
        <v>2.17902324820755</v>
      </c>
      <c r="R250" s="71">
        <v>0</v>
      </c>
      <c r="S250" s="71">
        <v>0</v>
      </c>
      <c r="T250" s="72"/>
      <c r="U250" s="71">
        <v>2149632</v>
      </c>
      <c r="V250" s="71">
        <v>666</v>
      </c>
      <c r="W250" s="71">
        <v>0</v>
      </c>
      <c r="X250" s="71">
        <v>6869</v>
      </c>
      <c r="Y250" s="71">
        <v>13100</v>
      </c>
      <c r="Z250" s="71">
        <v>17387</v>
      </c>
      <c r="AA250" s="71">
        <v>3706</v>
      </c>
      <c r="AB250" s="71">
        <v>29360</v>
      </c>
      <c r="AC250" s="71">
        <v>0</v>
      </c>
      <c r="AD250" s="71">
        <v>0</v>
      </c>
      <c r="AE250" s="72"/>
      <c r="AF250" s="71"/>
      <c r="AG250" s="71"/>
      <c r="AH250" s="71"/>
      <c r="AI250" s="71"/>
      <c r="AJ250" s="71"/>
      <c r="AK250" s="71"/>
      <c r="AL250" s="71"/>
      <c r="AM250" s="71"/>
      <c r="AN250" s="71"/>
      <c r="AO250" s="71"/>
      <c r="AP250" s="71"/>
      <c r="AQ250" s="72"/>
      <c r="AR250" s="71">
        <v>531</v>
      </c>
      <c r="AS250" s="71">
        <v>60</v>
      </c>
      <c r="AT250" s="71">
        <v>0</v>
      </c>
      <c r="AU250" s="71">
        <v>0</v>
      </c>
      <c r="AV250" s="71">
        <v>0</v>
      </c>
      <c r="AW250" s="71">
        <v>0</v>
      </c>
      <c r="AX250" s="71"/>
      <c r="AY250" s="72"/>
      <c r="AZ250" s="71">
        <v>2194.06</v>
      </c>
      <c r="BA250" s="71">
        <v>1199.3</v>
      </c>
      <c r="BB250" s="71">
        <v>0</v>
      </c>
      <c r="BC250" s="71">
        <v>0</v>
      </c>
      <c r="BD250" s="71">
        <v>0</v>
      </c>
      <c r="BE250" s="71">
        <v>0</v>
      </c>
      <c r="BF250" s="71"/>
      <c r="BG250" s="72"/>
      <c r="BH250" s="71">
        <v>0</v>
      </c>
      <c r="BI250" s="71">
        <v>0</v>
      </c>
      <c r="BJ250" s="71">
        <v>4.6680000000000001</v>
      </c>
      <c r="BK250" s="71">
        <v>0</v>
      </c>
      <c r="BL250" s="71">
        <v>9.8709999999999987</v>
      </c>
      <c r="BM250" s="71">
        <v>0</v>
      </c>
      <c r="BN250" s="72"/>
      <c r="BO250" s="71">
        <v>0</v>
      </c>
      <c r="BP250" s="71">
        <v>0</v>
      </c>
      <c r="BQ250" s="71">
        <v>1</v>
      </c>
      <c r="BR250" s="71">
        <v>0</v>
      </c>
      <c r="BS250" s="71">
        <v>2</v>
      </c>
      <c r="BT250" s="71">
        <v>0</v>
      </c>
      <c r="BU250"/>
      <c r="BV250" s="70">
        <v>14.539</v>
      </c>
      <c r="BW250" s="70">
        <v>0</v>
      </c>
      <c r="BX250" s="70">
        <v>0</v>
      </c>
      <c r="BY250" s="70">
        <v>0</v>
      </c>
      <c r="BZ250" s="70">
        <v>0</v>
      </c>
      <c r="CA250" s="70">
        <v>0</v>
      </c>
      <c r="CB250" s="70">
        <v>0</v>
      </c>
      <c r="CC250" s="70">
        <v>0</v>
      </c>
      <c r="CD250" s="70">
        <v>0</v>
      </c>
    </row>
    <row r="251" spans="1:82">
      <c r="A251" s="70" t="s">
        <v>2061</v>
      </c>
      <c r="B251" s="70">
        <v>403</v>
      </c>
      <c r="C251" s="70">
        <v>12</v>
      </c>
      <c r="D251" s="70">
        <v>24</v>
      </c>
      <c r="E251" s="70">
        <v>2015</v>
      </c>
      <c r="F251" s="70" t="s">
        <v>182</v>
      </c>
      <c r="G251" s="70" t="s">
        <v>2049</v>
      </c>
      <c r="H251" s="70" t="s">
        <v>2050</v>
      </c>
      <c r="I251" s="148"/>
      <c r="J251" s="71">
        <v>52.508091599775987</v>
      </c>
      <c r="K251" s="71">
        <v>1.5286735816084469</v>
      </c>
      <c r="L251" s="71">
        <v>0</v>
      </c>
      <c r="M251" s="71">
        <v>33.7853143753333</v>
      </c>
      <c r="N251" s="71">
        <v>34.38389097928016</v>
      </c>
      <c r="O251" s="71">
        <v>29.855813354141482</v>
      </c>
      <c r="P251" s="71">
        <v>18.302128767645005</v>
      </c>
      <c r="Q251" s="71">
        <v>2.11772066289894</v>
      </c>
      <c r="R251" s="71">
        <v>0</v>
      </c>
      <c r="S251" s="71">
        <v>0</v>
      </c>
      <c r="T251" s="72"/>
      <c r="U251" s="71">
        <v>2325942</v>
      </c>
      <c r="V251" s="71">
        <v>666</v>
      </c>
      <c r="W251" s="71">
        <v>0</v>
      </c>
      <c r="X251" s="71">
        <v>6869</v>
      </c>
      <c r="Y251" s="71">
        <v>13169</v>
      </c>
      <c r="Z251" s="71">
        <v>17346</v>
      </c>
      <c r="AA251" s="71">
        <v>3642</v>
      </c>
      <c r="AB251" s="71">
        <v>29148</v>
      </c>
      <c r="AC251" s="71">
        <v>0</v>
      </c>
      <c r="AD251" s="71">
        <v>0</v>
      </c>
      <c r="AE251" s="72"/>
      <c r="AF251" s="71">
        <v>26688565.997577831</v>
      </c>
      <c r="AG251" s="71">
        <v>1225982.2118676531</v>
      </c>
      <c r="AH251" s="71">
        <v>0</v>
      </c>
      <c r="AI251" s="71">
        <v>42460841.607655473</v>
      </c>
      <c r="AJ251" s="71">
        <v>54886493.253719769</v>
      </c>
      <c r="AK251" s="71">
        <v>0</v>
      </c>
      <c r="AL251" s="71">
        <v>0</v>
      </c>
      <c r="AM251" s="71">
        <v>3994611.1287387111</v>
      </c>
      <c r="AN251" s="71">
        <v>0</v>
      </c>
      <c r="AO251" s="71">
        <v>0</v>
      </c>
      <c r="AP251" s="71">
        <v>129256494.19955944</v>
      </c>
      <c r="AQ251" s="72"/>
      <c r="AR251" s="71">
        <v>592</v>
      </c>
      <c r="AS251" s="71">
        <v>87</v>
      </c>
      <c r="AT251" s="71">
        <v>0</v>
      </c>
      <c r="AU251" s="71">
        <v>0</v>
      </c>
      <c r="AV251" s="71">
        <v>0</v>
      </c>
      <c r="AW251" s="71">
        <v>0</v>
      </c>
      <c r="AX251" s="71"/>
      <c r="AY251" s="72"/>
      <c r="AZ251" s="71">
        <v>2497.2399999999998</v>
      </c>
      <c r="BA251" s="71">
        <v>2015.3</v>
      </c>
      <c r="BB251" s="71">
        <v>0</v>
      </c>
      <c r="BC251" s="71">
        <v>0</v>
      </c>
      <c r="BD251" s="71">
        <v>0</v>
      </c>
      <c r="BE251" s="71">
        <v>0</v>
      </c>
      <c r="BF251" s="71"/>
      <c r="BG251" s="72"/>
      <c r="BH251" s="71">
        <v>0</v>
      </c>
      <c r="BI251" s="71">
        <v>0</v>
      </c>
      <c r="BJ251" s="71">
        <v>4.6029999999999998</v>
      </c>
      <c r="BK251" s="71">
        <v>0</v>
      </c>
      <c r="BL251" s="71">
        <v>7.8149999999999995</v>
      </c>
      <c r="BM251" s="71">
        <v>0</v>
      </c>
      <c r="BN251" s="72"/>
      <c r="BO251" s="71">
        <v>0</v>
      </c>
      <c r="BP251" s="71">
        <v>0</v>
      </c>
      <c r="BQ251" s="71">
        <v>1</v>
      </c>
      <c r="BR251" s="71">
        <v>0</v>
      </c>
      <c r="BS251" s="71">
        <v>2</v>
      </c>
      <c r="BT251" s="71">
        <v>0</v>
      </c>
      <c r="BU251"/>
      <c r="BV251" s="70">
        <v>12.417999999999999</v>
      </c>
      <c r="BW251" s="70">
        <v>0</v>
      </c>
      <c r="BX251" s="70">
        <v>0</v>
      </c>
      <c r="BY251" s="70">
        <v>0</v>
      </c>
      <c r="BZ251" s="70">
        <v>0</v>
      </c>
      <c r="CA251" s="70">
        <v>0</v>
      </c>
      <c r="CB251" s="70">
        <v>0</v>
      </c>
      <c r="CC251" s="70">
        <v>0</v>
      </c>
      <c r="CD251" s="70">
        <v>0</v>
      </c>
    </row>
    <row r="252" spans="1:82">
      <c r="A252" s="70" t="s">
        <v>2062</v>
      </c>
      <c r="B252" s="70">
        <v>404</v>
      </c>
      <c r="C252" s="70">
        <v>13</v>
      </c>
      <c r="D252" s="70">
        <v>24</v>
      </c>
      <c r="E252" s="70">
        <v>2016</v>
      </c>
      <c r="F252" s="70" t="s">
        <v>155</v>
      </c>
      <c r="G252" s="70" t="s">
        <v>2049</v>
      </c>
      <c r="H252" s="70" t="s">
        <v>2050</v>
      </c>
      <c r="I252" s="148"/>
      <c r="J252" s="71">
        <v>56.839432682446535</v>
      </c>
      <c r="K252" s="71">
        <v>1.4869691887910199</v>
      </c>
      <c r="L252" s="71">
        <v>0</v>
      </c>
      <c r="M252" s="71">
        <v>27.475076225170589</v>
      </c>
      <c r="N252" s="71">
        <v>34.364410306256801</v>
      </c>
      <c r="O252" s="71">
        <v>29.721098935544155</v>
      </c>
      <c r="P252" s="71">
        <v>17.734335059321623</v>
      </c>
      <c r="Q252" s="71">
        <v>2.0470574311865528</v>
      </c>
      <c r="R252" s="71">
        <v>0</v>
      </c>
      <c r="S252" s="71">
        <v>0</v>
      </c>
      <c r="T252" s="72"/>
      <c r="U252" s="71">
        <v>2663126</v>
      </c>
      <c r="V252" s="71">
        <v>666</v>
      </c>
      <c r="W252" s="71">
        <v>0</v>
      </c>
      <c r="X252" s="71">
        <v>6869</v>
      </c>
      <c r="Y252" s="71">
        <v>13236</v>
      </c>
      <c r="Z252" s="71">
        <v>17480</v>
      </c>
      <c r="AA252" s="71">
        <v>3650</v>
      </c>
      <c r="AB252" s="71">
        <v>28982</v>
      </c>
      <c r="AC252" s="71">
        <v>0</v>
      </c>
      <c r="AD252" s="71">
        <v>0</v>
      </c>
      <c r="AE252" s="72"/>
      <c r="AF252" s="71">
        <v>29771186.721891019</v>
      </c>
      <c r="AG252" s="71">
        <v>1235353.9019425041</v>
      </c>
      <c r="AH252" s="71">
        <v>0</v>
      </c>
      <c r="AI252" s="71">
        <v>44147932.22079207</v>
      </c>
      <c r="AJ252" s="71">
        <v>57508301.138300359</v>
      </c>
      <c r="AK252" s="71">
        <v>0</v>
      </c>
      <c r="AL252" s="71">
        <v>0</v>
      </c>
      <c r="AM252" s="71">
        <v>3974947.2717719502</v>
      </c>
      <c r="AN252" s="71">
        <v>0</v>
      </c>
      <c r="AO252" s="71">
        <v>0</v>
      </c>
      <c r="AP252" s="71">
        <v>136637721.25469789</v>
      </c>
      <c r="AQ252" s="72"/>
      <c r="AR252" s="71">
        <v>632</v>
      </c>
      <c r="AS252" s="71">
        <v>96</v>
      </c>
      <c r="AT252" s="71">
        <v>0</v>
      </c>
      <c r="AU252" s="71">
        <v>0</v>
      </c>
      <c r="AV252" s="71">
        <v>0</v>
      </c>
      <c r="AW252" s="71">
        <v>0</v>
      </c>
      <c r="AX252" s="71"/>
      <c r="AY252" s="72"/>
      <c r="AZ252" s="71">
        <v>2684.54</v>
      </c>
      <c r="BA252" s="71">
        <v>3101.8</v>
      </c>
      <c r="BB252" s="71">
        <v>0</v>
      </c>
      <c r="BC252" s="71">
        <v>0</v>
      </c>
      <c r="BD252" s="71">
        <v>0</v>
      </c>
      <c r="BE252" s="71">
        <v>0</v>
      </c>
      <c r="BF252" s="71"/>
      <c r="BG252" s="72"/>
      <c r="BH252" s="71">
        <v>0</v>
      </c>
      <c r="BI252" s="71">
        <v>0</v>
      </c>
      <c r="BJ252" s="71">
        <v>1.8080000000000001</v>
      </c>
      <c r="BK252" s="71">
        <v>0</v>
      </c>
      <c r="BL252" s="71">
        <v>7.3759999999999994</v>
      </c>
      <c r="BM252" s="71">
        <v>0</v>
      </c>
      <c r="BN252" s="72"/>
      <c r="BO252" s="71">
        <v>0</v>
      </c>
      <c r="BP252" s="71">
        <v>0</v>
      </c>
      <c r="BQ252" s="71">
        <v>1</v>
      </c>
      <c r="BR252" s="71">
        <v>0</v>
      </c>
      <c r="BS252" s="71">
        <v>2</v>
      </c>
      <c r="BT252" s="71">
        <v>0</v>
      </c>
      <c r="BU252"/>
      <c r="BV252" s="70">
        <v>9.1839999999999993</v>
      </c>
      <c r="BW252" s="70">
        <v>0</v>
      </c>
      <c r="BX252" s="70">
        <v>0</v>
      </c>
      <c r="BY252" s="70">
        <v>0</v>
      </c>
      <c r="BZ252" s="70">
        <v>0</v>
      </c>
      <c r="CA252" s="70">
        <v>0</v>
      </c>
      <c r="CB252" s="70">
        <v>0</v>
      </c>
      <c r="CC252" s="70">
        <v>0</v>
      </c>
      <c r="CD252" s="70">
        <v>0</v>
      </c>
    </row>
    <row r="253" spans="1:82">
      <c r="A253" s="70" t="s">
        <v>2063</v>
      </c>
      <c r="B253" s="70">
        <v>405</v>
      </c>
      <c r="C253" s="70">
        <v>14</v>
      </c>
      <c r="D253" s="70">
        <v>24</v>
      </c>
      <c r="E253" s="70">
        <v>2017</v>
      </c>
      <c r="F253" s="70" t="s">
        <v>156</v>
      </c>
      <c r="G253" s="70" t="s">
        <v>2049</v>
      </c>
      <c r="H253" s="70" t="s">
        <v>2050</v>
      </c>
      <c r="I253" s="148"/>
      <c r="J253" s="71">
        <v>49.398263867657278</v>
      </c>
      <c r="K253" s="71">
        <v>1.5277484394842868</v>
      </c>
      <c r="L253" s="71">
        <v>0</v>
      </c>
      <c r="M253" s="71">
        <v>25.581079105301434</v>
      </c>
      <c r="N253" s="71">
        <v>32.05779661633202</v>
      </c>
      <c r="O253" s="71">
        <v>29.512091672347012</v>
      </c>
      <c r="P253" s="71">
        <v>17.578542886432658</v>
      </c>
      <c r="Q253" s="71">
        <v>1.9716269831970401</v>
      </c>
      <c r="R253" s="71">
        <v>0</v>
      </c>
      <c r="S253" s="71">
        <v>0</v>
      </c>
      <c r="T253" s="72"/>
      <c r="U253" s="71">
        <v>2489243</v>
      </c>
      <c r="V253" s="71">
        <v>666</v>
      </c>
      <c r="W253" s="71">
        <v>0</v>
      </c>
      <c r="X253" s="71">
        <v>6869</v>
      </c>
      <c r="Y253" s="71">
        <v>13341</v>
      </c>
      <c r="Z253" s="71">
        <v>17645</v>
      </c>
      <c r="AA253" s="71">
        <v>3641</v>
      </c>
      <c r="AB253" s="71">
        <v>28866</v>
      </c>
      <c r="AC253" s="71">
        <v>0</v>
      </c>
      <c r="AD253" s="71">
        <v>0</v>
      </c>
      <c r="AE253" s="72"/>
      <c r="AF253" s="71">
        <v>26500418.288331281</v>
      </c>
      <c r="AG253" s="71">
        <v>1250601.2606744741</v>
      </c>
      <c r="AH253" s="71">
        <v>0</v>
      </c>
      <c r="AI253" s="71">
        <v>41946967.549563237</v>
      </c>
      <c r="AJ253" s="71">
        <v>59112332.895042203</v>
      </c>
      <c r="AK253" s="71">
        <v>0</v>
      </c>
      <c r="AL253" s="71">
        <v>0</v>
      </c>
      <c r="AM253" s="71">
        <v>3965232.4208759358</v>
      </c>
      <c r="AN253" s="71">
        <v>0</v>
      </c>
      <c r="AO253" s="71">
        <v>0</v>
      </c>
      <c r="AP253" s="71">
        <v>132775552.41448712</v>
      </c>
      <c r="AQ253" s="72"/>
      <c r="AR253" s="71">
        <v>676</v>
      </c>
      <c r="AS253" s="71">
        <v>111</v>
      </c>
      <c r="AT253" s="71">
        <v>0</v>
      </c>
      <c r="AU253" s="71">
        <v>0</v>
      </c>
      <c r="AV253" s="71">
        <v>0</v>
      </c>
      <c r="AW253" s="71">
        <v>0</v>
      </c>
      <c r="AX253" s="71"/>
      <c r="AY253" s="72"/>
      <c r="AZ253" s="71">
        <v>2907.25</v>
      </c>
      <c r="BA253" s="71">
        <v>3417.6000000000008</v>
      </c>
      <c r="BB253" s="71">
        <v>0</v>
      </c>
      <c r="BC253" s="71">
        <v>0</v>
      </c>
      <c r="BD253" s="71">
        <v>0</v>
      </c>
      <c r="BE253" s="71">
        <v>0</v>
      </c>
      <c r="BF253" s="71"/>
      <c r="BG253" s="72"/>
      <c r="BH253" s="71">
        <v>0</v>
      </c>
      <c r="BI253" s="71">
        <v>0</v>
      </c>
      <c r="BJ253" s="71">
        <v>0</v>
      </c>
      <c r="BK253" s="71">
        <v>0</v>
      </c>
      <c r="BL253" s="71">
        <v>7.8460000000000001</v>
      </c>
      <c r="BM253" s="71">
        <v>0</v>
      </c>
      <c r="BN253" s="72"/>
      <c r="BO253" s="71">
        <v>0</v>
      </c>
      <c r="BP253" s="71">
        <v>0</v>
      </c>
      <c r="BQ253" s="71">
        <v>0</v>
      </c>
      <c r="BR253" s="71">
        <v>0</v>
      </c>
      <c r="BS253" s="71">
        <v>2</v>
      </c>
      <c r="BT253" s="71">
        <v>0</v>
      </c>
      <c r="BU253"/>
      <c r="BV253" s="70">
        <v>7.8460000000000001</v>
      </c>
      <c r="BW253" s="70">
        <v>0</v>
      </c>
      <c r="BX253" s="70">
        <v>0</v>
      </c>
      <c r="BY253" s="70">
        <v>0</v>
      </c>
      <c r="BZ253" s="70">
        <v>0</v>
      </c>
      <c r="CA253" s="70">
        <v>0</v>
      </c>
      <c r="CB253" s="70">
        <v>0</v>
      </c>
      <c r="CC253" s="70">
        <v>0</v>
      </c>
      <c r="CD253" s="70">
        <v>0</v>
      </c>
    </row>
    <row r="254" spans="1:82">
      <c r="A254" s="70" t="s">
        <v>2064</v>
      </c>
      <c r="B254" s="70">
        <v>406</v>
      </c>
      <c r="C254" s="70">
        <v>15</v>
      </c>
      <c r="D254" s="70">
        <v>24</v>
      </c>
      <c r="E254" s="70">
        <v>2018</v>
      </c>
      <c r="F254" s="70" t="s">
        <v>183</v>
      </c>
      <c r="G254" s="1064" t="s">
        <v>2049</v>
      </c>
      <c r="H254" s="70" t="s">
        <v>2050</v>
      </c>
      <c r="I254" s="148"/>
      <c r="J254" s="71">
        <v>50.287155328589634</v>
      </c>
      <c r="K254" s="71">
        <v>1.2892660920268038</v>
      </c>
      <c r="L254" s="71">
        <v>0</v>
      </c>
      <c r="M254" s="71">
        <v>23.339908561747759</v>
      </c>
      <c r="N254" s="71">
        <v>22.118884892836959</v>
      </c>
      <c r="O254" s="71">
        <v>28.992087471462934</v>
      </c>
      <c r="P254" s="71">
        <v>17.570857879046788</v>
      </c>
      <c r="Q254" s="71">
        <v>1.8073678446697601</v>
      </c>
      <c r="R254" s="71">
        <v>0</v>
      </c>
      <c r="S254" s="71">
        <v>0</v>
      </c>
      <c r="T254" s="72"/>
      <c r="U254" s="71">
        <v>2796453</v>
      </c>
      <c r="V254" s="71">
        <v>666</v>
      </c>
      <c r="W254" s="71">
        <v>0</v>
      </c>
      <c r="X254" s="71">
        <v>6869</v>
      </c>
      <c r="Y254" s="71">
        <v>13316</v>
      </c>
      <c r="Z254" s="71">
        <v>17666</v>
      </c>
      <c r="AA254" s="71">
        <v>3676</v>
      </c>
      <c r="AB254" s="71">
        <v>28516</v>
      </c>
      <c r="AC254" s="71">
        <v>0</v>
      </c>
      <c r="AD254" s="71">
        <v>0</v>
      </c>
      <c r="AE254" s="72"/>
      <c r="AF254" s="71">
        <v>27319491.588349771</v>
      </c>
      <c r="AG254" s="71">
        <v>1131319.1835670811</v>
      </c>
      <c r="AH254" s="71">
        <v>0</v>
      </c>
      <c r="AI254" s="71">
        <v>40288812.446542799</v>
      </c>
      <c r="AJ254" s="71">
        <v>49571384.179823793</v>
      </c>
      <c r="AK254" s="71">
        <v>0</v>
      </c>
      <c r="AL254" s="71">
        <v>0</v>
      </c>
      <c r="AM254" s="71">
        <v>3925259.0730533791</v>
      </c>
      <c r="AN254" s="71">
        <v>0</v>
      </c>
      <c r="AO254" s="71">
        <v>0</v>
      </c>
      <c r="AP254" s="71">
        <v>122236266.47133683</v>
      </c>
      <c r="AQ254" s="72"/>
      <c r="AR254" s="71">
        <v>720</v>
      </c>
      <c r="AS254" s="71">
        <v>113</v>
      </c>
      <c r="AT254" s="71">
        <v>0</v>
      </c>
      <c r="AU254" s="71">
        <v>0</v>
      </c>
      <c r="AV254" s="71">
        <v>0</v>
      </c>
      <c r="AW254" s="71">
        <v>0</v>
      </c>
      <c r="AX254" s="71"/>
      <c r="AY254" s="72"/>
      <c r="AZ254" s="71">
        <v>3120.1100000000006</v>
      </c>
      <c r="BA254" s="71">
        <v>3438</v>
      </c>
      <c r="BB254" s="71">
        <v>0</v>
      </c>
      <c r="BC254" s="71">
        <v>0</v>
      </c>
      <c r="BD254" s="71">
        <v>0</v>
      </c>
      <c r="BE254" s="71">
        <v>0</v>
      </c>
      <c r="BF254" s="71"/>
      <c r="BG254" s="72"/>
      <c r="BH254" s="71">
        <v>0</v>
      </c>
      <c r="BI254" s="71">
        <v>0</v>
      </c>
      <c r="BJ254" s="71">
        <v>0</v>
      </c>
      <c r="BK254" s="71">
        <v>0</v>
      </c>
      <c r="BL254" s="71">
        <v>8.2240000000000002</v>
      </c>
      <c r="BM254" s="71">
        <v>0</v>
      </c>
      <c r="BN254" s="72"/>
      <c r="BO254" s="71">
        <v>0</v>
      </c>
      <c r="BP254" s="71">
        <v>0</v>
      </c>
      <c r="BQ254" s="71">
        <v>0</v>
      </c>
      <c r="BR254" s="71">
        <v>0</v>
      </c>
      <c r="BS254" s="71">
        <v>2</v>
      </c>
      <c r="BT254" s="71">
        <v>0</v>
      </c>
      <c r="BU254"/>
      <c r="BV254" s="70">
        <v>8.2240000000000002</v>
      </c>
      <c r="BW254" s="70">
        <v>0</v>
      </c>
      <c r="BX254" s="70">
        <v>0</v>
      </c>
      <c r="BY254" s="70">
        <v>0</v>
      </c>
      <c r="BZ254" s="70">
        <v>0</v>
      </c>
      <c r="CA254" s="70">
        <v>0</v>
      </c>
      <c r="CB254" s="70">
        <v>0</v>
      </c>
      <c r="CC254" s="70">
        <v>0</v>
      </c>
      <c r="CD254" s="70">
        <v>0</v>
      </c>
    </row>
    <row r="255" spans="1:82">
      <c r="A255" s="70" t="s">
        <v>2065</v>
      </c>
      <c r="B255" s="70">
        <v>407</v>
      </c>
      <c r="C255" s="70">
        <v>16</v>
      </c>
      <c r="D255" s="70">
        <v>24</v>
      </c>
      <c r="E255" s="70">
        <v>2019</v>
      </c>
      <c r="F255" s="70" t="s">
        <v>158</v>
      </c>
      <c r="G255" s="1064" t="s">
        <v>2049</v>
      </c>
      <c r="H255" s="70" t="s">
        <v>2050</v>
      </c>
      <c r="I255" s="148"/>
      <c r="J255" s="71">
        <v>38.495256421848659</v>
      </c>
      <c r="K255" s="71">
        <v>1.2250354585251459</v>
      </c>
      <c r="L255" s="71">
        <v>0</v>
      </c>
      <c r="M255" s="71">
        <v>24.510499076047395</v>
      </c>
      <c r="N255" s="71">
        <v>21.681104335293732</v>
      </c>
      <c r="O255" s="71">
        <v>28.105617441321332</v>
      </c>
      <c r="P255" s="71">
        <v>18.069379725454649</v>
      </c>
      <c r="Q255" s="71">
        <v>1.7372661006019601</v>
      </c>
      <c r="R255" s="71">
        <v>0</v>
      </c>
      <c r="S255" s="71">
        <v>0</v>
      </c>
      <c r="T255" s="72"/>
      <c r="U255" s="71">
        <v>2136227</v>
      </c>
      <c r="V255" s="71">
        <v>666</v>
      </c>
      <c r="W255" s="71">
        <v>0</v>
      </c>
      <c r="X255" s="71">
        <v>6869</v>
      </c>
      <c r="Y255" s="71">
        <v>13299</v>
      </c>
      <c r="Z255" s="71">
        <v>17596</v>
      </c>
      <c r="AA255" s="71">
        <v>3752</v>
      </c>
      <c r="AB255" s="71">
        <v>28152</v>
      </c>
      <c r="AC255" s="71">
        <v>0</v>
      </c>
      <c r="AD255" s="71">
        <v>0</v>
      </c>
      <c r="AE255" s="72"/>
      <c r="AF255" s="71">
        <v>21361352.890569571</v>
      </c>
      <c r="AG255" s="71">
        <v>1096384.276480305</v>
      </c>
      <c r="AH255" s="71">
        <v>0</v>
      </c>
      <c r="AI255" s="71">
        <v>41192013.483844943</v>
      </c>
      <c r="AJ255" s="71">
        <v>44662340.813753858</v>
      </c>
      <c r="AK255" s="71">
        <v>0</v>
      </c>
      <c r="AL255" s="71">
        <v>0</v>
      </c>
      <c r="AM255" s="71">
        <v>3834090.4718574658</v>
      </c>
      <c r="AN255" s="71">
        <v>0</v>
      </c>
      <c r="AO255" s="71">
        <v>0</v>
      </c>
      <c r="AP255" s="71">
        <v>112146181.93650615</v>
      </c>
      <c r="AQ255" s="72"/>
      <c r="AR255" s="71">
        <v>765</v>
      </c>
      <c r="AS255" s="71">
        <v>114</v>
      </c>
      <c r="AT255" s="71">
        <v>0</v>
      </c>
      <c r="AU255" s="71">
        <v>0</v>
      </c>
      <c r="AV255" s="71">
        <v>0</v>
      </c>
      <c r="AW255" s="71">
        <v>0</v>
      </c>
      <c r="AX255" s="71"/>
      <c r="AY255" s="72"/>
      <c r="AZ255" s="71">
        <v>3335.25</v>
      </c>
      <c r="BA255" s="71">
        <v>3463.1</v>
      </c>
      <c r="BB255" s="71">
        <v>0</v>
      </c>
      <c r="BC255" s="71">
        <v>0</v>
      </c>
      <c r="BD255" s="71">
        <v>0</v>
      </c>
      <c r="BE255" s="71">
        <v>0</v>
      </c>
      <c r="BF255" s="71"/>
      <c r="BG255" s="72"/>
      <c r="BH255" s="71">
        <v>0</v>
      </c>
      <c r="BI255" s="71">
        <v>0</v>
      </c>
      <c r="BJ255" s="71">
        <v>4.0279999999999996</v>
      </c>
      <c r="BK255" s="71">
        <v>0</v>
      </c>
      <c r="BL255" s="71">
        <v>7.7690000000000001</v>
      </c>
      <c r="BM255" s="71">
        <v>0</v>
      </c>
      <c r="BN255" s="72"/>
      <c r="BO255" s="71">
        <v>0</v>
      </c>
      <c r="BP255" s="71">
        <v>0</v>
      </c>
      <c r="BQ255" s="71">
        <v>1</v>
      </c>
      <c r="BR255" s="71">
        <v>0</v>
      </c>
      <c r="BS255" s="71">
        <v>2</v>
      </c>
      <c r="BT255" s="71">
        <v>0</v>
      </c>
      <c r="BU255"/>
      <c r="BV255" s="70">
        <v>11.797000000000001</v>
      </c>
      <c r="BW255" s="70">
        <v>0</v>
      </c>
      <c r="BX255" s="70">
        <v>0</v>
      </c>
      <c r="BY255" s="70">
        <v>0</v>
      </c>
      <c r="BZ255" s="70">
        <v>0</v>
      </c>
      <c r="CA255" s="70">
        <v>0</v>
      </c>
      <c r="CB255" s="70">
        <v>0</v>
      </c>
      <c r="CC255" s="70">
        <v>0</v>
      </c>
      <c r="CD255" s="70">
        <v>0</v>
      </c>
    </row>
    <row r="256" spans="1:82">
      <c r="A256" s="70" t="s">
        <v>2066</v>
      </c>
      <c r="B256" s="70">
        <v>408</v>
      </c>
      <c r="C256" s="70">
        <v>17</v>
      </c>
      <c r="D256" s="70">
        <v>24</v>
      </c>
      <c r="E256" s="70">
        <v>2020</v>
      </c>
      <c r="F256" s="70" t="s">
        <v>159</v>
      </c>
      <c r="G256" s="70" t="s">
        <v>2049</v>
      </c>
      <c r="H256" s="70" t="s">
        <v>2050</v>
      </c>
      <c r="I256" s="148"/>
      <c r="J256" s="71">
        <v>44.005921012351088</v>
      </c>
      <c r="K256" s="71">
        <v>1.2097284441940659</v>
      </c>
      <c r="L256" s="71">
        <v>5.6701395137463813E-2</v>
      </c>
      <c r="M256" s="71">
        <v>23.764351235502076</v>
      </c>
      <c r="N256" s="71">
        <v>25.36460364788876</v>
      </c>
      <c r="O256" s="71">
        <v>24.79102754504407</v>
      </c>
      <c r="P256" s="71">
        <v>17.136089057557722</v>
      </c>
      <c r="Q256" s="71">
        <v>1.6503106479357601</v>
      </c>
      <c r="R256" s="71">
        <v>0</v>
      </c>
      <c r="S256" s="71">
        <v>0</v>
      </c>
      <c r="T256" s="72"/>
      <c r="U256" s="71">
        <v>2484202</v>
      </c>
      <c r="V256" s="71">
        <v>650</v>
      </c>
      <c r="W256" s="71">
        <v>2</v>
      </c>
      <c r="X256" s="71">
        <v>7013</v>
      </c>
      <c r="Y256" s="71">
        <v>13413</v>
      </c>
      <c r="Z256" s="71">
        <v>17715</v>
      </c>
      <c r="AA256" s="71">
        <v>3782</v>
      </c>
      <c r="AB256" s="71">
        <v>27990</v>
      </c>
      <c r="AC256" s="71">
        <v>0</v>
      </c>
      <c r="AD256" s="71">
        <v>0</v>
      </c>
      <c r="AE256" s="72"/>
      <c r="AF256" s="71">
        <v>25259709.512858018</v>
      </c>
      <c r="AG256" s="71">
        <v>976852.93185066083</v>
      </c>
      <c r="AH256" s="71">
        <v>12902.541870247931</v>
      </c>
      <c r="AI256" s="71">
        <v>39575413.02243197</v>
      </c>
      <c r="AJ256" s="71">
        <v>52941205.529113866</v>
      </c>
      <c r="AK256" s="71"/>
      <c r="AL256" s="71"/>
      <c r="AM256" s="71">
        <v>3653005.9753860282</v>
      </c>
      <c r="AN256" s="71"/>
      <c r="AO256" s="71"/>
      <c r="AP256" s="71">
        <v>122419089.51351079</v>
      </c>
      <c r="AQ256" s="72"/>
      <c r="AR256" s="71">
        <v>806</v>
      </c>
      <c r="AS256" s="71">
        <v>116</v>
      </c>
      <c r="AT256" s="71">
        <v>0</v>
      </c>
      <c r="AU256" s="71">
        <v>0</v>
      </c>
      <c r="AV256" s="71">
        <v>0</v>
      </c>
      <c r="AW256" s="71">
        <v>0</v>
      </c>
      <c r="AX256" s="71"/>
      <c r="AY256" s="72"/>
      <c r="AZ256" s="71">
        <v>3547.73</v>
      </c>
      <c r="BA256" s="71">
        <v>3924</v>
      </c>
      <c r="BB256" s="71">
        <v>0</v>
      </c>
      <c r="BC256" s="71">
        <v>0</v>
      </c>
      <c r="BD256" s="71">
        <v>0</v>
      </c>
      <c r="BE256" s="71">
        <v>0</v>
      </c>
      <c r="BF256" s="71"/>
      <c r="BG256" s="72"/>
      <c r="BH256" s="71">
        <v>0</v>
      </c>
      <c r="BI256" s="71">
        <v>0</v>
      </c>
      <c r="BJ256" s="71">
        <v>3.7919999999999998</v>
      </c>
      <c r="BK256" s="71">
        <v>0</v>
      </c>
      <c r="BL256" s="71">
        <v>4.5250000000000004</v>
      </c>
      <c r="BM256" s="71">
        <v>0</v>
      </c>
      <c r="BN256" s="72"/>
      <c r="BO256" s="71">
        <v>0</v>
      </c>
      <c r="BP256" s="71">
        <v>0</v>
      </c>
      <c r="BQ256" s="71">
        <v>1</v>
      </c>
      <c r="BR256" s="71">
        <v>0</v>
      </c>
      <c r="BS256" s="71">
        <v>2</v>
      </c>
      <c r="BT256" s="71">
        <v>0</v>
      </c>
      <c r="BU256"/>
      <c r="BV256" s="70">
        <v>8.3170000000000002</v>
      </c>
      <c r="BW256" s="70">
        <v>0</v>
      </c>
      <c r="BX256" s="70">
        <v>0</v>
      </c>
      <c r="BY256" s="70">
        <v>0</v>
      </c>
      <c r="BZ256" s="70">
        <v>0</v>
      </c>
      <c r="CA256" s="70">
        <v>0</v>
      </c>
      <c r="CB256" s="70">
        <v>0</v>
      </c>
      <c r="CC256" s="70">
        <v>0</v>
      </c>
      <c r="CD256" s="70">
        <v>0</v>
      </c>
    </row>
    <row r="257" spans="1:82">
      <c r="A257" s="70" t="s">
        <v>2067</v>
      </c>
      <c r="B257" s="70">
        <v>408</v>
      </c>
      <c r="C257" s="70">
        <v>18</v>
      </c>
      <c r="D257" s="70">
        <v>24</v>
      </c>
      <c r="E257" s="70">
        <v>2021</v>
      </c>
      <c r="F257" s="70" t="s">
        <v>160</v>
      </c>
      <c r="G257" s="70" t="s">
        <v>2049</v>
      </c>
      <c r="H257" s="70" t="s">
        <v>2050</v>
      </c>
      <c r="I257" s="148"/>
      <c r="J257" s="71">
        <v>39.409948550273846</v>
      </c>
      <c r="K257" s="71">
        <v>1.3075329969832363</v>
      </c>
      <c r="L257" s="71">
        <v>5.1522346956891209E-2</v>
      </c>
      <c r="M257" s="71">
        <v>21.867605622709714</v>
      </c>
      <c r="N257" s="71">
        <v>24.534310851196842</v>
      </c>
      <c r="O257" s="71">
        <v>24.04990563194713</v>
      </c>
      <c r="P257" s="71">
        <v>17.736109994513871</v>
      </c>
      <c r="Q257" s="71">
        <v>1.6293506190328499</v>
      </c>
      <c r="R257" s="71">
        <v>0</v>
      </c>
      <c r="S257" s="71">
        <v>0</v>
      </c>
      <c r="T257" s="72"/>
      <c r="U257" s="71">
        <v>2425464</v>
      </c>
      <c r="V257" s="71">
        <v>650</v>
      </c>
      <c r="W257" s="71">
        <v>2</v>
      </c>
      <c r="X257" s="71">
        <v>7013</v>
      </c>
      <c r="Y257" s="71">
        <v>13549</v>
      </c>
      <c r="Z257" s="71">
        <v>17695</v>
      </c>
      <c r="AA257" s="71">
        <v>3817</v>
      </c>
      <c r="AB257" s="71">
        <v>27906</v>
      </c>
      <c r="AC257" s="71">
        <v>0</v>
      </c>
      <c r="AD257" s="71">
        <v>0</v>
      </c>
      <c r="AE257" s="72"/>
      <c r="AF257" s="71">
        <v>23523410.653077502</v>
      </c>
      <c r="AG257" s="71">
        <v>1089223.4479425212</v>
      </c>
      <c r="AH257" s="71">
        <v>11547.831699392309</v>
      </c>
      <c r="AI257" s="71">
        <v>42092285.509636216</v>
      </c>
      <c r="AJ257" s="71">
        <v>56332269.255080096</v>
      </c>
      <c r="AK257" s="71">
        <v>0</v>
      </c>
      <c r="AL257" s="71">
        <v>0</v>
      </c>
      <c r="AM257" s="71">
        <v>3663050.0531645482</v>
      </c>
      <c r="AN257" s="71">
        <v>0</v>
      </c>
      <c r="AO257" s="71">
        <v>0</v>
      </c>
      <c r="AP257" s="71">
        <v>126711786.75060028</v>
      </c>
      <c r="AQ257" s="72"/>
      <c r="AR257" s="71">
        <v>843</v>
      </c>
      <c r="AS257" s="71">
        <v>117</v>
      </c>
      <c r="AT257" s="71">
        <v>0</v>
      </c>
      <c r="AU257" s="71">
        <v>0</v>
      </c>
      <c r="AV257" s="71">
        <v>0</v>
      </c>
      <c r="AW257" s="71">
        <v>0</v>
      </c>
      <c r="AX257" s="71"/>
      <c r="AY257" s="72"/>
      <c r="AZ257" s="71">
        <v>3740.86</v>
      </c>
      <c r="BA257" s="71">
        <v>3973.4</v>
      </c>
      <c r="BB257" s="71">
        <v>0</v>
      </c>
      <c r="BC257" s="71">
        <v>0</v>
      </c>
      <c r="BD257" s="71">
        <v>0</v>
      </c>
      <c r="BE257" s="71">
        <v>0</v>
      </c>
      <c r="BF257" s="71"/>
      <c r="BG257" s="72"/>
      <c r="BH257" s="71">
        <v>0</v>
      </c>
      <c r="BI257" s="71">
        <v>0</v>
      </c>
      <c r="BJ257" s="71">
        <v>3.742</v>
      </c>
      <c r="BK257" s="71">
        <v>0</v>
      </c>
      <c r="BL257" s="71">
        <v>7.0060000000000002</v>
      </c>
      <c r="BM257" s="71">
        <v>0</v>
      </c>
      <c r="BN257" s="72"/>
      <c r="BO257" s="71">
        <v>0</v>
      </c>
      <c r="BP257" s="71">
        <v>0</v>
      </c>
      <c r="BQ257" s="71">
        <v>1</v>
      </c>
      <c r="BR257" s="71">
        <v>0</v>
      </c>
      <c r="BS257" s="71">
        <v>2</v>
      </c>
      <c r="BT257" s="71">
        <v>0</v>
      </c>
      <c r="BU257"/>
      <c r="BV257" s="70">
        <v>10.747999999999999</v>
      </c>
      <c r="BW257" s="70">
        <v>0</v>
      </c>
      <c r="BX257" s="70">
        <v>0</v>
      </c>
      <c r="BY257" s="70">
        <v>0</v>
      </c>
      <c r="BZ257" s="70">
        <v>0</v>
      </c>
      <c r="CA257" s="70">
        <v>0</v>
      </c>
      <c r="CB257" s="70">
        <v>0</v>
      </c>
      <c r="CC257" s="70">
        <v>0</v>
      </c>
      <c r="CD257" s="70">
        <v>0</v>
      </c>
    </row>
    <row r="258" spans="1:82">
      <c r="A258" s="70" t="s">
        <v>2068</v>
      </c>
      <c r="B258" s="70">
        <v>408</v>
      </c>
      <c r="C258" s="70">
        <v>19</v>
      </c>
      <c r="D258" s="70">
        <v>24</v>
      </c>
      <c r="E258" s="70">
        <v>2022</v>
      </c>
      <c r="F258" s="70" t="s">
        <v>161</v>
      </c>
      <c r="G258" s="70" t="s">
        <v>2049</v>
      </c>
      <c r="H258" s="70" t="s">
        <v>2050</v>
      </c>
      <c r="I258" s="148"/>
      <c r="J258" s="71">
        <v>46.833114807902938</v>
      </c>
      <c r="K258" s="71">
        <v>1.3009096431442391</v>
      </c>
      <c r="L258" s="71">
        <v>4.3726973498037697E-2</v>
      </c>
      <c r="M258" s="71">
        <v>24.749416775589278</v>
      </c>
      <c r="N258" s="71">
        <v>31.228116118558408</v>
      </c>
      <c r="O258" s="71">
        <v>25.236999302557649</v>
      </c>
      <c r="P258" s="71">
        <v>17.666597171193672</v>
      </c>
      <c r="Q258" s="71">
        <v>1.6371703201220134</v>
      </c>
      <c r="R258" s="71">
        <v>0</v>
      </c>
      <c r="S258" s="71">
        <v>0</v>
      </c>
      <c r="T258" s="72"/>
      <c r="U258" s="71">
        <v>3097100</v>
      </c>
      <c r="V258" s="71">
        <v>650</v>
      </c>
      <c r="W258" s="71">
        <v>2</v>
      </c>
      <c r="X258" s="71">
        <v>7013</v>
      </c>
      <c r="Y258" s="71">
        <v>13619</v>
      </c>
      <c r="Z258" s="71">
        <v>17642</v>
      </c>
      <c r="AA258" s="71">
        <v>3860</v>
      </c>
      <c r="AB258" s="71">
        <v>27810</v>
      </c>
      <c r="AC258" s="71">
        <v>0</v>
      </c>
      <c r="AD258" s="71">
        <v>0</v>
      </c>
      <c r="AE258" s="72"/>
      <c r="AF258" s="71">
        <v>27907969.327322744</v>
      </c>
      <c r="AG258" s="71">
        <v>1088246.5016754402</v>
      </c>
      <c r="AH258" s="71">
        <v>11428.946094603261</v>
      </c>
      <c r="AI258" s="71">
        <v>42154251.588962801</v>
      </c>
      <c r="AJ258" s="71">
        <v>59752901.177546583</v>
      </c>
      <c r="AK258" s="71">
        <v>0</v>
      </c>
      <c r="AL258" s="71">
        <v>0</v>
      </c>
      <c r="AM258" s="71">
        <v>3591030.0574618839</v>
      </c>
      <c r="AN258" s="71">
        <v>0</v>
      </c>
      <c r="AO258" s="71">
        <v>0</v>
      </c>
      <c r="AP258" s="71">
        <v>134505827.59906405</v>
      </c>
      <c r="AQ258" s="72"/>
      <c r="AR258" s="71">
        <v>911</v>
      </c>
      <c r="AS258" s="71">
        <v>117</v>
      </c>
      <c r="AT258" s="71">
        <v>0</v>
      </c>
      <c r="AU258" s="71">
        <v>0</v>
      </c>
      <c r="AV258" s="71">
        <v>0</v>
      </c>
      <c r="AW258" s="71">
        <v>0</v>
      </c>
      <c r="AX258" s="71"/>
      <c r="AY258" s="72"/>
      <c r="AZ258" s="71">
        <v>4168.9900000000007</v>
      </c>
      <c r="BA258" s="71">
        <v>3973.4</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2069</v>
      </c>
      <c r="B259" s="70">
        <v>408</v>
      </c>
      <c r="C259" s="70">
        <v>20</v>
      </c>
      <c r="D259" s="70">
        <v>24</v>
      </c>
      <c r="E259" s="70">
        <v>2023</v>
      </c>
      <c r="F259" s="70" t="s">
        <v>1539</v>
      </c>
      <c r="G259" s="70" t="s">
        <v>2049</v>
      </c>
      <c r="H259" s="70" t="s">
        <v>2050</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980</v>
      </c>
      <c r="AS259" s="71">
        <v>118</v>
      </c>
      <c r="AT259" s="71">
        <v>0</v>
      </c>
      <c r="AU259" s="71">
        <v>0</v>
      </c>
      <c r="AV259" s="71">
        <v>0</v>
      </c>
      <c r="AW259" s="71">
        <v>0</v>
      </c>
      <c r="AX259" s="71"/>
      <c r="AY259" s="72"/>
      <c r="AZ259" s="71">
        <v>4532.2100000000028</v>
      </c>
      <c r="BA259" s="71">
        <v>3995.4</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2070</v>
      </c>
      <c r="B260" s="70">
        <v>408</v>
      </c>
      <c r="C260" s="70">
        <v>21</v>
      </c>
      <c r="D260" s="70">
        <v>24</v>
      </c>
      <c r="E260" s="70">
        <v>2024</v>
      </c>
      <c r="F260" s="70" t="s">
        <v>1554</v>
      </c>
      <c r="G260" s="70" t="s">
        <v>2049</v>
      </c>
      <c r="H260" s="70" t="s">
        <v>2050</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2071</v>
      </c>
      <c r="B261" s="70">
        <v>205</v>
      </c>
      <c r="C261" s="70">
        <v>1</v>
      </c>
      <c r="D261" s="70">
        <v>13</v>
      </c>
      <c r="E261" s="70">
        <v>1990</v>
      </c>
      <c r="F261" s="70" t="s">
        <v>787</v>
      </c>
      <c r="G261" s="70" t="s">
        <v>2072</v>
      </c>
      <c r="H261" s="70" t="s">
        <v>2073</v>
      </c>
      <c r="I261" s="148"/>
      <c r="J261" s="71">
        <v>44.98914187457239</v>
      </c>
      <c r="K261" s="71">
        <v>5.8267934023447321</v>
      </c>
      <c r="L261" s="71">
        <v>26.565340082512019</v>
      </c>
      <c r="M261" s="71">
        <v>24.43647050810775</v>
      </c>
      <c r="N261" s="71">
        <v>30.560863203935739</v>
      </c>
      <c r="O261" s="71">
        <v>22.683527217813591</v>
      </c>
      <c r="P261" s="71">
        <v>39.693408832381422</v>
      </c>
      <c r="Q261" s="71">
        <v>2.11472740852397</v>
      </c>
      <c r="R261" s="71">
        <v>4.4860965674835517E-3</v>
      </c>
      <c r="S261" s="71">
        <v>1.6786418484230241</v>
      </c>
      <c r="T261" s="72"/>
      <c r="U261" s="71">
        <v>3632687</v>
      </c>
      <c r="V261" s="71">
        <v>1692</v>
      </c>
      <c r="W261" s="71">
        <v>277</v>
      </c>
      <c r="X261" s="71">
        <v>9029</v>
      </c>
      <c r="Y261" s="71">
        <v>9288</v>
      </c>
      <c r="Z261" s="71">
        <v>9330</v>
      </c>
      <c r="AA261" s="71">
        <v>9638</v>
      </c>
      <c r="AB261" s="71">
        <v>34336</v>
      </c>
      <c r="AC261" s="71">
        <v>777</v>
      </c>
      <c r="AD261" s="71">
        <v>1.6786418484230241</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2074</v>
      </c>
      <c r="B262" s="70">
        <v>206</v>
      </c>
      <c r="C262" s="70">
        <v>2</v>
      </c>
      <c r="D262" s="70">
        <v>13</v>
      </c>
      <c r="E262" s="70">
        <v>2005</v>
      </c>
      <c r="F262" s="70" t="s">
        <v>789</v>
      </c>
      <c r="G262" s="70" t="s">
        <v>2072</v>
      </c>
      <c r="H262" s="70" t="s">
        <v>2073</v>
      </c>
      <c r="I262" s="148"/>
      <c r="J262" s="71">
        <v>32.012145622236922</v>
      </c>
      <c r="K262" s="71">
        <v>3.4032965975573051</v>
      </c>
      <c r="L262" s="71">
        <v>4.3813232607321586</v>
      </c>
      <c r="M262" s="71">
        <v>40.983633407939116</v>
      </c>
      <c r="N262" s="71">
        <v>37.050062632617532</v>
      </c>
      <c r="O262" s="71">
        <v>34.865931806677629</v>
      </c>
      <c r="P262" s="71">
        <v>38.856482926580433</v>
      </c>
      <c r="Q262" s="71">
        <v>1.93156479521047</v>
      </c>
      <c r="R262" s="71">
        <v>0</v>
      </c>
      <c r="S262" s="71">
        <v>2.0568161020005999</v>
      </c>
      <c r="T262" s="72"/>
      <c r="U262" s="71">
        <v>3249270</v>
      </c>
      <c r="V262" s="71">
        <v>1443</v>
      </c>
      <c r="W262" s="71">
        <v>69</v>
      </c>
      <c r="X262" s="71">
        <v>8234</v>
      </c>
      <c r="Y262" s="71">
        <v>10479</v>
      </c>
      <c r="Z262" s="71">
        <v>16595</v>
      </c>
      <c r="AA262" s="71">
        <v>7727</v>
      </c>
      <c r="AB262" s="71">
        <v>32786</v>
      </c>
      <c r="AC262" s="71">
        <v>0</v>
      </c>
      <c r="AD262" s="71">
        <v>2.0568161020005999</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2075</v>
      </c>
      <c r="B263" s="70">
        <v>207</v>
      </c>
      <c r="C263" s="70">
        <v>3</v>
      </c>
      <c r="D263" s="70">
        <v>13</v>
      </c>
      <c r="E263" s="70">
        <v>2006</v>
      </c>
      <c r="F263" s="70" t="s">
        <v>790</v>
      </c>
      <c r="G263" s="70" t="s">
        <v>2072</v>
      </c>
      <c r="H263" s="70" t="s">
        <v>2073</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2076</v>
      </c>
      <c r="B264" s="70">
        <v>208</v>
      </c>
      <c r="C264" s="70">
        <v>4</v>
      </c>
      <c r="D264" s="70">
        <v>13</v>
      </c>
      <c r="E264" s="70">
        <v>2007</v>
      </c>
      <c r="F264" s="70" t="s">
        <v>791</v>
      </c>
      <c r="G264" s="70" t="s">
        <v>2072</v>
      </c>
      <c r="H264" s="70" t="s">
        <v>2073</v>
      </c>
      <c r="I264" s="148"/>
      <c r="J264" s="71">
        <v>37.080458683179693</v>
      </c>
      <c r="K264" s="71">
        <v>3.331823341938235</v>
      </c>
      <c r="L264" s="71">
        <v>16.099308600094719</v>
      </c>
      <c r="M264" s="71">
        <v>36.622183688882963</v>
      </c>
      <c r="N264" s="71">
        <v>38.749577612448533</v>
      </c>
      <c r="O264" s="71">
        <v>34.291226802943697</v>
      </c>
      <c r="P264" s="71">
        <v>38.109820025724026</v>
      </c>
      <c r="Q264" s="71">
        <v>1.99661197568255</v>
      </c>
      <c r="R264" s="71">
        <v>0</v>
      </c>
      <c r="S264" s="71">
        <v>2.9901657615539792</v>
      </c>
      <c r="T264" s="72"/>
      <c r="U264" s="71">
        <v>5312816</v>
      </c>
      <c r="V264" s="71">
        <v>1396</v>
      </c>
      <c r="W264" s="71">
        <v>152</v>
      </c>
      <c r="X264" s="71">
        <v>9281</v>
      </c>
      <c r="Y264" s="71">
        <v>10524</v>
      </c>
      <c r="Z264" s="71">
        <v>16967</v>
      </c>
      <c r="AA264" s="71">
        <v>7463</v>
      </c>
      <c r="AB264" s="71">
        <v>32098</v>
      </c>
      <c r="AC264" s="71">
        <v>0</v>
      </c>
      <c r="AD264" s="71">
        <v>2.9901657615539792</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2077</v>
      </c>
      <c r="B265" s="70">
        <v>209</v>
      </c>
      <c r="C265" s="70">
        <v>5</v>
      </c>
      <c r="D265" s="70">
        <v>13</v>
      </c>
      <c r="E265" s="70">
        <v>2008</v>
      </c>
      <c r="F265" s="70" t="s">
        <v>792</v>
      </c>
      <c r="G265" s="70" t="s">
        <v>2072</v>
      </c>
      <c r="H265" s="70" t="s">
        <v>2073</v>
      </c>
      <c r="I265" s="148"/>
      <c r="J265" s="71">
        <v>44.885712509942223</v>
      </c>
      <c r="K265" s="71">
        <v>2.47080255358334</v>
      </c>
      <c r="L265" s="71">
        <v>14.094179316914341</v>
      </c>
      <c r="M265" s="71">
        <v>39.580237650777633</v>
      </c>
      <c r="N265" s="71">
        <v>33.285332404873571</v>
      </c>
      <c r="O265" s="71">
        <v>33.392066119678738</v>
      </c>
      <c r="P265" s="71">
        <v>37.52571597436085</v>
      </c>
      <c r="Q265" s="71">
        <v>1.9490653051068001</v>
      </c>
      <c r="R265" s="71">
        <v>0</v>
      </c>
      <c r="S265" s="71">
        <v>2.1608666688993381</v>
      </c>
      <c r="T265" s="72"/>
      <c r="U265" s="71">
        <v>6078360</v>
      </c>
      <c r="V265" s="71">
        <v>1396</v>
      </c>
      <c r="W265" s="71">
        <v>152</v>
      </c>
      <c r="X265" s="71">
        <v>9281</v>
      </c>
      <c r="Y265" s="71">
        <v>10542</v>
      </c>
      <c r="Z265" s="71">
        <v>17102</v>
      </c>
      <c r="AA265" s="71">
        <v>7357</v>
      </c>
      <c r="AB265" s="71">
        <v>31849</v>
      </c>
      <c r="AC265" s="71">
        <v>0</v>
      </c>
      <c r="AD265" s="71">
        <v>2.1608666688993381</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2078</v>
      </c>
      <c r="B266" s="70">
        <v>210</v>
      </c>
      <c r="C266" s="70">
        <v>6</v>
      </c>
      <c r="D266" s="70">
        <v>13</v>
      </c>
      <c r="E266" s="70">
        <v>2009</v>
      </c>
      <c r="F266" s="70" t="s">
        <v>176</v>
      </c>
      <c r="G266" s="70" t="s">
        <v>2072</v>
      </c>
      <c r="H266" s="70" t="s">
        <v>2073</v>
      </c>
      <c r="I266" s="148"/>
      <c r="J266" s="71">
        <v>47.863171680090723</v>
      </c>
      <c r="K266" s="71">
        <v>2.3240591822883432</v>
      </c>
      <c r="L266" s="71">
        <v>9.9127351191140374</v>
      </c>
      <c r="M266" s="71">
        <v>41.567298445721988</v>
      </c>
      <c r="N266" s="71">
        <v>32.742850365122592</v>
      </c>
      <c r="O266" s="71">
        <v>34.152652527422433</v>
      </c>
      <c r="P266" s="71">
        <v>35.852384834382661</v>
      </c>
      <c r="Q266" s="71">
        <v>1.8459275550031999</v>
      </c>
      <c r="R266" s="71">
        <v>0</v>
      </c>
      <c r="S266" s="71">
        <v>2.2783047312164979</v>
      </c>
      <c r="T266" s="72"/>
      <c r="U266" s="71">
        <v>5782053</v>
      </c>
      <c r="V266" s="71">
        <v>1299</v>
      </c>
      <c r="W266" s="71">
        <v>154</v>
      </c>
      <c r="X266" s="71">
        <v>9493</v>
      </c>
      <c r="Y266" s="71">
        <v>10558</v>
      </c>
      <c r="Z266" s="71">
        <v>17265</v>
      </c>
      <c r="AA266" s="71">
        <v>7216</v>
      </c>
      <c r="AB266" s="71">
        <v>31664</v>
      </c>
      <c r="AC266" s="71">
        <v>0</v>
      </c>
      <c r="AD266" s="71">
        <v>2.2783047312164979</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40.805999999999997</v>
      </c>
      <c r="BK266" s="71">
        <v>0</v>
      </c>
      <c r="BL266" s="71">
        <v>0</v>
      </c>
      <c r="BM266" s="71">
        <v>0</v>
      </c>
      <c r="BN266" s="72"/>
      <c r="BO266" s="71">
        <v>0</v>
      </c>
      <c r="BP266" s="71">
        <v>0</v>
      </c>
      <c r="BQ266" s="71">
        <v>3</v>
      </c>
      <c r="BR266" s="71">
        <v>0</v>
      </c>
      <c r="BS266" s="71">
        <v>0</v>
      </c>
      <c r="BT266" s="71">
        <v>0</v>
      </c>
      <c r="BU266"/>
      <c r="BV266" s="70">
        <v>40.805999999999997</v>
      </c>
      <c r="BW266" s="70">
        <v>0</v>
      </c>
      <c r="BX266" s="70">
        <v>0</v>
      </c>
      <c r="BY266" s="70">
        <v>0</v>
      </c>
      <c r="BZ266" s="70">
        <v>0</v>
      </c>
      <c r="CA266" s="70">
        <v>0</v>
      </c>
      <c r="CB266" s="70">
        <v>0</v>
      </c>
      <c r="CC266" s="70">
        <v>0</v>
      </c>
      <c r="CD266" s="70">
        <v>0</v>
      </c>
    </row>
    <row r="267" spans="1:82">
      <c r="A267" s="70" t="s">
        <v>2079</v>
      </c>
      <c r="B267" s="70">
        <v>211</v>
      </c>
      <c r="C267" s="70">
        <v>7</v>
      </c>
      <c r="D267" s="70">
        <v>13</v>
      </c>
      <c r="E267" s="70">
        <v>2010</v>
      </c>
      <c r="F267" s="70" t="s">
        <v>177</v>
      </c>
      <c r="G267" s="70" t="s">
        <v>2072</v>
      </c>
      <c r="H267" s="70" t="s">
        <v>2073</v>
      </c>
      <c r="I267" s="148"/>
      <c r="J267" s="71">
        <v>40.971430875530572</v>
      </c>
      <c r="K267" s="71">
        <v>2.5235081854478509</v>
      </c>
      <c r="L267" s="71">
        <v>9.4206627637285489</v>
      </c>
      <c r="M267" s="71">
        <v>43.735957493703843</v>
      </c>
      <c r="N267" s="71">
        <v>37.53019639356873</v>
      </c>
      <c r="O267" s="71">
        <v>34.232934342648797</v>
      </c>
      <c r="P267" s="71">
        <v>36.098050019385568</v>
      </c>
      <c r="Q267" s="71">
        <v>1.9189218329469599</v>
      </c>
      <c r="R267" s="71">
        <v>1.0193063150376279E-3</v>
      </c>
      <c r="S267" s="71">
        <v>2.606764185161266</v>
      </c>
      <c r="T267" s="72"/>
      <c r="U267" s="71">
        <v>5433912</v>
      </c>
      <c r="V267" s="71">
        <v>1299</v>
      </c>
      <c r="W267" s="71">
        <v>154</v>
      </c>
      <c r="X267" s="71">
        <v>9493</v>
      </c>
      <c r="Y267" s="71">
        <v>10620</v>
      </c>
      <c r="Z267" s="71">
        <v>17386</v>
      </c>
      <c r="AA267" s="71">
        <v>7084</v>
      </c>
      <c r="AB267" s="71">
        <v>31541</v>
      </c>
      <c r="AC267" s="71">
        <v>178</v>
      </c>
      <c r="AD267" s="71">
        <v>2.606764185161266</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40.267000000000003</v>
      </c>
      <c r="BK267" s="71">
        <v>0</v>
      </c>
      <c r="BL267" s="71">
        <v>0</v>
      </c>
      <c r="BM267" s="71">
        <v>0</v>
      </c>
      <c r="BN267" s="72"/>
      <c r="BO267" s="71">
        <v>0</v>
      </c>
      <c r="BP267" s="71">
        <v>0</v>
      </c>
      <c r="BQ267" s="71">
        <v>3</v>
      </c>
      <c r="BR267" s="71">
        <v>0</v>
      </c>
      <c r="BS267" s="71">
        <v>0</v>
      </c>
      <c r="BT267" s="71">
        <v>0</v>
      </c>
      <c r="BU267"/>
      <c r="BV267" s="70">
        <v>40.267000000000003</v>
      </c>
      <c r="BW267" s="70">
        <v>0</v>
      </c>
      <c r="BX267" s="70">
        <v>0</v>
      </c>
      <c r="BY267" s="70">
        <v>0</v>
      </c>
      <c r="BZ267" s="70">
        <v>0</v>
      </c>
      <c r="CA267" s="70">
        <v>0</v>
      </c>
      <c r="CB267" s="70">
        <v>0</v>
      </c>
      <c r="CC267" s="70">
        <v>0</v>
      </c>
      <c r="CD267" s="70">
        <v>0</v>
      </c>
    </row>
    <row r="268" spans="1:82">
      <c r="A268" s="70" t="s">
        <v>2080</v>
      </c>
      <c r="B268" s="70">
        <v>212</v>
      </c>
      <c r="C268" s="70">
        <v>8</v>
      </c>
      <c r="D268" s="70">
        <v>13</v>
      </c>
      <c r="E268" s="70">
        <v>2011</v>
      </c>
      <c r="F268" s="70" t="s">
        <v>178</v>
      </c>
      <c r="G268" s="70" t="s">
        <v>2072</v>
      </c>
      <c r="H268" s="70" t="s">
        <v>2073</v>
      </c>
      <c r="I268" s="148"/>
      <c r="J268" s="71">
        <v>49.945778303651657</v>
      </c>
      <c r="K268" s="71">
        <v>3.3717289657814522</v>
      </c>
      <c r="L268" s="71">
        <v>6.7300322858800499</v>
      </c>
      <c r="M268" s="71">
        <v>52.165979940894488</v>
      </c>
      <c r="N268" s="71">
        <v>47.708973720433328</v>
      </c>
      <c r="O268" s="71">
        <v>34.067758664283723</v>
      </c>
      <c r="P268" s="71">
        <v>34.649101082828707</v>
      </c>
      <c r="Q268" s="71">
        <v>2.2037696437598702</v>
      </c>
      <c r="R268" s="71">
        <v>0</v>
      </c>
      <c r="S268" s="71">
        <v>2.373659428024355</v>
      </c>
      <c r="T268" s="72"/>
      <c r="U268" s="71">
        <v>5093190</v>
      </c>
      <c r="V268" s="71">
        <v>1299</v>
      </c>
      <c r="W268" s="71">
        <v>154</v>
      </c>
      <c r="X268" s="71">
        <v>9493</v>
      </c>
      <c r="Y268" s="71">
        <v>10608</v>
      </c>
      <c r="Z268" s="71">
        <v>17678</v>
      </c>
      <c r="AA268" s="71">
        <v>7002</v>
      </c>
      <c r="AB268" s="71">
        <v>31403</v>
      </c>
      <c r="AC268" s="71">
        <v>0</v>
      </c>
      <c r="AD268" s="71">
        <v>2.373659428024355</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25.791</v>
      </c>
      <c r="BK268" s="71">
        <v>0</v>
      </c>
      <c r="BL268" s="71">
        <v>0</v>
      </c>
      <c r="BM268" s="71">
        <v>0</v>
      </c>
      <c r="BN268" s="72"/>
      <c r="BO268" s="71">
        <v>0</v>
      </c>
      <c r="BP268" s="71">
        <v>0</v>
      </c>
      <c r="BQ268" s="71">
        <v>2</v>
      </c>
      <c r="BR268" s="71">
        <v>0</v>
      </c>
      <c r="BS268" s="71">
        <v>0</v>
      </c>
      <c r="BT268" s="71">
        <v>0</v>
      </c>
      <c r="BU268"/>
      <c r="BV268" s="70">
        <v>25.791</v>
      </c>
      <c r="BW268" s="70">
        <v>0</v>
      </c>
      <c r="BX268" s="70">
        <v>0</v>
      </c>
      <c r="BY268" s="70">
        <v>0</v>
      </c>
      <c r="BZ268" s="70">
        <v>0</v>
      </c>
      <c r="CA268" s="70">
        <v>0</v>
      </c>
      <c r="CB268" s="70">
        <v>0</v>
      </c>
      <c r="CC268" s="70">
        <v>0</v>
      </c>
      <c r="CD268" s="70">
        <v>0</v>
      </c>
    </row>
    <row r="269" spans="1:82">
      <c r="A269" s="70" t="s">
        <v>2081</v>
      </c>
      <c r="B269" s="70">
        <v>213</v>
      </c>
      <c r="C269" s="70">
        <v>9</v>
      </c>
      <c r="D269" s="70">
        <v>13</v>
      </c>
      <c r="E269" s="70">
        <v>2012</v>
      </c>
      <c r="F269" s="70" t="s">
        <v>179</v>
      </c>
      <c r="G269" s="70" t="s">
        <v>2072</v>
      </c>
      <c r="H269" s="70" t="s">
        <v>2073</v>
      </c>
      <c r="I269" s="148"/>
      <c r="J269" s="71">
        <v>44.810596015734049</v>
      </c>
      <c r="K269" s="71">
        <v>3.2681484997118071</v>
      </c>
      <c r="L269" s="71">
        <v>6.7558342776040972</v>
      </c>
      <c r="M269" s="71">
        <v>60.550254689543117</v>
      </c>
      <c r="N269" s="71">
        <v>49.890797624255022</v>
      </c>
      <c r="O269" s="71">
        <v>34.304432369970669</v>
      </c>
      <c r="P269" s="71">
        <v>34.124628550816496</v>
      </c>
      <c r="Q269" s="71">
        <v>2.3864217340573401</v>
      </c>
      <c r="R269" s="71">
        <v>0</v>
      </c>
      <c r="S269" s="71">
        <v>2.5297055823123662</v>
      </c>
      <c r="T269" s="72"/>
      <c r="U269" s="71">
        <v>4623745</v>
      </c>
      <c r="V269" s="71">
        <v>1299</v>
      </c>
      <c r="W269" s="71">
        <v>154</v>
      </c>
      <c r="X269" s="71">
        <v>9493</v>
      </c>
      <c r="Y269" s="71">
        <v>10704</v>
      </c>
      <c r="Z269" s="71">
        <v>17942</v>
      </c>
      <c r="AA269" s="71">
        <v>6857</v>
      </c>
      <c r="AB269" s="71">
        <v>31299</v>
      </c>
      <c r="AC269" s="71">
        <v>0</v>
      </c>
      <c r="AD269" s="71">
        <v>2.5297055823123662</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36.985999999999997</v>
      </c>
      <c r="BK269" s="71">
        <v>0</v>
      </c>
      <c r="BL269" s="71">
        <v>0</v>
      </c>
      <c r="BM269" s="71">
        <v>0</v>
      </c>
      <c r="BN269" s="72"/>
      <c r="BO269" s="71">
        <v>0</v>
      </c>
      <c r="BP269" s="71">
        <v>0</v>
      </c>
      <c r="BQ269" s="71">
        <v>3</v>
      </c>
      <c r="BR269" s="71">
        <v>0</v>
      </c>
      <c r="BS269" s="71">
        <v>0</v>
      </c>
      <c r="BT269" s="71">
        <v>0</v>
      </c>
      <c r="BU269"/>
      <c r="BV269" s="70">
        <v>36.985999999999997</v>
      </c>
      <c r="BW269" s="70">
        <v>0</v>
      </c>
      <c r="BX269" s="70">
        <v>0</v>
      </c>
      <c r="BY269" s="70">
        <v>0</v>
      </c>
      <c r="BZ269" s="70">
        <v>0</v>
      </c>
      <c r="CA269" s="70">
        <v>0</v>
      </c>
      <c r="CB269" s="70">
        <v>0</v>
      </c>
      <c r="CC269" s="70">
        <v>0</v>
      </c>
      <c r="CD269" s="70">
        <v>0</v>
      </c>
    </row>
    <row r="270" spans="1:82">
      <c r="A270" s="70" t="s">
        <v>2082</v>
      </c>
      <c r="B270" s="70">
        <v>214</v>
      </c>
      <c r="C270" s="70">
        <v>10</v>
      </c>
      <c r="D270" s="70">
        <v>13</v>
      </c>
      <c r="E270" s="70">
        <v>2013</v>
      </c>
      <c r="F270" s="70" t="s">
        <v>180</v>
      </c>
      <c r="G270" s="70" t="s">
        <v>2072</v>
      </c>
      <c r="H270" s="70" t="s">
        <v>2073</v>
      </c>
      <c r="I270" s="148"/>
      <c r="J270" s="71">
        <v>51.665281935959143</v>
      </c>
      <c r="K270" s="71">
        <v>2.702514522495818</v>
      </c>
      <c r="L270" s="71">
        <v>5.349298406300357</v>
      </c>
      <c r="M270" s="71">
        <v>65.084556616221548</v>
      </c>
      <c r="N270" s="71">
        <v>56.434843705030893</v>
      </c>
      <c r="O270" s="71">
        <v>33.334260911755074</v>
      </c>
      <c r="P270" s="71">
        <v>33.878558104675882</v>
      </c>
      <c r="Q270" s="71">
        <v>2.4099143613829299</v>
      </c>
      <c r="R270" s="71">
        <v>0</v>
      </c>
      <c r="S270" s="71">
        <v>2.384882712943968</v>
      </c>
      <c r="T270" s="72"/>
      <c r="U270" s="71">
        <v>4667233</v>
      </c>
      <c r="V270" s="71">
        <v>1299</v>
      </c>
      <c r="W270" s="71">
        <v>154</v>
      </c>
      <c r="X270" s="71">
        <v>9493</v>
      </c>
      <c r="Y270" s="71">
        <v>10721</v>
      </c>
      <c r="Z270" s="71">
        <v>18213</v>
      </c>
      <c r="AA270" s="71">
        <v>6782</v>
      </c>
      <c r="AB270" s="71">
        <v>31154</v>
      </c>
      <c r="AC270" s="71">
        <v>0</v>
      </c>
      <c r="AD270" s="71">
        <v>2.384882712943968</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38.786999999999999</v>
      </c>
      <c r="BK270" s="71">
        <v>0</v>
      </c>
      <c r="BL270" s="71">
        <v>0</v>
      </c>
      <c r="BM270" s="71">
        <v>0</v>
      </c>
      <c r="BN270" s="72"/>
      <c r="BO270" s="71">
        <v>0</v>
      </c>
      <c r="BP270" s="71">
        <v>0</v>
      </c>
      <c r="BQ270" s="71">
        <v>3</v>
      </c>
      <c r="BR270" s="71">
        <v>0</v>
      </c>
      <c r="BS270" s="71">
        <v>0</v>
      </c>
      <c r="BT270" s="71">
        <v>0</v>
      </c>
      <c r="BU270"/>
      <c r="BV270" s="70">
        <v>38.786999999999999</v>
      </c>
      <c r="BW270" s="70">
        <v>0</v>
      </c>
      <c r="BX270" s="70">
        <v>0</v>
      </c>
      <c r="BY270" s="70">
        <v>0</v>
      </c>
      <c r="BZ270" s="70">
        <v>0</v>
      </c>
      <c r="CA270" s="70">
        <v>0</v>
      </c>
      <c r="CB270" s="70">
        <v>0</v>
      </c>
      <c r="CC270" s="70">
        <v>0</v>
      </c>
      <c r="CD270" s="70">
        <v>0</v>
      </c>
    </row>
    <row r="271" spans="1:82">
      <c r="A271" s="70" t="s">
        <v>2083</v>
      </c>
      <c r="B271" s="70">
        <v>215</v>
      </c>
      <c r="C271" s="70">
        <v>11</v>
      </c>
      <c r="D271" s="70">
        <v>13</v>
      </c>
      <c r="E271" s="70">
        <v>2014</v>
      </c>
      <c r="F271" s="70" t="s">
        <v>181</v>
      </c>
      <c r="G271" s="70" t="s">
        <v>2072</v>
      </c>
      <c r="H271" s="70" t="s">
        <v>2073</v>
      </c>
      <c r="I271" s="148"/>
      <c r="J271" s="71">
        <v>51.825007286642581</v>
      </c>
      <c r="K271" s="71">
        <v>2.7971037225822988</v>
      </c>
      <c r="L271" s="71">
        <v>6.7690235969542947</v>
      </c>
      <c r="M271" s="71">
        <v>58.969788761765187</v>
      </c>
      <c r="N271" s="71">
        <v>49.814624870837569</v>
      </c>
      <c r="O271" s="71">
        <v>31.938246800962105</v>
      </c>
      <c r="P271" s="71">
        <v>33.527414124310326</v>
      </c>
      <c r="Q271" s="71">
        <v>2.2880486280310199</v>
      </c>
      <c r="R271" s="71">
        <v>0</v>
      </c>
      <c r="S271" s="71">
        <v>2.2910581443309641</v>
      </c>
      <c r="T271" s="72"/>
      <c r="U271" s="71">
        <v>4934005</v>
      </c>
      <c r="V271" s="71">
        <v>1166</v>
      </c>
      <c r="W271" s="71">
        <v>127</v>
      </c>
      <c r="X271" s="71">
        <v>9755</v>
      </c>
      <c r="Y271" s="71">
        <v>10751</v>
      </c>
      <c r="Z271" s="71">
        <v>18379</v>
      </c>
      <c r="AA271" s="71">
        <v>6677</v>
      </c>
      <c r="AB271" s="71">
        <v>30829</v>
      </c>
      <c r="AC271" s="71">
        <v>0</v>
      </c>
      <c r="AD271" s="71">
        <v>2.2910581443309641</v>
      </c>
      <c r="AE271" s="72"/>
      <c r="AF271" s="71"/>
      <c r="AG271" s="71"/>
      <c r="AH271" s="71"/>
      <c r="AI271" s="71"/>
      <c r="AJ271" s="71"/>
      <c r="AK271" s="71"/>
      <c r="AL271" s="71"/>
      <c r="AM271" s="71"/>
      <c r="AN271" s="71"/>
      <c r="AO271" s="71"/>
      <c r="AP271" s="71"/>
      <c r="AQ271" s="72"/>
      <c r="AR271" s="71">
        <v>872</v>
      </c>
      <c r="AS271" s="71">
        <v>219</v>
      </c>
      <c r="AT271" s="71">
        <v>0</v>
      </c>
      <c r="AU271" s="71">
        <v>0</v>
      </c>
      <c r="AV271" s="71">
        <v>0</v>
      </c>
      <c r="AW271" s="71">
        <v>0</v>
      </c>
      <c r="AX271" s="71"/>
      <c r="AY271" s="72"/>
      <c r="AZ271" s="71">
        <v>4000.259</v>
      </c>
      <c r="BA271" s="71">
        <v>7167.24</v>
      </c>
      <c r="BB271" s="71">
        <v>0</v>
      </c>
      <c r="BC271" s="71">
        <v>0</v>
      </c>
      <c r="BD271" s="71">
        <v>0</v>
      </c>
      <c r="BE271" s="71">
        <v>0</v>
      </c>
      <c r="BF271" s="71"/>
      <c r="BG271" s="72"/>
      <c r="BH271" s="71">
        <v>0</v>
      </c>
      <c r="BI271" s="71">
        <v>0</v>
      </c>
      <c r="BJ271" s="71">
        <v>38.186</v>
      </c>
      <c r="BK271" s="71">
        <v>0</v>
      </c>
      <c r="BL271" s="71">
        <v>0</v>
      </c>
      <c r="BM271" s="71">
        <v>0</v>
      </c>
      <c r="BN271" s="72"/>
      <c r="BO271" s="71">
        <v>0</v>
      </c>
      <c r="BP271" s="71">
        <v>0</v>
      </c>
      <c r="BQ271" s="71">
        <v>3</v>
      </c>
      <c r="BR271" s="71">
        <v>0</v>
      </c>
      <c r="BS271" s="71">
        <v>0</v>
      </c>
      <c r="BT271" s="71">
        <v>0</v>
      </c>
      <c r="BU271"/>
      <c r="BV271" s="70">
        <v>38.186</v>
      </c>
      <c r="BW271" s="70">
        <v>0</v>
      </c>
      <c r="BX271" s="70">
        <v>0</v>
      </c>
      <c r="BY271" s="70">
        <v>0</v>
      </c>
      <c r="BZ271" s="70">
        <v>0</v>
      </c>
      <c r="CA271" s="70">
        <v>0</v>
      </c>
      <c r="CB271" s="70">
        <v>0</v>
      </c>
      <c r="CC271" s="70">
        <v>0</v>
      </c>
      <c r="CD271" s="70">
        <v>0</v>
      </c>
    </row>
    <row r="272" spans="1:82">
      <c r="A272" s="70" t="s">
        <v>2084</v>
      </c>
      <c r="B272" s="70">
        <v>216</v>
      </c>
      <c r="C272" s="70">
        <v>12</v>
      </c>
      <c r="D272" s="70">
        <v>13</v>
      </c>
      <c r="E272" s="70">
        <v>2015</v>
      </c>
      <c r="F272" s="70" t="s">
        <v>182</v>
      </c>
      <c r="G272" s="70" t="s">
        <v>2072</v>
      </c>
      <c r="H272" s="70" t="s">
        <v>2073</v>
      </c>
      <c r="I272" s="148"/>
      <c r="J272" s="71">
        <v>37.823367595075347</v>
      </c>
      <c r="K272" s="71">
        <v>2.6237978021307939</v>
      </c>
      <c r="L272" s="71">
        <v>8.386032403828704</v>
      </c>
      <c r="M272" s="71">
        <v>46.41817219919546</v>
      </c>
      <c r="N272" s="71">
        <v>44.269589472850853</v>
      </c>
      <c r="O272" s="71">
        <v>31.852397205796279</v>
      </c>
      <c r="P272" s="71">
        <v>32.759905940768206</v>
      </c>
      <c r="Q272" s="71">
        <v>2.2176200011549501</v>
      </c>
      <c r="R272" s="71">
        <v>0</v>
      </c>
      <c r="S272" s="71">
        <v>3.226170996484556</v>
      </c>
      <c r="T272" s="72"/>
      <c r="U272" s="71">
        <v>4378406</v>
      </c>
      <c r="V272" s="71">
        <v>1166</v>
      </c>
      <c r="W272" s="71">
        <v>127</v>
      </c>
      <c r="X272" s="71">
        <v>9755</v>
      </c>
      <c r="Y272" s="71">
        <v>10774</v>
      </c>
      <c r="Z272" s="71">
        <v>18506</v>
      </c>
      <c r="AA272" s="71">
        <v>6519</v>
      </c>
      <c r="AB272" s="71">
        <v>30523</v>
      </c>
      <c r="AC272" s="71">
        <v>0</v>
      </c>
      <c r="AD272" s="71">
        <v>3.226170996484556</v>
      </c>
      <c r="AE272" s="72"/>
      <c r="AF272" s="71">
        <v>43985923.505314328</v>
      </c>
      <c r="AG272" s="71">
        <v>2010915.310011154</v>
      </c>
      <c r="AH272" s="71">
        <v>2130498.3564700428</v>
      </c>
      <c r="AI272" s="71">
        <v>63560181.91895286</v>
      </c>
      <c r="AJ272" s="71">
        <v>70552537.140748739</v>
      </c>
      <c r="AK272" s="71">
        <v>0</v>
      </c>
      <c r="AL272" s="71">
        <v>0</v>
      </c>
      <c r="AM272" s="71">
        <v>4183049.1108306451</v>
      </c>
      <c r="AN272" s="71">
        <v>0</v>
      </c>
      <c r="AO272" s="71">
        <v>0</v>
      </c>
      <c r="AP272" s="71">
        <v>186423105.34232774</v>
      </c>
      <c r="AQ272" s="72"/>
      <c r="AR272" s="71">
        <v>910</v>
      </c>
      <c r="AS272" s="71">
        <v>265</v>
      </c>
      <c r="AT272" s="71">
        <v>0</v>
      </c>
      <c r="AU272" s="71">
        <v>0</v>
      </c>
      <c r="AV272" s="71">
        <v>0</v>
      </c>
      <c r="AW272" s="71">
        <v>0</v>
      </c>
      <c r="AX272" s="71"/>
      <c r="AY272" s="72"/>
      <c r="AZ272" s="71">
        <v>4274.8590000000004</v>
      </c>
      <c r="BA272" s="71">
        <v>8841.34</v>
      </c>
      <c r="BB272" s="71">
        <v>0</v>
      </c>
      <c r="BC272" s="71">
        <v>0</v>
      </c>
      <c r="BD272" s="71">
        <v>0</v>
      </c>
      <c r="BE272" s="71">
        <v>0</v>
      </c>
      <c r="BF272" s="71"/>
      <c r="BG272" s="72"/>
      <c r="BH272" s="71">
        <v>0</v>
      </c>
      <c r="BI272" s="71">
        <v>0</v>
      </c>
      <c r="BJ272" s="71">
        <v>36.125999999999998</v>
      </c>
      <c r="BK272" s="71">
        <v>0</v>
      </c>
      <c r="BL272" s="71">
        <v>0</v>
      </c>
      <c r="BM272" s="71">
        <v>0</v>
      </c>
      <c r="BN272" s="72"/>
      <c r="BO272" s="71">
        <v>0</v>
      </c>
      <c r="BP272" s="71">
        <v>0</v>
      </c>
      <c r="BQ272" s="71">
        <v>3</v>
      </c>
      <c r="BR272" s="71">
        <v>0</v>
      </c>
      <c r="BS272" s="71">
        <v>0</v>
      </c>
      <c r="BT272" s="71">
        <v>0</v>
      </c>
      <c r="BU272"/>
      <c r="BV272" s="70">
        <v>36.125999999999998</v>
      </c>
      <c r="BW272" s="70">
        <v>0</v>
      </c>
      <c r="BX272" s="70">
        <v>0</v>
      </c>
      <c r="BY272" s="70">
        <v>0</v>
      </c>
      <c r="BZ272" s="70">
        <v>0</v>
      </c>
      <c r="CA272" s="70">
        <v>0</v>
      </c>
      <c r="CB272" s="70">
        <v>0</v>
      </c>
      <c r="CC272" s="70">
        <v>0</v>
      </c>
      <c r="CD272" s="70">
        <v>0</v>
      </c>
    </row>
    <row r="273" spans="1:82">
      <c r="A273" s="70" t="s">
        <v>2085</v>
      </c>
      <c r="B273" s="70">
        <v>217</v>
      </c>
      <c r="C273" s="70">
        <v>13</v>
      </c>
      <c r="D273" s="70">
        <v>13</v>
      </c>
      <c r="E273" s="70">
        <v>2016</v>
      </c>
      <c r="F273" s="70" t="s">
        <v>155</v>
      </c>
      <c r="G273" s="1064" t="s">
        <v>2072</v>
      </c>
      <c r="H273" s="70" t="s">
        <v>2073</v>
      </c>
      <c r="I273" s="148"/>
      <c r="J273" s="71">
        <v>39.934507308058414</v>
      </c>
      <c r="K273" s="71">
        <v>2.504521874842359</v>
      </c>
      <c r="L273" s="71">
        <v>13.844201080842167</v>
      </c>
      <c r="M273" s="71">
        <v>38.08418594737671</v>
      </c>
      <c r="N273" s="71">
        <v>39.62486188100825</v>
      </c>
      <c r="O273" s="71">
        <v>31.688336433737788</v>
      </c>
      <c r="P273" s="71">
        <v>31.591410015262792</v>
      </c>
      <c r="Q273" s="71">
        <v>2.1334404012487003</v>
      </c>
      <c r="R273" s="71">
        <v>0</v>
      </c>
      <c r="S273" s="71">
        <v>4.270171195429838</v>
      </c>
      <c r="T273" s="72"/>
      <c r="U273" s="71">
        <v>4653355</v>
      </c>
      <c r="V273" s="71">
        <v>1166</v>
      </c>
      <c r="W273" s="71">
        <v>127</v>
      </c>
      <c r="X273" s="71">
        <v>9755</v>
      </c>
      <c r="Y273" s="71">
        <v>10782</v>
      </c>
      <c r="Z273" s="71">
        <v>18637</v>
      </c>
      <c r="AA273" s="71">
        <v>6502</v>
      </c>
      <c r="AB273" s="71">
        <v>30205</v>
      </c>
      <c r="AC273" s="71">
        <v>0</v>
      </c>
      <c r="AD273" s="71">
        <v>4.270171195429838</v>
      </c>
      <c r="AE273" s="72"/>
      <c r="AF273" s="71">
        <v>50722136.352447227</v>
      </c>
      <c r="AG273" s="71">
        <v>1881486.5885658769</v>
      </c>
      <c r="AH273" s="71">
        <v>14851278.984489759</v>
      </c>
      <c r="AI273" s="71">
        <v>60669153.739732273</v>
      </c>
      <c r="AJ273" s="71">
        <v>66027815.752921402</v>
      </c>
      <c r="AK273" s="71">
        <v>0</v>
      </c>
      <c r="AL273" s="71">
        <v>0</v>
      </c>
      <c r="AM273" s="71">
        <v>4142684.5056887632</v>
      </c>
      <c r="AN273" s="71">
        <v>0</v>
      </c>
      <c r="AO273" s="71">
        <v>0</v>
      </c>
      <c r="AP273" s="71">
        <v>198294555.92384529</v>
      </c>
      <c r="AQ273" s="72"/>
      <c r="AR273" s="71">
        <v>966</v>
      </c>
      <c r="AS273" s="71">
        <v>286</v>
      </c>
      <c r="AT273" s="71">
        <v>0</v>
      </c>
      <c r="AU273" s="71">
        <v>1</v>
      </c>
      <c r="AV273" s="71">
        <v>0</v>
      </c>
      <c r="AW273" s="71">
        <v>0</v>
      </c>
      <c r="AX273" s="71"/>
      <c r="AY273" s="72"/>
      <c r="AZ273" s="71">
        <v>4646.049</v>
      </c>
      <c r="BA273" s="71">
        <v>10409.74</v>
      </c>
      <c r="BB273" s="71">
        <v>0</v>
      </c>
      <c r="BC273" s="71">
        <v>196</v>
      </c>
      <c r="BD273" s="71">
        <v>0</v>
      </c>
      <c r="BE273" s="71">
        <v>0</v>
      </c>
      <c r="BF273" s="71"/>
      <c r="BG273" s="72"/>
      <c r="BH273" s="71">
        <v>0</v>
      </c>
      <c r="BI273" s="71">
        <v>0</v>
      </c>
      <c r="BJ273" s="71">
        <v>33.200000000000003</v>
      </c>
      <c r="BK273" s="71">
        <v>0</v>
      </c>
      <c r="BL273" s="71">
        <v>0</v>
      </c>
      <c r="BM273" s="71">
        <v>0</v>
      </c>
      <c r="BN273" s="72"/>
      <c r="BO273" s="71">
        <v>0</v>
      </c>
      <c r="BP273" s="71">
        <v>0</v>
      </c>
      <c r="BQ273" s="71">
        <v>3</v>
      </c>
      <c r="BR273" s="71">
        <v>0</v>
      </c>
      <c r="BS273" s="71">
        <v>0</v>
      </c>
      <c r="BT273" s="71">
        <v>0</v>
      </c>
      <c r="BU273"/>
      <c r="BV273" s="70">
        <v>33.200000000000003</v>
      </c>
      <c r="BW273" s="70">
        <v>0</v>
      </c>
      <c r="BX273" s="70">
        <v>0</v>
      </c>
      <c r="BY273" s="70">
        <v>0</v>
      </c>
      <c r="BZ273" s="70">
        <v>0</v>
      </c>
      <c r="CA273" s="70">
        <v>0</v>
      </c>
      <c r="CB273" s="70">
        <v>0</v>
      </c>
      <c r="CC273" s="70">
        <v>0</v>
      </c>
      <c r="CD273" s="70">
        <v>0</v>
      </c>
    </row>
    <row r="274" spans="1:82">
      <c r="A274" s="70" t="s">
        <v>2086</v>
      </c>
      <c r="B274" s="70">
        <v>218</v>
      </c>
      <c r="C274" s="70">
        <v>14</v>
      </c>
      <c r="D274" s="70">
        <v>13</v>
      </c>
      <c r="E274" s="70">
        <v>2017</v>
      </c>
      <c r="F274" s="70" t="s">
        <v>156</v>
      </c>
      <c r="G274" s="1064" t="s">
        <v>2072</v>
      </c>
      <c r="H274" s="70" t="s">
        <v>2073</v>
      </c>
      <c r="I274" s="148"/>
      <c r="J274" s="71">
        <v>39.291697461417868</v>
      </c>
      <c r="K274" s="71">
        <v>2.4095282898665054</v>
      </c>
      <c r="L274" s="71">
        <v>7.2239701840350765</v>
      </c>
      <c r="M274" s="71">
        <v>35.325168717627164</v>
      </c>
      <c r="N274" s="71">
        <v>40.28710134009782</v>
      </c>
      <c r="O274" s="71">
        <v>31.402069773211405</v>
      </c>
      <c r="P274" s="71">
        <v>30.947118896466172</v>
      </c>
      <c r="Q274" s="71">
        <v>2.0372659193451801</v>
      </c>
      <c r="R274" s="71">
        <v>0</v>
      </c>
      <c r="S274" s="71">
        <v>2.4718182940287328</v>
      </c>
      <c r="T274" s="72"/>
      <c r="U274" s="71">
        <v>4640216</v>
      </c>
      <c r="V274" s="71">
        <v>1166</v>
      </c>
      <c r="W274" s="71">
        <v>127</v>
      </c>
      <c r="X274" s="71">
        <v>9755</v>
      </c>
      <c r="Y274" s="71">
        <v>10807</v>
      </c>
      <c r="Z274" s="71">
        <v>18775</v>
      </c>
      <c r="AA274" s="71">
        <v>6410</v>
      </c>
      <c r="AB274" s="71">
        <v>29827</v>
      </c>
      <c r="AC274" s="71">
        <v>0</v>
      </c>
      <c r="AD274" s="71">
        <v>2.4718182940287332</v>
      </c>
      <c r="AE274" s="72"/>
      <c r="AF274" s="71">
        <v>53390655.797199957</v>
      </c>
      <c r="AG274" s="71">
        <v>1853602.891243652</v>
      </c>
      <c r="AH274" s="71">
        <v>1553874.10087873</v>
      </c>
      <c r="AI274" s="71">
        <v>60256674.381314456</v>
      </c>
      <c r="AJ274" s="71">
        <v>73705584.818215996</v>
      </c>
      <c r="AK274" s="71">
        <v>0</v>
      </c>
      <c r="AL274" s="71">
        <v>0</v>
      </c>
      <c r="AM274" s="71">
        <v>4097241.9946465231</v>
      </c>
      <c r="AN274" s="71">
        <v>0</v>
      </c>
      <c r="AO274" s="71">
        <v>0</v>
      </c>
      <c r="AP274" s="71">
        <v>194857633.98349932</v>
      </c>
      <c r="AQ274" s="72"/>
      <c r="AR274" s="71">
        <v>1009</v>
      </c>
      <c r="AS274" s="71">
        <v>294</v>
      </c>
      <c r="AT274" s="71">
        <v>0</v>
      </c>
      <c r="AU274" s="71">
        <v>1</v>
      </c>
      <c r="AV274" s="71">
        <v>0</v>
      </c>
      <c r="AW274" s="71">
        <v>0</v>
      </c>
      <c r="AX274" s="71"/>
      <c r="AY274" s="72"/>
      <c r="AZ274" s="71">
        <v>4889.2489999999998</v>
      </c>
      <c r="BA274" s="71">
        <v>10660.14</v>
      </c>
      <c r="BB274" s="71">
        <v>0</v>
      </c>
      <c r="BC274" s="71">
        <v>196</v>
      </c>
      <c r="BD274" s="71">
        <v>0</v>
      </c>
      <c r="BE274" s="71">
        <v>0</v>
      </c>
      <c r="BF274" s="71"/>
      <c r="BG274" s="72"/>
      <c r="BH274" s="71">
        <v>0</v>
      </c>
      <c r="BI274" s="71">
        <v>0</v>
      </c>
      <c r="BJ274" s="71">
        <v>31.414000000000001</v>
      </c>
      <c r="BK274" s="71">
        <v>0</v>
      </c>
      <c r="BL274" s="71">
        <v>0</v>
      </c>
      <c r="BM274" s="71">
        <v>0</v>
      </c>
      <c r="BN274" s="72"/>
      <c r="BO274" s="71">
        <v>0</v>
      </c>
      <c r="BP274" s="71">
        <v>0</v>
      </c>
      <c r="BQ274" s="71">
        <v>3</v>
      </c>
      <c r="BR274" s="71">
        <v>0</v>
      </c>
      <c r="BS274" s="71">
        <v>0</v>
      </c>
      <c r="BT274" s="71">
        <v>0</v>
      </c>
      <c r="BU274"/>
      <c r="BV274" s="70">
        <v>31.414000000000001</v>
      </c>
      <c r="BW274" s="70">
        <v>0</v>
      </c>
      <c r="BX274" s="70">
        <v>0</v>
      </c>
      <c r="BY274" s="70">
        <v>0</v>
      </c>
      <c r="BZ274" s="70">
        <v>0</v>
      </c>
      <c r="CA274" s="70">
        <v>0</v>
      </c>
      <c r="CB274" s="70">
        <v>0</v>
      </c>
      <c r="CC274" s="70">
        <v>0</v>
      </c>
      <c r="CD274" s="70">
        <v>0</v>
      </c>
    </row>
    <row r="275" spans="1:82">
      <c r="A275" s="70" t="s">
        <v>2087</v>
      </c>
      <c r="B275" s="70">
        <v>219</v>
      </c>
      <c r="C275" s="70">
        <v>15</v>
      </c>
      <c r="D275" s="70">
        <v>13</v>
      </c>
      <c r="E275" s="70">
        <v>2018</v>
      </c>
      <c r="F275" s="70" t="s">
        <v>183</v>
      </c>
      <c r="G275" s="70" t="s">
        <v>2072</v>
      </c>
      <c r="H275" s="70" t="s">
        <v>2073</v>
      </c>
      <c r="I275" s="148"/>
      <c r="J275" s="71">
        <v>30.235454385267751</v>
      </c>
      <c r="K275" s="71">
        <v>2.0908691539131339</v>
      </c>
      <c r="L275" s="71">
        <v>6.7278252033280905</v>
      </c>
      <c r="M275" s="71">
        <v>29.334151547859367</v>
      </c>
      <c r="N275" s="71">
        <v>24.909015016942639</v>
      </c>
      <c r="O275" s="71">
        <v>30.862968243424202</v>
      </c>
      <c r="P275" s="71">
        <v>30.452648407890933</v>
      </c>
      <c r="Q275" s="71">
        <v>1.86029084054222</v>
      </c>
      <c r="R275" s="71">
        <v>0</v>
      </c>
      <c r="S275" s="71">
        <v>3.5572145789020229</v>
      </c>
      <c r="T275" s="72"/>
      <c r="U275" s="71">
        <v>4717351</v>
      </c>
      <c r="V275" s="71">
        <v>1166</v>
      </c>
      <c r="W275" s="71">
        <v>127</v>
      </c>
      <c r="X275" s="71">
        <v>9755</v>
      </c>
      <c r="Y275" s="71">
        <v>10783</v>
      </c>
      <c r="Z275" s="71">
        <v>18806</v>
      </c>
      <c r="AA275" s="71">
        <v>6371</v>
      </c>
      <c r="AB275" s="71">
        <v>29351</v>
      </c>
      <c r="AC275" s="71">
        <v>0</v>
      </c>
      <c r="AD275" s="71">
        <v>3.5572145789020229</v>
      </c>
      <c r="AE275" s="72"/>
      <c r="AF275" s="71">
        <v>47056235.553912267</v>
      </c>
      <c r="AG275" s="71">
        <v>1639379.0635532059</v>
      </c>
      <c r="AH275" s="71">
        <v>1942952.037238413</v>
      </c>
      <c r="AI275" s="71">
        <v>56520814.385955773</v>
      </c>
      <c r="AJ275" s="71">
        <v>59681580.041583702</v>
      </c>
      <c r="AK275" s="71">
        <v>0</v>
      </c>
      <c r="AL275" s="71">
        <v>0</v>
      </c>
      <c r="AM275" s="71">
        <v>4040197.7504976061</v>
      </c>
      <c r="AN275" s="71">
        <v>0</v>
      </c>
      <c r="AO275" s="71">
        <v>0</v>
      </c>
      <c r="AP275" s="71">
        <v>170881158.83274099</v>
      </c>
      <c r="AQ275" s="72"/>
      <c r="AR275" s="71">
        <v>1053</v>
      </c>
      <c r="AS275" s="71">
        <v>303</v>
      </c>
      <c r="AT275" s="71">
        <v>0</v>
      </c>
      <c r="AU275" s="71">
        <v>1</v>
      </c>
      <c r="AV275" s="71">
        <v>0</v>
      </c>
      <c r="AW275" s="71">
        <v>0</v>
      </c>
      <c r="AX275" s="71"/>
      <c r="AY275" s="72"/>
      <c r="AZ275" s="71">
        <v>5174.0489999999982</v>
      </c>
      <c r="BA275" s="71">
        <v>11811.74</v>
      </c>
      <c r="BB275" s="71">
        <v>0</v>
      </c>
      <c r="BC275" s="71">
        <v>196</v>
      </c>
      <c r="BD275" s="71">
        <v>0</v>
      </c>
      <c r="BE275" s="71">
        <v>0</v>
      </c>
      <c r="BF275" s="71"/>
      <c r="BG275" s="72"/>
      <c r="BH275" s="71">
        <v>0</v>
      </c>
      <c r="BI275" s="71">
        <v>0</v>
      </c>
      <c r="BJ275" s="71">
        <v>31.402000000000001</v>
      </c>
      <c r="BK275" s="71">
        <v>0</v>
      </c>
      <c r="BL275" s="71">
        <v>0</v>
      </c>
      <c r="BM275" s="71">
        <v>0</v>
      </c>
      <c r="BN275" s="72"/>
      <c r="BO275" s="71">
        <v>0</v>
      </c>
      <c r="BP275" s="71">
        <v>0</v>
      </c>
      <c r="BQ275" s="71">
        <v>3</v>
      </c>
      <c r="BR275" s="71">
        <v>0</v>
      </c>
      <c r="BS275" s="71">
        <v>0</v>
      </c>
      <c r="BT275" s="71">
        <v>0</v>
      </c>
      <c r="BU275"/>
      <c r="BV275" s="70">
        <v>31.402000000000001</v>
      </c>
      <c r="BW275" s="70">
        <v>0</v>
      </c>
      <c r="BX275" s="70">
        <v>0</v>
      </c>
      <c r="BY275" s="70">
        <v>0</v>
      </c>
      <c r="BZ275" s="70">
        <v>0</v>
      </c>
      <c r="CA275" s="70">
        <v>0</v>
      </c>
      <c r="CB275" s="70">
        <v>0</v>
      </c>
      <c r="CC275" s="70">
        <v>0</v>
      </c>
      <c r="CD275" s="70">
        <v>0</v>
      </c>
    </row>
    <row r="276" spans="1:82">
      <c r="A276" s="70" t="s">
        <v>2088</v>
      </c>
      <c r="B276" s="70">
        <v>220</v>
      </c>
      <c r="C276" s="70">
        <v>16</v>
      </c>
      <c r="D276" s="70">
        <v>13</v>
      </c>
      <c r="E276" s="70">
        <v>2019</v>
      </c>
      <c r="F276" s="70" t="s">
        <v>158</v>
      </c>
      <c r="G276" s="70" t="s">
        <v>2072</v>
      </c>
      <c r="H276" s="70" t="s">
        <v>2073</v>
      </c>
      <c r="I276" s="148"/>
      <c r="J276" s="71">
        <v>28.926218801999923</v>
      </c>
      <c r="K276" s="71">
        <v>1.9699164099314188</v>
      </c>
      <c r="L276" s="71">
        <v>6.8442719257110172</v>
      </c>
      <c r="M276" s="71">
        <v>37.287863153541501</v>
      </c>
      <c r="N276" s="71">
        <v>30.842593936745693</v>
      </c>
      <c r="O276" s="71">
        <v>30.079846991075431</v>
      </c>
      <c r="P276" s="71">
        <v>30.008077044058613</v>
      </c>
      <c r="Q276" s="71">
        <v>1.7873747988716699</v>
      </c>
      <c r="R276" s="71">
        <v>0</v>
      </c>
      <c r="S276" s="71">
        <v>2.7979300650177921</v>
      </c>
      <c r="T276" s="72"/>
      <c r="U276" s="71">
        <v>4618122</v>
      </c>
      <c r="V276" s="71">
        <v>1166</v>
      </c>
      <c r="W276" s="71">
        <v>127</v>
      </c>
      <c r="X276" s="71">
        <v>9755</v>
      </c>
      <c r="Y276" s="71">
        <v>10800</v>
      </c>
      <c r="Z276" s="71">
        <v>18832</v>
      </c>
      <c r="AA276" s="71">
        <v>6231</v>
      </c>
      <c r="AB276" s="71">
        <v>28964</v>
      </c>
      <c r="AC276" s="71">
        <v>0</v>
      </c>
      <c r="AD276" s="71">
        <v>2.7979300650177921</v>
      </c>
      <c r="AE276" s="72"/>
      <c r="AF276" s="71">
        <v>43013829.143031217</v>
      </c>
      <c r="AG276" s="71">
        <v>1588975.1038098009</v>
      </c>
      <c r="AH276" s="71">
        <v>2028249.2708156339</v>
      </c>
      <c r="AI276" s="71">
        <v>63258172.453791142</v>
      </c>
      <c r="AJ276" s="71">
        <v>64974969.758316137</v>
      </c>
      <c r="AK276" s="71">
        <v>0</v>
      </c>
      <c r="AL276" s="71">
        <v>0</v>
      </c>
      <c r="AM276" s="71">
        <v>3944678.7591247382</v>
      </c>
      <c r="AN276" s="71">
        <v>0</v>
      </c>
      <c r="AO276" s="71">
        <v>0</v>
      </c>
      <c r="AP276" s="71">
        <v>178808874.48888865</v>
      </c>
      <c r="AQ276" s="72"/>
      <c r="AR276" s="71">
        <v>1093</v>
      </c>
      <c r="AS276" s="71">
        <v>315</v>
      </c>
      <c r="AT276" s="71">
        <v>0</v>
      </c>
      <c r="AU276" s="71">
        <v>1</v>
      </c>
      <c r="AV276" s="71">
        <v>0</v>
      </c>
      <c r="AW276" s="71">
        <v>0</v>
      </c>
      <c r="AX276" s="71"/>
      <c r="AY276" s="72"/>
      <c r="AZ276" s="71">
        <v>5409.8090000000011</v>
      </c>
      <c r="BA276" s="71">
        <v>12574.74</v>
      </c>
      <c r="BB276" s="71">
        <v>0</v>
      </c>
      <c r="BC276" s="71">
        <v>196</v>
      </c>
      <c r="BD276" s="71">
        <v>0</v>
      </c>
      <c r="BE276" s="71">
        <v>0</v>
      </c>
      <c r="BF276" s="71"/>
      <c r="BG276" s="72"/>
      <c r="BH276" s="71">
        <v>0</v>
      </c>
      <c r="BI276" s="71">
        <v>0</v>
      </c>
      <c r="BJ276" s="71">
        <v>29.911999999999999</v>
      </c>
      <c r="BK276" s="71">
        <v>0</v>
      </c>
      <c r="BL276" s="71">
        <v>0</v>
      </c>
      <c r="BM276" s="71">
        <v>0</v>
      </c>
      <c r="BN276" s="72"/>
      <c r="BO276" s="71">
        <v>0</v>
      </c>
      <c r="BP276" s="71">
        <v>0</v>
      </c>
      <c r="BQ276" s="71">
        <v>3</v>
      </c>
      <c r="BR276" s="71">
        <v>0</v>
      </c>
      <c r="BS276" s="71">
        <v>0</v>
      </c>
      <c r="BT276" s="71">
        <v>0</v>
      </c>
      <c r="BU276"/>
      <c r="BV276" s="70">
        <v>29.911999999999999</v>
      </c>
      <c r="BW276" s="70">
        <v>0</v>
      </c>
      <c r="BX276" s="70">
        <v>0</v>
      </c>
      <c r="BY276" s="70">
        <v>0</v>
      </c>
      <c r="BZ276" s="70">
        <v>0</v>
      </c>
      <c r="CA276" s="70">
        <v>0</v>
      </c>
      <c r="CB276" s="70">
        <v>0</v>
      </c>
      <c r="CC276" s="70">
        <v>0</v>
      </c>
      <c r="CD276" s="70">
        <v>0</v>
      </c>
    </row>
    <row r="277" spans="1:82">
      <c r="A277" s="70" t="s">
        <v>2089</v>
      </c>
      <c r="B277" s="70">
        <v>221</v>
      </c>
      <c r="C277" s="70">
        <v>17</v>
      </c>
      <c r="D277" s="70">
        <v>13</v>
      </c>
      <c r="E277" s="70">
        <v>2020</v>
      </c>
      <c r="F277" s="70" t="s">
        <v>159</v>
      </c>
      <c r="G277" s="70" t="s">
        <v>2072</v>
      </c>
      <c r="H277" s="70" t="s">
        <v>2073</v>
      </c>
      <c r="I277" s="148"/>
      <c r="J277" s="71">
        <v>27.515116766737108</v>
      </c>
      <c r="K277" s="71">
        <v>1.825569434529638</v>
      </c>
      <c r="L277" s="71">
        <v>6.379078146591656</v>
      </c>
      <c r="M277" s="71">
        <v>31.91242506244846</v>
      </c>
      <c r="N277" s="71">
        <v>29.940181369576546</v>
      </c>
      <c r="O277" s="71">
        <v>26.324810564483432</v>
      </c>
      <c r="P277" s="71">
        <v>27.960551447432231</v>
      </c>
      <c r="Q277" s="71">
        <v>1.6866304535495</v>
      </c>
      <c r="R277" s="71">
        <v>0</v>
      </c>
      <c r="S277" s="71">
        <v>2.897319723992116</v>
      </c>
      <c r="T277" s="72"/>
      <c r="U277" s="71">
        <v>4220003</v>
      </c>
      <c r="V277" s="71">
        <v>931</v>
      </c>
      <c r="W277" s="71">
        <v>192</v>
      </c>
      <c r="X277" s="71">
        <v>9427</v>
      </c>
      <c r="Y277" s="71">
        <v>10814</v>
      </c>
      <c r="Z277" s="71">
        <v>18811</v>
      </c>
      <c r="AA277" s="71">
        <v>6171</v>
      </c>
      <c r="AB277" s="71">
        <v>28606</v>
      </c>
      <c r="AC277" s="71">
        <v>0</v>
      </c>
      <c r="AD277" s="71">
        <v>2.897319723992116</v>
      </c>
      <c r="AE277" s="72"/>
      <c r="AF277" s="71">
        <v>40370102.863840573</v>
      </c>
      <c r="AG277" s="71">
        <v>1343736.8990976696</v>
      </c>
      <c r="AH277" s="71">
        <v>1577424.0887257478</v>
      </c>
      <c r="AI277" s="71">
        <v>51499842.763331085</v>
      </c>
      <c r="AJ277" s="71">
        <v>63972573.575967662</v>
      </c>
      <c r="AK277" s="71"/>
      <c r="AL277" s="71"/>
      <c r="AM277" s="71">
        <v>3733400.8192887716</v>
      </c>
      <c r="AN277" s="71"/>
      <c r="AO277" s="71"/>
      <c r="AP277" s="71">
        <v>162497081.01025149</v>
      </c>
      <c r="AQ277" s="72"/>
      <c r="AR277" s="71">
        <v>1140</v>
      </c>
      <c r="AS277" s="71">
        <v>367</v>
      </c>
      <c r="AT277" s="71">
        <v>0</v>
      </c>
      <c r="AU277" s="71">
        <v>1</v>
      </c>
      <c r="AV277" s="71">
        <v>0</v>
      </c>
      <c r="AW277" s="71">
        <v>0</v>
      </c>
      <c r="AX277" s="71"/>
      <c r="AY277" s="72"/>
      <c r="AZ277" s="71">
        <v>5698.1190000000024</v>
      </c>
      <c r="BA277" s="71">
        <v>15059.94</v>
      </c>
      <c r="BB277" s="71">
        <v>0</v>
      </c>
      <c r="BC277" s="71">
        <v>196</v>
      </c>
      <c r="BD277" s="71">
        <v>0</v>
      </c>
      <c r="BE277" s="71">
        <v>0</v>
      </c>
      <c r="BF277" s="71"/>
      <c r="BG277" s="72"/>
      <c r="BH277" s="71">
        <v>0</v>
      </c>
      <c r="BI277" s="71">
        <v>0</v>
      </c>
      <c r="BJ277" s="71">
        <v>31.591999999999999</v>
      </c>
      <c r="BK277" s="71">
        <v>0</v>
      </c>
      <c r="BL277" s="71">
        <v>0</v>
      </c>
      <c r="BM277" s="71">
        <v>0</v>
      </c>
      <c r="BN277" s="72"/>
      <c r="BO277" s="71">
        <v>0</v>
      </c>
      <c r="BP277" s="71">
        <v>0</v>
      </c>
      <c r="BQ277" s="71">
        <v>3</v>
      </c>
      <c r="BR277" s="71">
        <v>0</v>
      </c>
      <c r="BS277" s="71">
        <v>0</v>
      </c>
      <c r="BT277" s="71">
        <v>0</v>
      </c>
      <c r="BU277"/>
      <c r="BV277" s="70">
        <v>31.591999999999999</v>
      </c>
      <c r="BW277" s="70">
        <v>0</v>
      </c>
      <c r="BX277" s="70">
        <v>0</v>
      </c>
      <c r="BY277" s="70">
        <v>0</v>
      </c>
      <c r="BZ277" s="70">
        <v>0</v>
      </c>
      <c r="CA277" s="70">
        <v>0</v>
      </c>
      <c r="CB277" s="70">
        <v>0</v>
      </c>
      <c r="CC277" s="70">
        <v>0</v>
      </c>
      <c r="CD277" s="70">
        <v>0</v>
      </c>
    </row>
    <row r="278" spans="1:82">
      <c r="A278" s="70" t="s">
        <v>2090</v>
      </c>
      <c r="B278" s="70">
        <v>221</v>
      </c>
      <c r="C278" s="70">
        <v>18</v>
      </c>
      <c r="D278" s="70">
        <v>13</v>
      </c>
      <c r="E278" s="70">
        <v>2021</v>
      </c>
      <c r="F278" s="70" t="s">
        <v>160</v>
      </c>
      <c r="G278" s="70" t="s">
        <v>2072</v>
      </c>
      <c r="H278" s="70" t="s">
        <v>2073</v>
      </c>
      <c r="I278" s="148"/>
      <c r="J278" s="71">
        <v>20.834102151618612</v>
      </c>
      <c r="K278" s="71">
        <v>1.8156777386850338</v>
      </c>
      <c r="L278" s="71">
        <v>5.7753285664153218</v>
      </c>
      <c r="M278" s="71">
        <v>27.709223330700986</v>
      </c>
      <c r="N278" s="71">
        <v>24.901790553362165</v>
      </c>
      <c r="O278" s="71">
        <v>25.53544091624881</v>
      </c>
      <c r="P278" s="71">
        <v>28.697462752454197</v>
      </c>
      <c r="Q278" s="71">
        <v>1.64990288083674</v>
      </c>
      <c r="R278" s="71">
        <v>0</v>
      </c>
      <c r="S278" s="71">
        <v>2.8222423109445041</v>
      </c>
      <c r="T278" s="72"/>
      <c r="U278" s="71">
        <v>4207066</v>
      </c>
      <c r="V278" s="71">
        <v>931</v>
      </c>
      <c r="W278" s="71">
        <v>192</v>
      </c>
      <c r="X278" s="71">
        <v>9427</v>
      </c>
      <c r="Y278" s="71">
        <v>10861</v>
      </c>
      <c r="Z278" s="71">
        <v>18788</v>
      </c>
      <c r="AA278" s="71">
        <v>6176</v>
      </c>
      <c r="AB278" s="71">
        <v>28258</v>
      </c>
      <c r="AC278" s="71">
        <v>0</v>
      </c>
      <c r="AD278" s="71">
        <v>2.8222423109445041</v>
      </c>
      <c r="AE278" s="72"/>
      <c r="AF278" s="71">
        <v>30684847.971644789</v>
      </c>
      <c r="AG278" s="71">
        <v>1406231.8313383413</v>
      </c>
      <c r="AH278" s="71">
        <v>1749371.5509372174</v>
      </c>
      <c r="AI278" s="71">
        <v>55271668.224112593</v>
      </c>
      <c r="AJ278" s="71">
        <v>62604485.8563217</v>
      </c>
      <c r="AK278" s="71">
        <v>0</v>
      </c>
      <c r="AL278" s="71">
        <v>0</v>
      </c>
      <c r="AM278" s="71">
        <v>3709254.9416728946</v>
      </c>
      <c r="AN278" s="71">
        <v>0</v>
      </c>
      <c r="AO278" s="71">
        <v>0</v>
      </c>
      <c r="AP278" s="71">
        <v>155425860.37602752</v>
      </c>
      <c r="AQ278" s="72"/>
      <c r="AR278" s="71">
        <v>1188</v>
      </c>
      <c r="AS278" s="71">
        <v>373</v>
      </c>
      <c r="AT278" s="71">
        <v>0</v>
      </c>
      <c r="AU278" s="71">
        <v>1</v>
      </c>
      <c r="AV278" s="71">
        <v>0</v>
      </c>
      <c r="AW278" s="71">
        <v>0</v>
      </c>
      <c r="AX278" s="71"/>
      <c r="AY278" s="72"/>
      <c r="AZ278" s="71">
        <v>6023.8290000000034</v>
      </c>
      <c r="BA278" s="71">
        <v>15356.94</v>
      </c>
      <c r="BB278" s="71">
        <v>0</v>
      </c>
      <c r="BC278" s="71">
        <v>196</v>
      </c>
      <c r="BD278" s="71">
        <v>0</v>
      </c>
      <c r="BE278" s="71">
        <v>0</v>
      </c>
      <c r="BF278" s="71"/>
      <c r="BG278" s="72"/>
      <c r="BH278" s="71">
        <v>0</v>
      </c>
      <c r="BI278" s="71">
        <v>0</v>
      </c>
      <c r="BJ278" s="71">
        <v>31.363</v>
      </c>
      <c r="BK278" s="71">
        <v>0</v>
      </c>
      <c r="BL278" s="71">
        <v>0</v>
      </c>
      <c r="BM278" s="71">
        <v>0</v>
      </c>
      <c r="BN278" s="72"/>
      <c r="BO278" s="71">
        <v>0</v>
      </c>
      <c r="BP278" s="71">
        <v>0</v>
      </c>
      <c r="BQ278" s="71">
        <v>3</v>
      </c>
      <c r="BR278" s="71">
        <v>0</v>
      </c>
      <c r="BS278" s="71">
        <v>0</v>
      </c>
      <c r="BT278" s="71">
        <v>0</v>
      </c>
      <c r="BU278"/>
      <c r="BV278" s="70">
        <v>31.363</v>
      </c>
      <c r="BW278" s="70">
        <v>0</v>
      </c>
      <c r="BX278" s="70">
        <v>0</v>
      </c>
      <c r="BY278" s="70">
        <v>0</v>
      </c>
      <c r="BZ278" s="70">
        <v>0</v>
      </c>
      <c r="CA278" s="70">
        <v>0</v>
      </c>
      <c r="CB278" s="70">
        <v>0</v>
      </c>
      <c r="CC278" s="70">
        <v>0</v>
      </c>
      <c r="CD278" s="70">
        <v>0</v>
      </c>
    </row>
    <row r="279" spans="1:82">
      <c r="A279" s="70" t="s">
        <v>2091</v>
      </c>
      <c r="B279" s="70">
        <v>221</v>
      </c>
      <c r="C279" s="70">
        <v>19</v>
      </c>
      <c r="D279" s="70">
        <v>13</v>
      </c>
      <c r="E279" s="70">
        <v>2022</v>
      </c>
      <c r="F279" s="70" t="s">
        <v>161</v>
      </c>
      <c r="G279" s="70" t="s">
        <v>2072</v>
      </c>
      <c r="H279" s="70" t="s">
        <v>2073</v>
      </c>
      <c r="I279" s="148"/>
      <c r="J279" s="71">
        <v>20.593969051887548</v>
      </c>
      <c r="K279" s="71">
        <v>1.8697152685766398</v>
      </c>
      <c r="L279" s="71">
        <v>6.506869551859034</v>
      </c>
      <c r="M279" s="71">
        <v>34.611010959244553</v>
      </c>
      <c r="N279" s="71">
        <v>31.730667629343234</v>
      </c>
      <c r="O279" s="71">
        <v>26.84345833309683</v>
      </c>
      <c r="P279" s="71">
        <v>28.271132312555263</v>
      </c>
      <c r="Q279" s="71">
        <v>1.6432927837427502</v>
      </c>
      <c r="R279" s="71">
        <v>0</v>
      </c>
      <c r="S279" s="71">
        <v>2.4757046856983931</v>
      </c>
      <c r="T279" s="72"/>
      <c r="U279" s="71">
        <v>4164125</v>
      </c>
      <c r="V279" s="71">
        <v>931</v>
      </c>
      <c r="W279" s="71">
        <v>192</v>
      </c>
      <c r="X279" s="71">
        <v>9427</v>
      </c>
      <c r="Y279" s="71">
        <v>10913</v>
      </c>
      <c r="Z279" s="71">
        <v>18765</v>
      </c>
      <c r="AA279" s="71">
        <v>6177</v>
      </c>
      <c r="AB279" s="71">
        <v>27914</v>
      </c>
      <c r="AC279" s="71">
        <v>0</v>
      </c>
      <c r="AD279" s="71">
        <v>2.4757046856983931</v>
      </c>
      <c r="AE279" s="72"/>
      <c r="AF279" s="71">
        <v>26122990.645216417</v>
      </c>
      <c r="AG279" s="71">
        <v>1431969.7913585282</v>
      </c>
      <c r="AH279" s="71">
        <v>2064774.9751841479</v>
      </c>
      <c r="AI279" s="71">
        <v>54335118.4885628</v>
      </c>
      <c r="AJ279" s="71">
        <v>64263929.779126503</v>
      </c>
      <c r="AK279" s="71">
        <v>0</v>
      </c>
      <c r="AL279" s="71">
        <v>0</v>
      </c>
      <c r="AM279" s="71">
        <v>3604459.2960802238</v>
      </c>
      <c r="AN279" s="71">
        <v>0</v>
      </c>
      <c r="AO279" s="71">
        <v>0</v>
      </c>
      <c r="AP279" s="71">
        <v>151823242.97552863</v>
      </c>
      <c r="AQ279" s="72"/>
      <c r="AR279" s="71">
        <v>1266</v>
      </c>
      <c r="AS279" s="71">
        <v>397</v>
      </c>
      <c r="AT279" s="71">
        <v>0</v>
      </c>
      <c r="AU279" s="71">
        <v>1</v>
      </c>
      <c r="AV279" s="71">
        <v>0</v>
      </c>
      <c r="AW279" s="71">
        <v>0</v>
      </c>
      <c r="AX279" s="71"/>
      <c r="AY279" s="72"/>
      <c r="AZ279" s="71">
        <v>6478.8290000000043</v>
      </c>
      <c r="BA279" s="71">
        <v>17715.240000000002</v>
      </c>
      <c r="BB279" s="71">
        <v>0</v>
      </c>
      <c r="BC279" s="71">
        <v>196</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2092</v>
      </c>
      <c r="B280" s="70">
        <v>221</v>
      </c>
      <c r="C280" s="70">
        <v>20</v>
      </c>
      <c r="D280" s="70">
        <v>13</v>
      </c>
      <c r="E280" s="70">
        <v>2023</v>
      </c>
      <c r="F280" s="70" t="s">
        <v>1539</v>
      </c>
      <c r="G280" s="70" t="s">
        <v>2072</v>
      </c>
      <c r="H280" s="70" t="s">
        <v>2073</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1316</v>
      </c>
      <c r="AS280" s="71">
        <v>400</v>
      </c>
      <c r="AT280" s="71">
        <v>0</v>
      </c>
      <c r="AU280" s="71">
        <v>1</v>
      </c>
      <c r="AV280" s="71">
        <v>0</v>
      </c>
      <c r="AW280" s="71">
        <v>0</v>
      </c>
      <c r="AX280" s="71"/>
      <c r="AY280" s="72"/>
      <c r="AZ280" s="71">
        <v>6793.6390000000083</v>
      </c>
      <c r="BA280" s="71">
        <v>17825.54</v>
      </c>
      <c r="BB280" s="71">
        <v>0</v>
      </c>
      <c r="BC280" s="71">
        <v>196</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2093</v>
      </c>
      <c r="B281" s="70">
        <v>221</v>
      </c>
      <c r="C281" s="70">
        <v>21</v>
      </c>
      <c r="D281" s="70">
        <v>13</v>
      </c>
      <c r="E281" s="70">
        <v>2024</v>
      </c>
      <c r="F281" s="70" t="s">
        <v>1554</v>
      </c>
      <c r="G281" s="70" t="s">
        <v>2072</v>
      </c>
      <c r="H281" s="70" t="s">
        <v>2073</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2094</v>
      </c>
      <c r="B282" s="70">
        <v>477</v>
      </c>
      <c r="C282" s="70">
        <v>1</v>
      </c>
      <c r="D282" s="70">
        <v>29</v>
      </c>
      <c r="E282" s="70">
        <v>1990</v>
      </c>
      <c r="F282" s="70" t="s">
        <v>787</v>
      </c>
      <c r="G282" s="70" t="s">
        <v>1725</v>
      </c>
      <c r="H282" s="70" t="s">
        <v>1726</v>
      </c>
      <c r="I282" s="148"/>
      <c r="J282" s="71">
        <v>141.89934085583229</v>
      </c>
      <c r="K282" s="71">
        <v>5.2139666464660186</v>
      </c>
      <c r="L282" s="71">
        <v>8.720545052400885</v>
      </c>
      <c r="M282" s="71">
        <v>13.831325524178521</v>
      </c>
      <c r="N282" s="71">
        <v>35.278513773458613</v>
      </c>
      <c r="O282" s="71">
        <v>18.419121350713372</v>
      </c>
      <c r="P282" s="71">
        <v>20.975153681605999</v>
      </c>
      <c r="Q282" s="71">
        <v>1.4758624443866399</v>
      </c>
      <c r="R282" s="71">
        <v>0</v>
      </c>
      <c r="S282" s="71">
        <v>1.2018131630202951</v>
      </c>
      <c r="T282" s="72"/>
      <c r="U282" s="71">
        <v>3984030</v>
      </c>
      <c r="V282" s="71">
        <v>954</v>
      </c>
      <c r="W282" s="71">
        <v>102</v>
      </c>
      <c r="X282" s="71">
        <v>4638</v>
      </c>
      <c r="Y282" s="71">
        <v>7547</v>
      </c>
      <c r="Z282" s="71">
        <v>7576</v>
      </c>
      <c r="AA282" s="71">
        <v>5093</v>
      </c>
      <c r="AB282" s="71">
        <v>23963</v>
      </c>
      <c r="AC282" s="71">
        <v>0</v>
      </c>
      <c r="AD282" s="71">
        <v>1.2018131630202951</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2095</v>
      </c>
      <c r="B283" s="70">
        <v>478</v>
      </c>
      <c r="C283" s="70">
        <v>2</v>
      </c>
      <c r="D283" s="70">
        <v>29</v>
      </c>
      <c r="E283" s="70">
        <v>2005</v>
      </c>
      <c r="F283" s="70" t="s">
        <v>789</v>
      </c>
      <c r="G283" s="70" t="s">
        <v>1725</v>
      </c>
      <c r="H283" s="70" t="s">
        <v>1726</v>
      </c>
      <c r="I283" s="148"/>
      <c r="J283" s="71">
        <v>86.014300026166751</v>
      </c>
      <c r="K283" s="71">
        <v>2.648860470773772</v>
      </c>
      <c r="L283" s="71">
        <v>10.24787986424947</v>
      </c>
      <c r="M283" s="71">
        <v>30.369997253999291</v>
      </c>
      <c r="N283" s="71">
        <v>57.186058957542294</v>
      </c>
      <c r="O283" s="71">
        <v>32.899405011194027</v>
      </c>
      <c r="P283" s="71">
        <v>23.433571947439471</v>
      </c>
      <c r="Q283" s="71">
        <v>1.7066888474486701</v>
      </c>
      <c r="R283" s="71">
        <v>0</v>
      </c>
      <c r="S283" s="71">
        <v>1.918337797391531</v>
      </c>
      <c r="T283" s="72"/>
      <c r="U283" s="71">
        <v>2656584</v>
      </c>
      <c r="V283" s="71">
        <v>808</v>
      </c>
      <c r="W283" s="71">
        <v>91</v>
      </c>
      <c r="X283" s="71">
        <v>4932</v>
      </c>
      <c r="Y283" s="71">
        <v>11659</v>
      </c>
      <c r="Z283" s="71">
        <v>15659</v>
      </c>
      <c r="AA283" s="71">
        <v>4660</v>
      </c>
      <c r="AB283" s="71">
        <v>28969</v>
      </c>
      <c r="AC283" s="71">
        <v>0</v>
      </c>
      <c r="AD283" s="71">
        <v>1.918337797391531</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2096</v>
      </c>
      <c r="B284" s="70">
        <v>479</v>
      </c>
      <c r="C284" s="70">
        <v>3</v>
      </c>
      <c r="D284" s="70">
        <v>29</v>
      </c>
      <c r="E284" s="70">
        <v>2006</v>
      </c>
      <c r="F284" s="70" t="s">
        <v>790</v>
      </c>
      <c r="G284" s="70" t="s">
        <v>1725</v>
      </c>
      <c r="H284" s="70" t="s">
        <v>1726</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2097</v>
      </c>
      <c r="B285" s="70">
        <v>480</v>
      </c>
      <c r="C285" s="70">
        <v>4</v>
      </c>
      <c r="D285" s="70">
        <v>29</v>
      </c>
      <c r="E285" s="70">
        <v>2007</v>
      </c>
      <c r="F285" s="70" t="s">
        <v>791</v>
      </c>
      <c r="G285" s="70" t="s">
        <v>1725</v>
      </c>
      <c r="H285" s="70" t="s">
        <v>1726</v>
      </c>
      <c r="I285" s="148"/>
      <c r="J285" s="71">
        <v>121.29512790798179</v>
      </c>
      <c r="K285" s="71">
        <v>2.1910583477065821</v>
      </c>
      <c r="L285" s="71">
        <v>7.3861934917573713</v>
      </c>
      <c r="M285" s="71">
        <v>28.400691113499491</v>
      </c>
      <c r="N285" s="71">
        <v>59.413484939690079</v>
      </c>
      <c r="O285" s="71">
        <v>31.698214249859671</v>
      </c>
      <c r="P285" s="71">
        <v>23.21926191303325</v>
      </c>
      <c r="Q285" s="71">
        <v>1.81056093140358</v>
      </c>
      <c r="R285" s="71">
        <v>0</v>
      </c>
      <c r="S285" s="71">
        <v>1.5069574717096961</v>
      </c>
      <c r="T285" s="72"/>
      <c r="U285" s="71">
        <v>3983358</v>
      </c>
      <c r="V285" s="71">
        <v>729</v>
      </c>
      <c r="W285" s="71">
        <v>90</v>
      </c>
      <c r="X285" s="71">
        <v>5777</v>
      </c>
      <c r="Y285" s="71">
        <v>12145</v>
      </c>
      <c r="Z285" s="71">
        <v>15684</v>
      </c>
      <c r="AA285" s="71">
        <v>4547</v>
      </c>
      <c r="AB285" s="71">
        <v>29107</v>
      </c>
      <c r="AC285" s="71">
        <v>0</v>
      </c>
      <c r="AD285" s="71">
        <v>1.5069574717096961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2098</v>
      </c>
      <c r="B286" s="70">
        <v>481</v>
      </c>
      <c r="C286" s="70">
        <v>5</v>
      </c>
      <c r="D286" s="70">
        <v>29</v>
      </c>
      <c r="E286" s="70">
        <v>2008</v>
      </c>
      <c r="F286" s="70" t="s">
        <v>792</v>
      </c>
      <c r="G286" s="70" t="s">
        <v>1725</v>
      </c>
      <c r="H286" s="70" t="s">
        <v>1726</v>
      </c>
      <c r="I286" s="148"/>
      <c r="J286" s="71">
        <v>91.717297042912563</v>
      </c>
      <c r="K286" s="71">
        <v>1.9229987357765119</v>
      </c>
      <c r="L286" s="71">
        <v>6.3776993109379951</v>
      </c>
      <c r="M286" s="71">
        <v>33.231558797213538</v>
      </c>
      <c r="N286" s="71">
        <v>61.179969999626792</v>
      </c>
      <c r="O286" s="71">
        <v>30.72296575799</v>
      </c>
      <c r="P286" s="71">
        <v>23.05508171865041</v>
      </c>
      <c r="Q286" s="71">
        <v>1.7704310740286899</v>
      </c>
      <c r="R286" s="71">
        <v>0</v>
      </c>
      <c r="S286" s="71">
        <v>1.904036780129531</v>
      </c>
      <c r="T286" s="72"/>
      <c r="U286" s="71">
        <v>3164694</v>
      </c>
      <c r="V286" s="71">
        <v>729</v>
      </c>
      <c r="W286" s="71">
        <v>90</v>
      </c>
      <c r="X286" s="71">
        <v>5777</v>
      </c>
      <c r="Y286" s="71">
        <v>12340</v>
      </c>
      <c r="Z286" s="71">
        <v>15735</v>
      </c>
      <c r="AA286" s="71">
        <v>4520</v>
      </c>
      <c r="AB286" s="71">
        <v>28930</v>
      </c>
      <c r="AC286" s="71">
        <v>0</v>
      </c>
      <c r="AD286" s="71">
        <v>1.904036780129531</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2099</v>
      </c>
      <c r="B287" s="70">
        <v>482</v>
      </c>
      <c r="C287" s="70">
        <v>6</v>
      </c>
      <c r="D287" s="70">
        <v>29</v>
      </c>
      <c r="E287" s="70">
        <v>2009</v>
      </c>
      <c r="F287" s="70" t="s">
        <v>176</v>
      </c>
      <c r="G287" s="70" t="s">
        <v>1725</v>
      </c>
      <c r="H287" s="70" t="s">
        <v>1726</v>
      </c>
      <c r="I287" s="148"/>
      <c r="J287" s="71">
        <v>72.570211762421181</v>
      </c>
      <c r="K287" s="71">
        <v>1.81132322551757</v>
      </c>
      <c r="L287" s="71">
        <v>7.4207395152969946</v>
      </c>
      <c r="M287" s="71">
        <v>28.454367743872691</v>
      </c>
      <c r="N287" s="71">
        <v>53.179514211872842</v>
      </c>
      <c r="O287" s="71">
        <v>31.45446439840973</v>
      </c>
      <c r="P287" s="71">
        <v>22.417677435245931</v>
      </c>
      <c r="Q287" s="71">
        <v>1.6798383810452699</v>
      </c>
      <c r="R287" s="71">
        <v>0</v>
      </c>
      <c r="S287" s="71">
        <v>2.060659035418587</v>
      </c>
      <c r="T287" s="72"/>
      <c r="U287" s="71">
        <v>2528715</v>
      </c>
      <c r="V287" s="71">
        <v>841</v>
      </c>
      <c r="W287" s="71">
        <v>120</v>
      </c>
      <c r="X287" s="71">
        <v>6247</v>
      </c>
      <c r="Y287" s="71">
        <v>12488</v>
      </c>
      <c r="Z287" s="71">
        <v>15901</v>
      </c>
      <c r="AA287" s="71">
        <v>4512</v>
      </c>
      <c r="AB287" s="71">
        <v>28815</v>
      </c>
      <c r="AC287" s="71">
        <v>0</v>
      </c>
      <c r="AD287" s="71">
        <v>2.060659035418587</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26.9</v>
      </c>
      <c r="BK287" s="71">
        <v>0</v>
      </c>
      <c r="BL287" s="71">
        <v>0</v>
      </c>
      <c r="BM287" s="71">
        <v>0</v>
      </c>
      <c r="BN287" s="72"/>
      <c r="BO287" s="71">
        <v>0</v>
      </c>
      <c r="BP287" s="71">
        <v>0</v>
      </c>
      <c r="BQ287" s="71">
        <v>1</v>
      </c>
      <c r="BR287" s="71">
        <v>0</v>
      </c>
      <c r="BS287" s="71">
        <v>0</v>
      </c>
      <c r="BT287" s="71">
        <v>0</v>
      </c>
      <c r="BU287"/>
      <c r="BV287" s="70">
        <v>26.9</v>
      </c>
      <c r="BW287" s="70">
        <v>0</v>
      </c>
      <c r="BX287" s="70">
        <v>0</v>
      </c>
      <c r="BY287" s="70">
        <v>0</v>
      </c>
      <c r="BZ287" s="70">
        <v>0</v>
      </c>
      <c r="CA287" s="70">
        <v>0</v>
      </c>
      <c r="CB287" s="70">
        <v>0</v>
      </c>
      <c r="CC287" s="70">
        <v>0</v>
      </c>
      <c r="CD287" s="70">
        <v>0</v>
      </c>
    </row>
    <row r="288" spans="1:82">
      <c r="A288" s="70" t="s">
        <v>2100</v>
      </c>
      <c r="B288" s="70">
        <v>483</v>
      </c>
      <c r="C288" s="70">
        <v>7</v>
      </c>
      <c r="D288" s="70">
        <v>29</v>
      </c>
      <c r="E288" s="70">
        <v>2010</v>
      </c>
      <c r="F288" s="70" t="s">
        <v>177</v>
      </c>
      <c r="G288" s="70" t="s">
        <v>1725</v>
      </c>
      <c r="H288" s="70" t="s">
        <v>1726</v>
      </c>
      <c r="I288" s="148"/>
      <c r="J288" s="71">
        <v>74.709535624398683</v>
      </c>
      <c r="K288" s="71">
        <v>1.889040266680692</v>
      </c>
      <c r="L288" s="71">
        <v>6.7558579744995191</v>
      </c>
      <c r="M288" s="71">
        <v>25.470627600014431</v>
      </c>
      <c r="N288" s="71">
        <v>52.979823252800777</v>
      </c>
      <c r="O288" s="71">
        <v>31.486187338852929</v>
      </c>
      <c r="P288" s="71">
        <v>22.767657747969331</v>
      </c>
      <c r="Q288" s="71">
        <v>1.7511279641644999</v>
      </c>
      <c r="R288" s="71">
        <v>0</v>
      </c>
      <c r="S288" s="71">
        <v>1.9548570756594821</v>
      </c>
      <c r="T288" s="72"/>
      <c r="U288" s="71">
        <v>2914133</v>
      </c>
      <c r="V288" s="71">
        <v>841</v>
      </c>
      <c r="W288" s="71">
        <v>120</v>
      </c>
      <c r="X288" s="71">
        <v>6247</v>
      </c>
      <c r="Y288" s="71">
        <v>12653</v>
      </c>
      <c r="Z288" s="71">
        <v>15991</v>
      </c>
      <c r="AA288" s="71">
        <v>4468</v>
      </c>
      <c r="AB288" s="71">
        <v>28783</v>
      </c>
      <c r="AC288" s="71">
        <v>0</v>
      </c>
      <c r="AD288" s="71">
        <v>1.9548570756594821</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20.5</v>
      </c>
      <c r="BK288" s="71">
        <v>0</v>
      </c>
      <c r="BL288" s="71">
        <v>0</v>
      </c>
      <c r="BM288" s="71">
        <v>0</v>
      </c>
      <c r="BN288" s="72"/>
      <c r="BO288" s="71">
        <v>0</v>
      </c>
      <c r="BP288" s="71">
        <v>0</v>
      </c>
      <c r="BQ288" s="71">
        <v>1</v>
      </c>
      <c r="BR288" s="71">
        <v>0</v>
      </c>
      <c r="BS288" s="71">
        <v>0</v>
      </c>
      <c r="BT288" s="71">
        <v>0</v>
      </c>
      <c r="BU288"/>
      <c r="BV288" s="70">
        <v>20.5</v>
      </c>
      <c r="BW288" s="70">
        <v>0</v>
      </c>
      <c r="BX288" s="70">
        <v>0</v>
      </c>
      <c r="BY288" s="70">
        <v>0</v>
      </c>
      <c r="BZ288" s="70">
        <v>0</v>
      </c>
      <c r="CA288" s="70">
        <v>0</v>
      </c>
      <c r="CB288" s="70">
        <v>0</v>
      </c>
      <c r="CC288" s="70">
        <v>0</v>
      </c>
      <c r="CD288" s="70">
        <v>0</v>
      </c>
    </row>
    <row r="289" spans="1:82">
      <c r="A289" s="70" t="s">
        <v>2101</v>
      </c>
      <c r="B289" s="70">
        <v>484</v>
      </c>
      <c r="C289" s="70">
        <v>8</v>
      </c>
      <c r="D289" s="70">
        <v>29</v>
      </c>
      <c r="E289" s="70">
        <v>2011</v>
      </c>
      <c r="F289" s="70" t="s">
        <v>178</v>
      </c>
      <c r="G289" s="70" t="s">
        <v>1725</v>
      </c>
      <c r="H289" s="70" t="s">
        <v>1726</v>
      </c>
      <c r="I289" s="148"/>
      <c r="J289" s="71">
        <v>50.844719329032429</v>
      </c>
      <c r="K289" s="71">
        <v>2.646896787523783</v>
      </c>
      <c r="L289" s="71">
        <v>6.3037077547259148</v>
      </c>
      <c r="M289" s="71">
        <v>32.17656358478461</v>
      </c>
      <c r="N289" s="71">
        <v>64.743402010183814</v>
      </c>
      <c r="O289" s="71">
        <v>31.184776032664288</v>
      </c>
      <c r="P289" s="71">
        <v>22.070121512341622</v>
      </c>
      <c r="Q289" s="71">
        <v>2.0255901346204102</v>
      </c>
      <c r="R289" s="71">
        <v>0</v>
      </c>
      <c r="S289" s="71">
        <v>2.0506881656927538</v>
      </c>
      <c r="T289" s="72"/>
      <c r="U289" s="71">
        <v>1867825</v>
      </c>
      <c r="V289" s="71">
        <v>841</v>
      </c>
      <c r="W289" s="71">
        <v>120</v>
      </c>
      <c r="X289" s="71">
        <v>6247</v>
      </c>
      <c r="Y289" s="71">
        <v>12846</v>
      </c>
      <c r="Z289" s="71">
        <v>16182</v>
      </c>
      <c r="AA289" s="71">
        <v>4460</v>
      </c>
      <c r="AB289" s="71">
        <v>28864</v>
      </c>
      <c r="AC289" s="71">
        <v>0</v>
      </c>
      <c r="AD289" s="71">
        <v>2.0506881656927538</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16.297999999999998</v>
      </c>
      <c r="BK289" s="71">
        <v>0</v>
      </c>
      <c r="BL289" s="71">
        <v>0</v>
      </c>
      <c r="BM289" s="71">
        <v>0</v>
      </c>
      <c r="BN289" s="72"/>
      <c r="BO289" s="71">
        <v>0</v>
      </c>
      <c r="BP289" s="71">
        <v>0</v>
      </c>
      <c r="BQ289" s="71">
        <v>1</v>
      </c>
      <c r="BR289" s="71">
        <v>0</v>
      </c>
      <c r="BS289" s="71">
        <v>0</v>
      </c>
      <c r="BT289" s="71">
        <v>0</v>
      </c>
      <c r="BU289"/>
      <c r="BV289" s="70">
        <v>16.297999999999998</v>
      </c>
      <c r="BW289" s="70">
        <v>0</v>
      </c>
      <c r="BX289" s="70">
        <v>0</v>
      </c>
      <c r="BY289" s="70">
        <v>0</v>
      </c>
      <c r="BZ289" s="70">
        <v>0</v>
      </c>
      <c r="CA289" s="70">
        <v>0</v>
      </c>
      <c r="CB289" s="70">
        <v>0</v>
      </c>
      <c r="CC289" s="70">
        <v>0</v>
      </c>
      <c r="CD289" s="70">
        <v>0</v>
      </c>
    </row>
    <row r="290" spans="1:82">
      <c r="A290" s="70" t="s">
        <v>2102</v>
      </c>
      <c r="B290" s="70">
        <v>485</v>
      </c>
      <c r="C290" s="70">
        <v>9</v>
      </c>
      <c r="D290" s="70">
        <v>29</v>
      </c>
      <c r="E290" s="70">
        <v>2012</v>
      </c>
      <c r="F290" s="70" t="s">
        <v>179</v>
      </c>
      <c r="G290" s="70" t="s">
        <v>1725</v>
      </c>
      <c r="H290" s="70" t="s">
        <v>1726</v>
      </c>
      <c r="I290" s="148"/>
      <c r="J290" s="71">
        <v>107.9653444100215</v>
      </c>
      <c r="K290" s="71">
        <v>2.9818316025920488</v>
      </c>
      <c r="L290" s="71">
        <v>6.3602536787642103</v>
      </c>
      <c r="M290" s="71">
        <v>39.963189736518821</v>
      </c>
      <c r="N290" s="71">
        <v>71.99601660919204</v>
      </c>
      <c r="O290" s="71">
        <v>31.421192819535058</v>
      </c>
      <c r="P290" s="71">
        <v>22.514192732083103</v>
      </c>
      <c r="Q290" s="71">
        <v>2.1891734824836</v>
      </c>
      <c r="R290" s="71">
        <v>0</v>
      </c>
      <c r="S290" s="71">
        <v>2.5996775190142301</v>
      </c>
      <c r="T290" s="72"/>
      <c r="U290" s="71">
        <v>3800162</v>
      </c>
      <c r="V290" s="71">
        <v>841</v>
      </c>
      <c r="W290" s="71">
        <v>120</v>
      </c>
      <c r="X290" s="71">
        <v>6247</v>
      </c>
      <c r="Y290" s="71">
        <v>13004</v>
      </c>
      <c r="Z290" s="71">
        <v>16434</v>
      </c>
      <c r="AA290" s="71">
        <v>4524</v>
      </c>
      <c r="AB290" s="71">
        <v>28712</v>
      </c>
      <c r="AC290" s="71">
        <v>0</v>
      </c>
      <c r="AD290" s="71">
        <v>2.5996775190142301</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0</v>
      </c>
      <c r="BM290" s="71">
        <v>0</v>
      </c>
      <c r="BN290" s="72"/>
      <c r="BO290" s="71">
        <v>0</v>
      </c>
      <c r="BP290" s="71">
        <v>0</v>
      </c>
      <c r="BQ290" s="71">
        <v>0</v>
      </c>
      <c r="BR290" s="71">
        <v>0</v>
      </c>
      <c r="BS290" s="71">
        <v>0</v>
      </c>
      <c r="BT290" s="71">
        <v>0</v>
      </c>
      <c r="BU290"/>
      <c r="BV290" s="70">
        <v>0</v>
      </c>
      <c r="BW290" s="70">
        <v>0</v>
      </c>
      <c r="BX290" s="70">
        <v>0</v>
      </c>
      <c r="BY290" s="70">
        <v>0</v>
      </c>
      <c r="BZ290" s="70">
        <v>0</v>
      </c>
      <c r="CA290" s="70">
        <v>0</v>
      </c>
      <c r="CB290" s="70">
        <v>0</v>
      </c>
      <c r="CC290" s="70">
        <v>0</v>
      </c>
      <c r="CD290" s="70">
        <v>0</v>
      </c>
    </row>
    <row r="291" spans="1:82">
      <c r="A291" s="70" t="s">
        <v>2103</v>
      </c>
      <c r="B291" s="70">
        <v>486</v>
      </c>
      <c r="C291" s="70">
        <v>10</v>
      </c>
      <c r="D291" s="70">
        <v>29</v>
      </c>
      <c r="E291" s="70">
        <v>2013</v>
      </c>
      <c r="F291" s="70" t="s">
        <v>180</v>
      </c>
      <c r="G291" s="70" t="s">
        <v>1725</v>
      </c>
      <c r="H291" s="70" t="s">
        <v>1726</v>
      </c>
      <c r="I291" s="148"/>
      <c r="J291" s="71">
        <v>58.498624085489197</v>
      </c>
      <c r="K291" s="71">
        <v>2.4644939904703111</v>
      </c>
      <c r="L291" s="71">
        <v>5.6166055146665013</v>
      </c>
      <c r="M291" s="71">
        <v>37.166721902941347</v>
      </c>
      <c r="N291" s="71">
        <v>70.412217667128459</v>
      </c>
      <c r="O291" s="71">
        <v>30.539476065093339</v>
      </c>
      <c r="P291" s="71">
        <v>23.198470043956764</v>
      </c>
      <c r="Q291" s="71">
        <v>2.2296774588335899</v>
      </c>
      <c r="R291" s="71">
        <v>0</v>
      </c>
      <c r="S291" s="71">
        <v>2.6856373409028862</v>
      </c>
      <c r="T291" s="72"/>
      <c r="U291" s="71">
        <v>2096519</v>
      </c>
      <c r="V291" s="71">
        <v>841</v>
      </c>
      <c r="W291" s="71">
        <v>120</v>
      </c>
      <c r="X291" s="71">
        <v>6247</v>
      </c>
      <c r="Y291" s="71">
        <v>13123</v>
      </c>
      <c r="Z291" s="71">
        <v>16686</v>
      </c>
      <c r="AA291" s="71">
        <v>4644</v>
      </c>
      <c r="AB291" s="71">
        <v>28824</v>
      </c>
      <c r="AC291" s="71">
        <v>0</v>
      </c>
      <c r="AD291" s="71">
        <v>2.6856373409028862</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21.402999999999999</v>
      </c>
      <c r="BK291" s="71">
        <v>0</v>
      </c>
      <c r="BL291" s="71">
        <v>0</v>
      </c>
      <c r="BM291" s="71">
        <v>0</v>
      </c>
      <c r="BN291" s="72"/>
      <c r="BO291" s="71">
        <v>0</v>
      </c>
      <c r="BP291" s="71">
        <v>0</v>
      </c>
      <c r="BQ291" s="71">
        <v>1</v>
      </c>
      <c r="BR291" s="71">
        <v>0</v>
      </c>
      <c r="BS291" s="71">
        <v>0</v>
      </c>
      <c r="BT291" s="71">
        <v>0</v>
      </c>
      <c r="BU291"/>
      <c r="BV291" s="70">
        <v>21.402999999999999</v>
      </c>
      <c r="BW291" s="70">
        <v>0</v>
      </c>
      <c r="BX291" s="70">
        <v>0</v>
      </c>
      <c r="BY291" s="70">
        <v>0</v>
      </c>
      <c r="BZ291" s="70">
        <v>0</v>
      </c>
      <c r="CA291" s="70">
        <v>0</v>
      </c>
      <c r="CB291" s="70">
        <v>0</v>
      </c>
      <c r="CC291" s="70">
        <v>0</v>
      </c>
      <c r="CD291" s="70">
        <v>0</v>
      </c>
    </row>
    <row r="292" spans="1:82">
      <c r="A292" s="70" t="s">
        <v>2104</v>
      </c>
      <c r="B292" s="70">
        <v>487</v>
      </c>
      <c r="C292" s="70">
        <v>11</v>
      </c>
      <c r="D292" s="70">
        <v>29</v>
      </c>
      <c r="E292" s="70">
        <v>2014</v>
      </c>
      <c r="F292" s="70" t="s">
        <v>181</v>
      </c>
      <c r="G292" s="1064" t="s">
        <v>1725</v>
      </c>
      <c r="H292" s="70" t="s">
        <v>1726</v>
      </c>
      <c r="I292" s="148"/>
      <c r="J292" s="71">
        <v>44.434729159164888</v>
      </c>
      <c r="K292" s="71">
        <v>2.6846466945742118</v>
      </c>
      <c r="L292" s="71">
        <v>4.1726286358669142</v>
      </c>
      <c r="M292" s="71">
        <v>40.283032627369003</v>
      </c>
      <c r="N292" s="71">
        <v>75.358531382395924</v>
      </c>
      <c r="O292" s="71">
        <v>29.305544047631802</v>
      </c>
      <c r="P292" s="71">
        <v>22.99266575935555</v>
      </c>
      <c r="Q292" s="71">
        <v>2.1363482356830499</v>
      </c>
      <c r="R292" s="71">
        <v>0</v>
      </c>
      <c r="S292" s="71">
        <v>3.0999311507233571</v>
      </c>
      <c r="T292" s="72"/>
      <c r="U292" s="71">
        <v>1768641</v>
      </c>
      <c r="V292" s="71">
        <v>796</v>
      </c>
      <c r="W292" s="71">
        <v>91</v>
      </c>
      <c r="X292" s="71">
        <v>6437</v>
      </c>
      <c r="Y292" s="71">
        <v>13264</v>
      </c>
      <c r="Z292" s="71">
        <v>16864</v>
      </c>
      <c r="AA292" s="71">
        <v>4579</v>
      </c>
      <c r="AB292" s="71">
        <v>28785</v>
      </c>
      <c r="AC292" s="71">
        <v>0</v>
      </c>
      <c r="AD292" s="71">
        <v>3.0999311507233571</v>
      </c>
      <c r="AE292" s="72"/>
      <c r="AF292" s="71"/>
      <c r="AG292" s="71"/>
      <c r="AH292" s="71"/>
      <c r="AI292" s="71"/>
      <c r="AJ292" s="71"/>
      <c r="AK292" s="71"/>
      <c r="AL292" s="71"/>
      <c r="AM292" s="71"/>
      <c r="AN292" s="71"/>
      <c r="AO292" s="71"/>
      <c r="AP292" s="71"/>
      <c r="AQ292" s="72"/>
      <c r="AR292" s="71">
        <v>189</v>
      </c>
      <c r="AS292" s="71">
        <v>30</v>
      </c>
      <c r="AT292" s="71">
        <v>0</v>
      </c>
      <c r="AU292" s="71">
        <v>0</v>
      </c>
      <c r="AV292" s="71">
        <v>0</v>
      </c>
      <c r="AW292" s="71">
        <v>0</v>
      </c>
      <c r="AX292" s="71"/>
      <c r="AY292" s="72"/>
      <c r="AZ292" s="71">
        <v>949.93500000000006</v>
      </c>
      <c r="BA292" s="71">
        <v>1034.2</v>
      </c>
      <c r="BB292" s="71">
        <v>0</v>
      </c>
      <c r="BC292" s="71">
        <v>0</v>
      </c>
      <c r="BD292" s="71">
        <v>0</v>
      </c>
      <c r="BE292" s="71">
        <v>0</v>
      </c>
      <c r="BF292" s="71"/>
      <c r="BG292" s="72"/>
      <c r="BH292" s="71">
        <v>0</v>
      </c>
      <c r="BI292" s="71">
        <v>0</v>
      </c>
      <c r="BJ292" s="71">
        <v>0</v>
      </c>
      <c r="BK292" s="71">
        <v>0</v>
      </c>
      <c r="BL292" s="71">
        <v>0</v>
      </c>
      <c r="BM292" s="71">
        <v>0</v>
      </c>
      <c r="BN292" s="72"/>
      <c r="BO292" s="71">
        <v>0</v>
      </c>
      <c r="BP292" s="71">
        <v>0</v>
      </c>
      <c r="BQ292" s="71">
        <v>0</v>
      </c>
      <c r="BR292" s="71">
        <v>0</v>
      </c>
      <c r="BS292" s="71">
        <v>0</v>
      </c>
      <c r="BT292" s="71">
        <v>0</v>
      </c>
      <c r="BU292"/>
      <c r="BV292" s="70">
        <v>0</v>
      </c>
      <c r="BW292" s="70">
        <v>0</v>
      </c>
      <c r="BX292" s="70">
        <v>0</v>
      </c>
      <c r="BY292" s="70">
        <v>0</v>
      </c>
      <c r="BZ292" s="70">
        <v>0</v>
      </c>
      <c r="CA292" s="70">
        <v>0</v>
      </c>
      <c r="CB292" s="70">
        <v>0</v>
      </c>
      <c r="CC292" s="70">
        <v>0</v>
      </c>
      <c r="CD292" s="70">
        <v>0</v>
      </c>
    </row>
    <row r="293" spans="1:82">
      <c r="A293" s="70" t="s">
        <v>2105</v>
      </c>
      <c r="B293" s="70">
        <v>488</v>
      </c>
      <c r="C293" s="70">
        <v>12</v>
      </c>
      <c r="D293" s="70">
        <v>29</v>
      </c>
      <c r="E293" s="70">
        <v>2015</v>
      </c>
      <c r="F293" s="70" t="s">
        <v>182</v>
      </c>
      <c r="G293" s="1064" t="s">
        <v>1725</v>
      </c>
      <c r="H293" s="70" t="s">
        <v>1726</v>
      </c>
      <c r="I293" s="148"/>
      <c r="J293" s="71">
        <v>43.681173991229727</v>
      </c>
      <c r="K293" s="71">
        <v>2.574297103588008</v>
      </c>
      <c r="L293" s="71">
        <v>4.3921269434459704</v>
      </c>
      <c r="M293" s="71">
        <v>38.976768347102329</v>
      </c>
      <c r="N293" s="71">
        <v>69.856709962849649</v>
      </c>
      <c r="O293" s="71">
        <v>29.270607742449563</v>
      </c>
      <c r="P293" s="71">
        <v>23.11133723294876</v>
      </c>
      <c r="Q293" s="71">
        <v>2.0764531544411899</v>
      </c>
      <c r="R293" s="71">
        <v>0</v>
      </c>
      <c r="S293" s="71">
        <v>2.5988071197219051</v>
      </c>
      <c r="T293" s="72"/>
      <c r="U293" s="71">
        <v>1743186</v>
      </c>
      <c r="V293" s="71">
        <v>796</v>
      </c>
      <c r="W293" s="71">
        <v>91</v>
      </c>
      <c r="X293" s="71">
        <v>6437</v>
      </c>
      <c r="Y293" s="71">
        <v>13359</v>
      </c>
      <c r="Z293" s="71">
        <v>17006</v>
      </c>
      <c r="AA293" s="71">
        <v>4599</v>
      </c>
      <c r="AB293" s="71">
        <v>28580</v>
      </c>
      <c r="AC293" s="71">
        <v>0</v>
      </c>
      <c r="AD293" s="71">
        <v>2.5988071197219051</v>
      </c>
      <c r="AE293" s="72"/>
      <c r="AF293" s="71">
        <v>13452690.308271131</v>
      </c>
      <c r="AG293" s="71">
        <v>1715047.876016696</v>
      </c>
      <c r="AH293" s="71">
        <v>567910.20240503328</v>
      </c>
      <c r="AI293" s="71">
        <v>40939842.454093076</v>
      </c>
      <c r="AJ293" s="71">
        <v>59167647.183648787</v>
      </c>
      <c r="AK293" s="71">
        <v>0</v>
      </c>
      <c r="AL293" s="71">
        <v>0</v>
      </c>
      <c r="AM293" s="71">
        <v>3916769.111409097</v>
      </c>
      <c r="AN293" s="71">
        <v>0</v>
      </c>
      <c r="AO293" s="71">
        <v>0</v>
      </c>
      <c r="AP293" s="71">
        <v>119759907.13584381</v>
      </c>
      <c r="AQ293" s="72"/>
      <c r="AR293" s="71">
        <v>212</v>
      </c>
      <c r="AS293" s="71">
        <v>42</v>
      </c>
      <c r="AT293" s="71">
        <v>0</v>
      </c>
      <c r="AU293" s="71">
        <v>0</v>
      </c>
      <c r="AV293" s="71">
        <v>0</v>
      </c>
      <c r="AW293" s="71">
        <v>0</v>
      </c>
      <c r="AX293" s="71"/>
      <c r="AY293" s="72"/>
      <c r="AZ293" s="71">
        <v>1091.7349999999999</v>
      </c>
      <c r="BA293" s="71">
        <v>1472.1</v>
      </c>
      <c r="BB293" s="71">
        <v>0</v>
      </c>
      <c r="BC293" s="71">
        <v>0</v>
      </c>
      <c r="BD293" s="71">
        <v>0</v>
      </c>
      <c r="BE293" s="71">
        <v>0</v>
      </c>
      <c r="BF293" s="71"/>
      <c r="BG293" s="72"/>
      <c r="BH293" s="71">
        <v>0</v>
      </c>
      <c r="BI293" s="71">
        <v>0</v>
      </c>
      <c r="BJ293" s="71">
        <v>0</v>
      </c>
      <c r="BK293" s="71">
        <v>0</v>
      </c>
      <c r="BL293" s="71">
        <v>0</v>
      </c>
      <c r="BM293" s="71">
        <v>0</v>
      </c>
      <c r="BN293" s="72"/>
      <c r="BO293" s="71">
        <v>0</v>
      </c>
      <c r="BP293" s="71">
        <v>0</v>
      </c>
      <c r="BQ293" s="71">
        <v>0</v>
      </c>
      <c r="BR293" s="71">
        <v>0</v>
      </c>
      <c r="BS293" s="71">
        <v>0</v>
      </c>
      <c r="BT293" s="71">
        <v>0</v>
      </c>
      <c r="BU293"/>
      <c r="BV293" s="70">
        <v>0</v>
      </c>
      <c r="BW293" s="70">
        <v>0</v>
      </c>
      <c r="BX293" s="70">
        <v>0</v>
      </c>
      <c r="BY293" s="70">
        <v>0</v>
      </c>
      <c r="BZ293" s="70">
        <v>0</v>
      </c>
      <c r="CA293" s="70">
        <v>0</v>
      </c>
      <c r="CB293" s="70">
        <v>0</v>
      </c>
      <c r="CC293" s="70">
        <v>0</v>
      </c>
      <c r="CD293" s="70">
        <v>0</v>
      </c>
    </row>
    <row r="294" spans="1:82">
      <c r="A294" s="70" t="s">
        <v>2106</v>
      </c>
      <c r="B294" s="70">
        <v>489</v>
      </c>
      <c r="C294" s="70">
        <v>13</v>
      </c>
      <c r="D294" s="70">
        <v>29</v>
      </c>
      <c r="E294" s="70">
        <v>2016</v>
      </c>
      <c r="F294" s="70" t="s">
        <v>155</v>
      </c>
      <c r="G294" s="70" t="s">
        <v>1725</v>
      </c>
      <c r="H294" s="70" t="s">
        <v>1726</v>
      </c>
      <c r="I294" s="148"/>
      <c r="J294" s="71">
        <v>41.325032565774606</v>
      </c>
      <c r="K294" s="71">
        <v>2.4282779728004602</v>
      </c>
      <c r="L294" s="71">
        <v>4.7230656883383562</v>
      </c>
      <c r="M294" s="71">
        <v>33.418058577396472</v>
      </c>
      <c r="N294" s="71">
        <v>72.209561031420691</v>
      </c>
      <c r="O294" s="71">
        <v>29.146400340566245</v>
      </c>
      <c r="P294" s="71">
        <v>23.336441449293631</v>
      </c>
      <c r="Q294" s="71">
        <v>2.01823956382322</v>
      </c>
      <c r="R294" s="71">
        <v>0</v>
      </c>
      <c r="S294" s="71">
        <v>3.8329898449110122</v>
      </c>
      <c r="T294" s="72"/>
      <c r="U294" s="71">
        <v>1569777</v>
      </c>
      <c r="V294" s="71">
        <v>796</v>
      </c>
      <c r="W294" s="71">
        <v>91</v>
      </c>
      <c r="X294" s="71">
        <v>6437</v>
      </c>
      <c r="Y294" s="71">
        <v>13579</v>
      </c>
      <c r="Z294" s="71">
        <v>17142</v>
      </c>
      <c r="AA294" s="71">
        <v>4803</v>
      </c>
      <c r="AB294" s="71">
        <v>28574</v>
      </c>
      <c r="AC294" s="71">
        <v>0</v>
      </c>
      <c r="AD294" s="71">
        <v>3.8329898449110118</v>
      </c>
      <c r="AE294" s="72"/>
      <c r="AF294" s="71">
        <v>12949868.91726288</v>
      </c>
      <c r="AG294" s="71">
        <v>1634791.371561755</v>
      </c>
      <c r="AH294" s="71">
        <v>481331.88065589347</v>
      </c>
      <c r="AI294" s="71">
        <v>40866125.254212409</v>
      </c>
      <c r="AJ294" s="71">
        <v>59738506.057722598</v>
      </c>
      <c r="AK294" s="71">
        <v>0</v>
      </c>
      <c r="AL294" s="71">
        <v>0</v>
      </c>
      <c r="AM294" s="71">
        <v>3918989.1430409108</v>
      </c>
      <c r="AN294" s="71">
        <v>0</v>
      </c>
      <c r="AO294" s="71">
        <v>0</v>
      </c>
      <c r="AP294" s="71">
        <v>119589612.62445645</v>
      </c>
      <c r="AQ294" s="72"/>
      <c r="AR294" s="71">
        <v>227</v>
      </c>
      <c r="AS294" s="71">
        <v>50</v>
      </c>
      <c r="AT294" s="71">
        <v>0</v>
      </c>
      <c r="AU294" s="71">
        <v>0</v>
      </c>
      <c r="AV294" s="71">
        <v>0</v>
      </c>
      <c r="AW294" s="71">
        <v>0</v>
      </c>
      <c r="AX294" s="71"/>
      <c r="AY294" s="72"/>
      <c r="AZ294" s="71">
        <v>1164.9349999999999</v>
      </c>
      <c r="BA294" s="71">
        <v>3134.3</v>
      </c>
      <c r="BB294" s="71">
        <v>0</v>
      </c>
      <c r="BC294" s="71">
        <v>0</v>
      </c>
      <c r="BD294" s="71">
        <v>0</v>
      </c>
      <c r="BE294" s="71">
        <v>0</v>
      </c>
      <c r="BF294" s="71"/>
      <c r="BG294" s="72"/>
      <c r="BH294" s="71">
        <v>0</v>
      </c>
      <c r="BI294" s="71">
        <v>0</v>
      </c>
      <c r="BJ294" s="71">
        <v>24.687000000000001</v>
      </c>
      <c r="BK294" s="71">
        <v>0</v>
      </c>
      <c r="BL294" s="71">
        <v>0</v>
      </c>
      <c r="BM294" s="71">
        <v>0</v>
      </c>
      <c r="BN294" s="72"/>
      <c r="BO294" s="71">
        <v>0</v>
      </c>
      <c r="BP294" s="71">
        <v>0</v>
      </c>
      <c r="BQ294" s="71">
        <v>1</v>
      </c>
      <c r="BR294" s="71">
        <v>0</v>
      </c>
      <c r="BS294" s="71">
        <v>0</v>
      </c>
      <c r="BT294" s="71">
        <v>0</v>
      </c>
      <c r="BU294"/>
      <c r="BV294" s="70">
        <v>24.687000000000001</v>
      </c>
      <c r="BW294" s="70">
        <v>0</v>
      </c>
      <c r="BX294" s="70">
        <v>0</v>
      </c>
      <c r="BY294" s="70">
        <v>0</v>
      </c>
      <c r="BZ294" s="70">
        <v>0</v>
      </c>
      <c r="CA294" s="70">
        <v>0</v>
      </c>
      <c r="CB294" s="70">
        <v>0</v>
      </c>
      <c r="CC294" s="70">
        <v>0</v>
      </c>
      <c r="CD294" s="70">
        <v>0</v>
      </c>
    </row>
    <row r="295" spans="1:82">
      <c r="A295" s="70" t="s">
        <v>2107</v>
      </c>
      <c r="B295" s="70">
        <v>490</v>
      </c>
      <c r="C295" s="70">
        <v>14</v>
      </c>
      <c r="D295" s="70">
        <v>29</v>
      </c>
      <c r="E295" s="70">
        <v>2017</v>
      </c>
      <c r="F295" s="70" t="s">
        <v>156</v>
      </c>
      <c r="G295" s="70" t="s">
        <v>1725</v>
      </c>
      <c r="H295" s="70" t="s">
        <v>1726</v>
      </c>
      <c r="I295" s="148"/>
      <c r="J295" s="71">
        <v>41.592861070330819</v>
      </c>
      <c r="K295" s="71">
        <v>2.4813365069589621</v>
      </c>
      <c r="L295" s="71">
        <v>4.2635588875469006</v>
      </c>
      <c r="M295" s="71">
        <v>33.507952168674173</v>
      </c>
      <c r="N295" s="71">
        <v>71.436577221026099</v>
      </c>
      <c r="O295" s="71">
        <v>28.91499239623322</v>
      </c>
      <c r="P295" s="71">
        <v>23.516913595114932</v>
      </c>
      <c r="Q295" s="71">
        <v>1.95093125202858</v>
      </c>
      <c r="R295" s="71">
        <v>0</v>
      </c>
      <c r="S295" s="71">
        <v>2.8580307957062456</v>
      </c>
      <c r="T295" s="72"/>
      <c r="U295" s="71">
        <v>1554642</v>
      </c>
      <c r="V295" s="71">
        <v>796</v>
      </c>
      <c r="W295" s="71">
        <v>91</v>
      </c>
      <c r="X295" s="71">
        <v>6437</v>
      </c>
      <c r="Y295" s="71">
        <v>13728</v>
      </c>
      <c r="Z295" s="71">
        <v>17288</v>
      </c>
      <c r="AA295" s="71">
        <v>4871</v>
      </c>
      <c r="AB295" s="71">
        <v>28563</v>
      </c>
      <c r="AC295" s="71">
        <v>0</v>
      </c>
      <c r="AD295" s="71">
        <v>2.8580307957062461</v>
      </c>
      <c r="AE295" s="72"/>
      <c r="AF295" s="71">
        <v>12602353.07171037</v>
      </c>
      <c r="AG295" s="71">
        <v>1639541.336634004</v>
      </c>
      <c r="AH295" s="71">
        <v>587997.81866197335</v>
      </c>
      <c r="AI295" s="71">
        <v>39855071.591677621</v>
      </c>
      <c r="AJ295" s="71">
        <v>54765296.554528922</v>
      </c>
      <c r="AK295" s="71">
        <v>0</v>
      </c>
      <c r="AL295" s="71">
        <v>0</v>
      </c>
      <c r="AM295" s="71">
        <v>3923610.255576781</v>
      </c>
      <c r="AN295" s="71">
        <v>0</v>
      </c>
      <c r="AO295" s="71">
        <v>0</v>
      </c>
      <c r="AP295" s="71">
        <v>113373870.62878966</v>
      </c>
      <c r="AQ295" s="72"/>
      <c r="AR295" s="71">
        <v>241</v>
      </c>
      <c r="AS295" s="71">
        <v>59</v>
      </c>
      <c r="AT295" s="71">
        <v>0</v>
      </c>
      <c r="AU295" s="71">
        <v>0</v>
      </c>
      <c r="AV295" s="71">
        <v>0</v>
      </c>
      <c r="AW295" s="71">
        <v>1</v>
      </c>
      <c r="AX295" s="71"/>
      <c r="AY295" s="72"/>
      <c r="AZ295" s="71">
        <v>1235.4349999999999</v>
      </c>
      <c r="BA295" s="71">
        <v>8927</v>
      </c>
      <c r="BB295" s="71">
        <v>0</v>
      </c>
      <c r="BC295" s="71">
        <v>0</v>
      </c>
      <c r="BD295" s="71">
        <v>0</v>
      </c>
      <c r="BE295" s="71">
        <v>49.5</v>
      </c>
      <c r="BF295" s="71"/>
      <c r="BG295" s="72"/>
      <c r="BH295" s="71">
        <v>0</v>
      </c>
      <c r="BI295" s="71">
        <v>0</v>
      </c>
      <c r="BJ295" s="71">
        <v>35.029000000000003</v>
      </c>
      <c r="BK295" s="71">
        <v>0</v>
      </c>
      <c r="BL295" s="71">
        <v>0</v>
      </c>
      <c r="BM295" s="71">
        <v>0</v>
      </c>
      <c r="BN295" s="72"/>
      <c r="BO295" s="71">
        <v>0</v>
      </c>
      <c r="BP295" s="71">
        <v>0</v>
      </c>
      <c r="BQ295" s="71">
        <v>1</v>
      </c>
      <c r="BR295" s="71">
        <v>0</v>
      </c>
      <c r="BS295" s="71">
        <v>0</v>
      </c>
      <c r="BT295" s="71">
        <v>0</v>
      </c>
      <c r="BU295"/>
      <c r="BV295" s="70">
        <v>35.029000000000003</v>
      </c>
      <c r="BW295" s="70">
        <v>0</v>
      </c>
      <c r="BX295" s="70">
        <v>0</v>
      </c>
      <c r="BY295" s="70">
        <v>0</v>
      </c>
      <c r="BZ295" s="70">
        <v>0</v>
      </c>
      <c r="CA295" s="70">
        <v>0</v>
      </c>
      <c r="CB295" s="70">
        <v>0</v>
      </c>
      <c r="CC295" s="70">
        <v>0</v>
      </c>
      <c r="CD295" s="70">
        <v>0</v>
      </c>
    </row>
    <row r="296" spans="1:82">
      <c r="A296" s="70" t="s">
        <v>2108</v>
      </c>
      <c r="B296" s="70">
        <v>491</v>
      </c>
      <c r="C296" s="70">
        <v>15</v>
      </c>
      <c r="D296" s="70">
        <v>29</v>
      </c>
      <c r="E296" s="70">
        <v>2018</v>
      </c>
      <c r="F296" s="70" t="s">
        <v>183</v>
      </c>
      <c r="G296" s="70" t="s">
        <v>1725</v>
      </c>
      <c r="H296" s="70" t="s">
        <v>1726</v>
      </c>
      <c r="I296" s="148"/>
      <c r="J296" s="71">
        <v>61.783261372926646</v>
      </c>
      <c r="K296" s="71">
        <v>2.3094522077756463</v>
      </c>
      <c r="L296" s="71">
        <v>3.9112661179172807</v>
      </c>
      <c r="M296" s="71">
        <v>33.673215948110908</v>
      </c>
      <c r="N296" s="71">
        <v>65.712958323156542</v>
      </c>
      <c r="O296" s="71">
        <v>28.524367278472621</v>
      </c>
      <c r="P296" s="71">
        <v>23.961564349200636</v>
      </c>
      <c r="Q296" s="71">
        <v>1.7929170146590701</v>
      </c>
      <c r="R296" s="71">
        <v>0</v>
      </c>
      <c r="S296" s="71">
        <v>3.3213011522690854</v>
      </c>
      <c r="T296" s="72"/>
      <c r="U296" s="71">
        <v>2412957</v>
      </c>
      <c r="V296" s="71">
        <v>796</v>
      </c>
      <c r="W296" s="71">
        <v>91</v>
      </c>
      <c r="X296" s="71">
        <v>6437</v>
      </c>
      <c r="Y296" s="71">
        <v>13716</v>
      </c>
      <c r="Z296" s="71">
        <v>17381</v>
      </c>
      <c r="AA296" s="71">
        <v>5013</v>
      </c>
      <c r="AB296" s="71">
        <v>28288</v>
      </c>
      <c r="AC296" s="71">
        <v>0</v>
      </c>
      <c r="AD296" s="71">
        <v>3.321301152269085</v>
      </c>
      <c r="AE296" s="72"/>
      <c r="AF296" s="71">
        <v>19634891.431982599</v>
      </c>
      <c r="AG296" s="71">
        <v>1483392.695511051</v>
      </c>
      <c r="AH296" s="71">
        <v>554188.01643882575</v>
      </c>
      <c r="AI296" s="71">
        <v>40740024.143795043</v>
      </c>
      <c r="AJ296" s="71">
        <v>50829109.872824043</v>
      </c>
      <c r="AK296" s="71">
        <v>0</v>
      </c>
      <c r="AL296" s="71">
        <v>0</v>
      </c>
      <c r="AM296" s="71">
        <v>3893874.6198111228</v>
      </c>
      <c r="AN296" s="71">
        <v>0</v>
      </c>
      <c r="AO296" s="71">
        <v>0</v>
      </c>
      <c r="AP296" s="71">
        <v>117135480.78036268</v>
      </c>
      <c r="AQ296" s="72"/>
      <c r="AR296" s="71">
        <v>253</v>
      </c>
      <c r="AS296" s="71">
        <v>72</v>
      </c>
      <c r="AT296" s="71">
        <v>0</v>
      </c>
      <c r="AU296" s="71">
        <v>0</v>
      </c>
      <c r="AV296" s="71">
        <v>0</v>
      </c>
      <c r="AW296" s="71">
        <v>1</v>
      </c>
      <c r="AX296" s="71"/>
      <c r="AY296" s="72"/>
      <c r="AZ296" s="71">
        <v>1294.2350000000001</v>
      </c>
      <c r="BA296" s="71">
        <v>9512</v>
      </c>
      <c r="BB296" s="71">
        <v>0</v>
      </c>
      <c r="BC296" s="71">
        <v>0</v>
      </c>
      <c r="BD296" s="71">
        <v>0</v>
      </c>
      <c r="BE296" s="71">
        <v>50</v>
      </c>
      <c r="BF296" s="71"/>
      <c r="BG296" s="72"/>
      <c r="BH296" s="71">
        <v>0</v>
      </c>
      <c r="BI296" s="71">
        <v>0</v>
      </c>
      <c r="BJ296" s="71">
        <v>37.142000000000003</v>
      </c>
      <c r="BK296" s="71">
        <v>0</v>
      </c>
      <c r="BL296" s="71">
        <v>0</v>
      </c>
      <c r="BM296" s="71">
        <v>0</v>
      </c>
      <c r="BN296" s="72"/>
      <c r="BO296" s="71">
        <v>0</v>
      </c>
      <c r="BP296" s="71">
        <v>0</v>
      </c>
      <c r="BQ296" s="71">
        <v>1</v>
      </c>
      <c r="BR296" s="71">
        <v>0</v>
      </c>
      <c r="BS296" s="71">
        <v>0</v>
      </c>
      <c r="BT296" s="71">
        <v>0</v>
      </c>
      <c r="BU296"/>
      <c r="BV296" s="70">
        <v>37.142000000000003</v>
      </c>
      <c r="BW296" s="70">
        <v>0</v>
      </c>
      <c r="BX296" s="70">
        <v>0</v>
      </c>
      <c r="BY296" s="70">
        <v>0</v>
      </c>
      <c r="BZ296" s="70">
        <v>0</v>
      </c>
      <c r="CA296" s="70">
        <v>0</v>
      </c>
      <c r="CB296" s="70">
        <v>0</v>
      </c>
      <c r="CC296" s="70">
        <v>0</v>
      </c>
      <c r="CD296" s="70">
        <v>0</v>
      </c>
    </row>
    <row r="297" spans="1:82">
      <c r="A297" s="70" t="s">
        <v>2109</v>
      </c>
      <c r="B297" s="70">
        <v>492</v>
      </c>
      <c r="C297" s="70">
        <v>16</v>
      </c>
      <c r="D297" s="70">
        <v>29</v>
      </c>
      <c r="E297" s="70">
        <v>2019</v>
      </c>
      <c r="F297" s="70" t="s">
        <v>158</v>
      </c>
      <c r="G297" s="70" t="s">
        <v>1725</v>
      </c>
      <c r="H297" s="70" t="s">
        <v>1726</v>
      </c>
      <c r="I297" s="148"/>
      <c r="J297" s="71">
        <v>57.474816121449194</v>
      </c>
      <c r="K297" s="71">
        <v>2.1430015918041336</v>
      </c>
      <c r="L297" s="71">
        <v>3.928789924692786</v>
      </c>
      <c r="M297" s="71">
        <v>30.20793233277594</v>
      </c>
      <c r="N297" s="71">
        <v>66.90768134602375</v>
      </c>
      <c r="O297" s="71">
        <v>27.784565548521517</v>
      </c>
      <c r="P297" s="71">
        <v>23.304298638452835</v>
      </c>
      <c r="Q297" s="71">
        <v>1.7370192597237899</v>
      </c>
      <c r="R297" s="71">
        <v>0</v>
      </c>
      <c r="S297" s="71">
        <v>2.6436872540170588</v>
      </c>
      <c r="T297" s="72"/>
      <c r="U297" s="71">
        <v>2361301</v>
      </c>
      <c r="V297" s="71">
        <v>796</v>
      </c>
      <c r="W297" s="71">
        <v>91</v>
      </c>
      <c r="X297" s="71">
        <v>6437</v>
      </c>
      <c r="Y297" s="71">
        <v>13795</v>
      </c>
      <c r="Z297" s="71">
        <v>17395</v>
      </c>
      <c r="AA297" s="71">
        <v>4839</v>
      </c>
      <c r="AB297" s="71">
        <v>28148</v>
      </c>
      <c r="AC297" s="71">
        <v>0</v>
      </c>
      <c r="AD297" s="71">
        <v>2.6436872540170588</v>
      </c>
      <c r="AE297" s="72"/>
      <c r="AF297" s="71">
        <v>18854587.31498199</v>
      </c>
      <c r="AG297" s="71">
        <v>1482953.421302828</v>
      </c>
      <c r="AH297" s="71">
        <v>598357.52060131286</v>
      </c>
      <c r="AI297" s="71">
        <v>39921841.618426852</v>
      </c>
      <c r="AJ297" s="71">
        <v>53925656.399086788</v>
      </c>
      <c r="AK297" s="71">
        <v>0</v>
      </c>
      <c r="AL297" s="71">
        <v>0</v>
      </c>
      <c r="AM297" s="71">
        <v>3833545.7019694499</v>
      </c>
      <c r="AN297" s="71">
        <v>0</v>
      </c>
      <c r="AO297" s="71">
        <v>0</v>
      </c>
      <c r="AP297" s="71">
        <v>118616941.97636922</v>
      </c>
      <c r="AQ297" s="72"/>
      <c r="AR297" s="71">
        <v>276</v>
      </c>
      <c r="AS297" s="71">
        <v>85</v>
      </c>
      <c r="AT297" s="71">
        <v>0</v>
      </c>
      <c r="AU297" s="71">
        <v>0</v>
      </c>
      <c r="AV297" s="71">
        <v>0</v>
      </c>
      <c r="AW297" s="71">
        <v>1</v>
      </c>
      <c r="AX297" s="71"/>
      <c r="AY297" s="72"/>
      <c r="AZ297" s="71">
        <v>1422.575</v>
      </c>
      <c r="BA297" s="71">
        <v>15062.7</v>
      </c>
      <c r="BB297" s="71">
        <v>0</v>
      </c>
      <c r="BC297" s="71">
        <v>0</v>
      </c>
      <c r="BD297" s="71">
        <v>0</v>
      </c>
      <c r="BE297" s="71">
        <v>49.5</v>
      </c>
      <c r="BF297" s="71"/>
      <c r="BG297" s="72"/>
      <c r="BH297" s="71">
        <v>0</v>
      </c>
      <c r="BI297" s="71">
        <v>0</v>
      </c>
      <c r="BJ297" s="71">
        <v>35.698</v>
      </c>
      <c r="BK297" s="71">
        <v>0</v>
      </c>
      <c r="BL297" s="71">
        <v>0</v>
      </c>
      <c r="BM297" s="71">
        <v>0</v>
      </c>
      <c r="BN297" s="72"/>
      <c r="BO297" s="71">
        <v>0</v>
      </c>
      <c r="BP297" s="71">
        <v>0</v>
      </c>
      <c r="BQ297" s="71">
        <v>1</v>
      </c>
      <c r="BR297" s="71">
        <v>0</v>
      </c>
      <c r="BS297" s="71">
        <v>0</v>
      </c>
      <c r="BT297" s="71">
        <v>0</v>
      </c>
      <c r="BU297"/>
      <c r="BV297" s="70">
        <v>35.698</v>
      </c>
      <c r="BW297" s="70">
        <v>0</v>
      </c>
      <c r="BX297" s="70">
        <v>0</v>
      </c>
      <c r="BY297" s="70">
        <v>0</v>
      </c>
      <c r="BZ297" s="70">
        <v>0</v>
      </c>
      <c r="CA297" s="70">
        <v>0</v>
      </c>
      <c r="CB297" s="70">
        <v>0</v>
      </c>
      <c r="CC297" s="70">
        <v>0</v>
      </c>
      <c r="CD297" s="70">
        <v>0</v>
      </c>
    </row>
    <row r="298" spans="1:82">
      <c r="A298" s="70" t="s">
        <v>2110</v>
      </c>
      <c r="B298" s="70">
        <v>493</v>
      </c>
      <c r="C298" s="70">
        <v>17</v>
      </c>
      <c r="D298" s="70">
        <v>29</v>
      </c>
      <c r="E298" s="70">
        <v>2020</v>
      </c>
      <c r="F298" s="70" t="s">
        <v>159</v>
      </c>
      <c r="G298" s="70" t="s">
        <v>1725</v>
      </c>
      <c r="H298" s="70" t="s">
        <v>1726</v>
      </c>
      <c r="I298" s="148"/>
      <c r="J298" s="71">
        <v>42.221402466255803</v>
      </c>
      <c r="K298" s="71">
        <v>2.7003949473040834</v>
      </c>
      <c r="L298" s="71">
        <v>8.3085157369529341</v>
      </c>
      <c r="M298" s="71">
        <v>28.726492290243392</v>
      </c>
      <c r="N298" s="71">
        <v>61.924800039365344</v>
      </c>
      <c r="O298" s="71">
        <v>24.513939006860682</v>
      </c>
      <c r="P298" s="71">
        <v>21.775791647441146</v>
      </c>
      <c r="Q298" s="71">
        <v>1.6551454272544699</v>
      </c>
      <c r="R298" s="71">
        <v>0</v>
      </c>
      <c r="S298" s="71">
        <v>2.9926867439096689</v>
      </c>
      <c r="T298" s="72"/>
      <c r="U298" s="71">
        <v>1966354</v>
      </c>
      <c r="V298" s="71">
        <v>928</v>
      </c>
      <c r="W298" s="71">
        <v>171</v>
      </c>
      <c r="X298" s="71">
        <v>6437</v>
      </c>
      <c r="Y298" s="71">
        <v>13930</v>
      </c>
      <c r="Z298" s="71">
        <v>17517</v>
      </c>
      <c r="AA298" s="71">
        <v>4806</v>
      </c>
      <c r="AB298" s="71">
        <v>28072</v>
      </c>
      <c r="AC298" s="71">
        <v>0</v>
      </c>
      <c r="AD298" s="71">
        <v>2.9926867439096689</v>
      </c>
      <c r="AE298" s="72"/>
      <c r="AF298" s="71">
        <v>15353110.014863949</v>
      </c>
      <c r="AG298" s="71">
        <v>1730144.6520074254</v>
      </c>
      <c r="AH298" s="71">
        <v>1218429.6093121194</v>
      </c>
      <c r="AI298" s="71">
        <v>36959204.832960099</v>
      </c>
      <c r="AJ298" s="71">
        <v>57203375.340340063</v>
      </c>
      <c r="AK298" s="71"/>
      <c r="AL298" s="71"/>
      <c r="AM298" s="71">
        <v>3663707.8864250295</v>
      </c>
      <c r="AN298" s="71"/>
      <c r="AO298" s="71"/>
      <c r="AP298" s="71">
        <v>116127972.3359087</v>
      </c>
      <c r="AQ298" s="72"/>
      <c r="AR298" s="71">
        <v>289</v>
      </c>
      <c r="AS298" s="71">
        <v>98</v>
      </c>
      <c r="AT298" s="71">
        <v>0</v>
      </c>
      <c r="AU298" s="71">
        <v>0</v>
      </c>
      <c r="AV298" s="71">
        <v>0</v>
      </c>
      <c r="AW298" s="71">
        <v>1</v>
      </c>
      <c r="AX298" s="71"/>
      <c r="AY298" s="72"/>
      <c r="AZ298" s="71">
        <v>1499.775000000001</v>
      </c>
      <c r="BA298" s="71">
        <v>17159.499999999989</v>
      </c>
      <c r="BB298" s="71">
        <v>0</v>
      </c>
      <c r="BC298" s="71">
        <v>0</v>
      </c>
      <c r="BD298" s="71">
        <v>0</v>
      </c>
      <c r="BE298" s="71">
        <v>49.5</v>
      </c>
      <c r="BF298" s="71"/>
      <c r="BG298" s="72"/>
      <c r="BH298" s="71">
        <v>0</v>
      </c>
      <c r="BI298" s="71">
        <v>0</v>
      </c>
      <c r="BJ298" s="71">
        <v>31.286000000000001</v>
      </c>
      <c r="BK298" s="71">
        <v>0</v>
      </c>
      <c r="BL298" s="71">
        <v>0</v>
      </c>
      <c r="BM298" s="71">
        <v>0</v>
      </c>
      <c r="BN298" s="72"/>
      <c r="BO298" s="71">
        <v>0</v>
      </c>
      <c r="BP298" s="71">
        <v>0</v>
      </c>
      <c r="BQ298" s="71">
        <v>1</v>
      </c>
      <c r="BR298" s="71">
        <v>0</v>
      </c>
      <c r="BS298" s="71">
        <v>0</v>
      </c>
      <c r="BT298" s="71">
        <v>0</v>
      </c>
      <c r="BU298"/>
      <c r="BV298" s="70">
        <v>31.286000000000001</v>
      </c>
      <c r="BW298" s="70">
        <v>0</v>
      </c>
      <c r="BX298" s="70">
        <v>0</v>
      </c>
      <c r="BY298" s="70">
        <v>0</v>
      </c>
      <c r="BZ298" s="70">
        <v>0</v>
      </c>
      <c r="CA298" s="70">
        <v>0</v>
      </c>
      <c r="CB298" s="70">
        <v>0</v>
      </c>
      <c r="CC298" s="70">
        <v>0</v>
      </c>
      <c r="CD298" s="70">
        <v>0</v>
      </c>
    </row>
    <row r="299" spans="1:82">
      <c r="A299" s="70" t="s">
        <v>2111</v>
      </c>
      <c r="B299" s="70">
        <v>493</v>
      </c>
      <c r="C299" s="70">
        <v>18</v>
      </c>
      <c r="D299" s="70">
        <v>29</v>
      </c>
      <c r="E299" s="70">
        <v>2021</v>
      </c>
      <c r="F299" s="70" t="s">
        <v>160</v>
      </c>
      <c r="G299" s="70" t="s">
        <v>1725</v>
      </c>
      <c r="H299" s="70" t="s">
        <v>1726</v>
      </c>
      <c r="I299" s="148"/>
      <c r="J299" s="71">
        <v>46.813132776842764</v>
      </c>
      <c r="K299" s="71">
        <v>2.6012299178046772</v>
      </c>
      <c r="L299" s="71">
        <v>7.5822596005474319</v>
      </c>
      <c r="M299" s="71">
        <v>29.175099378484049</v>
      </c>
      <c r="N299" s="71">
        <v>61.635862004642469</v>
      </c>
      <c r="O299" s="71">
        <v>23.869140588203194</v>
      </c>
      <c r="P299" s="71">
        <v>22.484945313977633</v>
      </c>
      <c r="Q299" s="71">
        <v>1.6384590077868499</v>
      </c>
      <c r="R299" s="71">
        <v>0</v>
      </c>
      <c r="S299" s="71">
        <v>2.4083018072337889</v>
      </c>
      <c r="T299" s="72"/>
      <c r="U299" s="71">
        <v>2238918</v>
      </c>
      <c r="V299" s="71">
        <v>928</v>
      </c>
      <c r="W299" s="71">
        <v>171</v>
      </c>
      <c r="X299" s="71">
        <v>6437</v>
      </c>
      <c r="Y299" s="71">
        <v>14034</v>
      </c>
      <c r="Z299" s="71">
        <v>17562</v>
      </c>
      <c r="AA299" s="71">
        <v>4839</v>
      </c>
      <c r="AB299" s="71">
        <v>28062</v>
      </c>
      <c r="AC299" s="71">
        <v>0</v>
      </c>
      <c r="AD299" s="71">
        <v>2.4083018072337889</v>
      </c>
      <c r="AE299" s="72"/>
      <c r="AF299" s="71">
        <v>17149148.170075532</v>
      </c>
      <c r="AG299" s="71">
        <v>1760021.534401037</v>
      </c>
      <c r="AH299" s="71">
        <v>1092393.0529419628</v>
      </c>
      <c r="AI299" s="71">
        <v>40555203.553708583</v>
      </c>
      <c r="AJ299" s="71">
        <v>56138860.942099243</v>
      </c>
      <c r="AK299" s="71">
        <v>0</v>
      </c>
      <c r="AL299" s="71">
        <v>0</v>
      </c>
      <c r="AM299" s="71">
        <v>3683527.2196625657</v>
      </c>
      <c r="AN299" s="71">
        <v>0</v>
      </c>
      <c r="AO299" s="71">
        <v>0</v>
      </c>
      <c r="AP299" s="71">
        <v>120379154.47288892</v>
      </c>
      <c r="AQ299" s="72"/>
      <c r="AR299" s="71">
        <v>307</v>
      </c>
      <c r="AS299" s="71">
        <v>100</v>
      </c>
      <c r="AT299" s="71">
        <v>0</v>
      </c>
      <c r="AU299" s="71">
        <v>0</v>
      </c>
      <c r="AV299" s="71">
        <v>0</v>
      </c>
      <c r="AW299" s="71">
        <v>1</v>
      </c>
      <c r="AX299" s="71"/>
      <c r="AY299" s="72"/>
      <c r="AZ299" s="71">
        <v>1608.175000000002</v>
      </c>
      <c r="BA299" s="71">
        <v>17258.499999999989</v>
      </c>
      <c r="BB299" s="71">
        <v>0</v>
      </c>
      <c r="BC299" s="71">
        <v>0</v>
      </c>
      <c r="BD299" s="71">
        <v>0</v>
      </c>
      <c r="BE299" s="71">
        <v>49.5</v>
      </c>
      <c r="BF299" s="71"/>
      <c r="BG299" s="72"/>
      <c r="BH299" s="71">
        <v>0</v>
      </c>
      <c r="BI299" s="71">
        <v>0</v>
      </c>
      <c r="BJ299" s="71">
        <v>31.91</v>
      </c>
      <c r="BK299" s="71">
        <v>0</v>
      </c>
      <c r="BL299" s="71">
        <v>0</v>
      </c>
      <c r="BM299" s="71">
        <v>0</v>
      </c>
      <c r="BN299" s="72"/>
      <c r="BO299" s="71">
        <v>0</v>
      </c>
      <c r="BP299" s="71">
        <v>0</v>
      </c>
      <c r="BQ299" s="71">
        <v>1</v>
      </c>
      <c r="BR299" s="71">
        <v>0</v>
      </c>
      <c r="BS299" s="71">
        <v>0</v>
      </c>
      <c r="BT299" s="71">
        <v>0</v>
      </c>
      <c r="BU299"/>
      <c r="BV299" s="70">
        <v>31.91</v>
      </c>
      <c r="BW299" s="70">
        <v>0</v>
      </c>
      <c r="BX299" s="70">
        <v>0</v>
      </c>
      <c r="BY299" s="70">
        <v>0</v>
      </c>
      <c r="BZ299" s="70">
        <v>0</v>
      </c>
      <c r="CA299" s="70">
        <v>0</v>
      </c>
      <c r="CB299" s="70">
        <v>0</v>
      </c>
      <c r="CC299" s="70">
        <v>0</v>
      </c>
      <c r="CD299" s="70">
        <v>0</v>
      </c>
    </row>
    <row r="300" spans="1:82">
      <c r="A300" s="70" t="s">
        <v>1783</v>
      </c>
      <c r="B300" s="70">
        <v>493</v>
      </c>
      <c r="C300" s="70">
        <v>19</v>
      </c>
      <c r="D300" s="70">
        <v>29</v>
      </c>
      <c r="E300" s="70">
        <v>2022</v>
      </c>
      <c r="F300" s="70" t="s">
        <v>161</v>
      </c>
      <c r="G300" s="70" t="s">
        <v>1725</v>
      </c>
      <c r="H300" s="70" t="s">
        <v>1726</v>
      </c>
      <c r="I300" s="148"/>
      <c r="J300" s="71">
        <v>39.83617896586091</v>
      </c>
      <c r="K300" s="71">
        <v>2.4882170834909068</v>
      </c>
      <c r="L300" s="71">
        <v>6.7984968300198725</v>
      </c>
      <c r="M300" s="71">
        <v>29.745543515664739</v>
      </c>
      <c r="N300" s="71">
        <v>61.159752960116947</v>
      </c>
      <c r="O300" s="71">
        <v>25.241290822674852</v>
      </c>
      <c r="P300" s="71">
        <v>22.064939109410542</v>
      </c>
      <c r="Q300" s="71">
        <v>1.6444701805928919</v>
      </c>
      <c r="R300" s="71">
        <v>0</v>
      </c>
      <c r="S300" s="71">
        <v>2.2150718633554232</v>
      </c>
      <c r="T300" s="72"/>
      <c r="U300" s="71">
        <v>2343275</v>
      </c>
      <c r="V300" s="71">
        <v>928</v>
      </c>
      <c r="W300" s="71">
        <v>171</v>
      </c>
      <c r="X300" s="71">
        <v>6437</v>
      </c>
      <c r="Y300" s="71">
        <v>14140</v>
      </c>
      <c r="Z300" s="71">
        <v>17645</v>
      </c>
      <c r="AA300" s="71">
        <v>4821</v>
      </c>
      <c r="AB300" s="71">
        <v>27934</v>
      </c>
      <c r="AC300" s="71">
        <v>0</v>
      </c>
      <c r="AD300" s="71">
        <v>2.2150718633554232</v>
      </c>
      <c r="AE300" s="72"/>
      <c r="AF300" s="71">
        <v>16001113.774644451</v>
      </c>
      <c r="AG300" s="71">
        <v>1775482.5698378396</v>
      </c>
      <c r="AH300" s="71">
        <v>1212566.3313318447</v>
      </c>
      <c r="AI300" s="71">
        <v>40276361.200127929</v>
      </c>
      <c r="AJ300" s="71">
        <v>57576166.628987782</v>
      </c>
      <c r="AK300" s="71">
        <v>0</v>
      </c>
      <c r="AL300" s="71">
        <v>0</v>
      </c>
      <c r="AM300" s="71">
        <v>3607041.8419683659</v>
      </c>
      <c r="AN300" s="71">
        <v>0</v>
      </c>
      <c r="AO300" s="71">
        <v>0</v>
      </c>
      <c r="AP300" s="71">
        <v>120448732.34689821</v>
      </c>
      <c r="AQ300" s="72"/>
      <c r="AR300" s="71">
        <v>329</v>
      </c>
      <c r="AS300" s="71">
        <v>101</v>
      </c>
      <c r="AT300" s="71">
        <v>0</v>
      </c>
      <c r="AU300" s="71">
        <v>0</v>
      </c>
      <c r="AV300" s="71">
        <v>0</v>
      </c>
      <c r="AW300" s="71">
        <v>0</v>
      </c>
      <c r="AX300" s="71"/>
      <c r="AY300" s="72"/>
      <c r="AZ300" s="71">
        <v>1745.375000000002</v>
      </c>
      <c r="BA300" s="71">
        <v>17278.299999999992</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2112</v>
      </c>
      <c r="B301" s="70">
        <v>493</v>
      </c>
      <c r="C301" s="70">
        <v>20</v>
      </c>
      <c r="D301" s="70">
        <v>29</v>
      </c>
      <c r="E301" s="70">
        <v>2023</v>
      </c>
      <c r="F301" s="70" t="s">
        <v>1539</v>
      </c>
      <c r="G301" s="70" t="s">
        <v>1725</v>
      </c>
      <c r="H301" s="70" t="s">
        <v>1726</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368</v>
      </c>
      <c r="AS301" s="71">
        <v>101</v>
      </c>
      <c r="AT301" s="71">
        <v>0</v>
      </c>
      <c r="AU301" s="71">
        <v>0</v>
      </c>
      <c r="AV301" s="71">
        <v>0</v>
      </c>
      <c r="AW301" s="71">
        <v>0</v>
      </c>
      <c r="AX301" s="71"/>
      <c r="AY301" s="72"/>
      <c r="AZ301" s="71">
        <v>1962.5750000000025</v>
      </c>
      <c r="BA301" s="71">
        <v>17278.299999999992</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1724</v>
      </c>
      <c r="B302" s="70">
        <v>493</v>
      </c>
      <c r="C302" s="70">
        <v>21</v>
      </c>
      <c r="D302" s="70">
        <v>29</v>
      </c>
      <c r="E302" s="70">
        <v>2024</v>
      </c>
      <c r="F302" s="70" t="s">
        <v>1554</v>
      </c>
      <c r="G302" s="70" t="s">
        <v>1725</v>
      </c>
      <c r="H302" s="70" t="s">
        <v>1726</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2113</v>
      </c>
      <c r="B303" s="70">
        <v>273</v>
      </c>
      <c r="C303" s="70">
        <v>1</v>
      </c>
      <c r="D303" s="70">
        <v>17</v>
      </c>
      <c r="E303" s="70">
        <v>1990</v>
      </c>
      <c r="F303" s="70" t="s">
        <v>787</v>
      </c>
      <c r="G303" s="70" t="s">
        <v>2114</v>
      </c>
      <c r="H303" s="70" t="s">
        <v>2115</v>
      </c>
      <c r="I303" s="148"/>
      <c r="J303" s="71">
        <v>15.801552353071109</v>
      </c>
      <c r="K303" s="71">
        <v>3.4912425578394051</v>
      </c>
      <c r="L303" s="71">
        <v>0</v>
      </c>
      <c r="M303" s="71">
        <v>23.863361650672331</v>
      </c>
      <c r="N303" s="71">
        <v>31.618262422196551</v>
      </c>
      <c r="O303" s="71">
        <v>28.742192794104209</v>
      </c>
      <c r="P303" s="71">
        <v>48.42859456940996</v>
      </c>
      <c r="Q303" s="71">
        <v>2.45550055482415</v>
      </c>
      <c r="R303" s="71">
        <v>0</v>
      </c>
      <c r="S303" s="71">
        <v>3.078650185229749</v>
      </c>
      <c r="T303" s="72"/>
      <c r="U303" s="71">
        <v>4437943</v>
      </c>
      <c r="V303" s="71">
        <v>1474</v>
      </c>
      <c r="W303" s="71">
        <v>0</v>
      </c>
      <c r="X303" s="71">
        <v>9115</v>
      </c>
      <c r="Y303" s="71">
        <v>11552</v>
      </c>
      <c r="Z303" s="71">
        <v>11822</v>
      </c>
      <c r="AA303" s="71">
        <v>11759</v>
      </c>
      <c r="AB303" s="71">
        <v>39869</v>
      </c>
      <c r="AC303" s="71">
        <v>0</v>
      </c>
      <c r="AD303" s="71">
        <v>3.078650185229749</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2116</v>
      </c>
      <c r="B304" s="70">
        <v>274</v>
      </c>
      <c r="C304" s="70">
        <v>2</v>
      </c>
      <c r="D304" s="70">
        <v>17</v>
      </c>
      <c r="E304" s="70">
        <v>2005</v>
      </c>
      <c r="F304" s="70" t="s">
        <v>789</v>
      </c>
      <c r="G304" s="70" t="s">
        <v>2114</v>
      </c>
      <c r="H304" s="70" t="s">
        <v>2115</v>
      </c>
      <c r="I304" s="148"/>
      <c r="J304" s="71">
        <v>36.312933748365687</v>
      </c>
      <c r="K304" s="71">
        <v>2.7379859489186358</v>
      </c>
      <c r="L304" s="71">
        <v>4.4201969967187154</v>
      </c>
      <c r="M304" s="71">
        <v>33.106020631667562</v>
      </c>
      <c r="N304" s="71">
        <v>40.623717691741241</v>
      </c>
      <c r="O304" s="71">
        <v>43.061894444692058</v>
      </c>
      <c r="P304" s="71">
        <v>51.221966492836572</v>
      </c>
      <c r="Q304" s="71">
        <v>2.2417486739020802</v>
      </c>
      <c r="R304" s="71">
        <v>0</v>
      </c>
      <c r="S304" s="71">
        <v>3.8761375999999998</v>
      </c>
      <c r="T304" s="72"/>
      <c r="U304" s="71">
        <v>6561380</v>
      </c>
      <c r="V304" s="71">
        <v>1360</v>
      </c>
      <c r="W304" s="71">
        <v>57</v>
      </c>
      <c r="X304" s="71">
        <v>6870</v>
      </c>
      <c r="Y304" s="71">
        <v>13639</v>
      </c>
      <c r="Z304" s="71">
        <v>20496</v>
      </c>
      <c r="AA304" s="71">
        <v>10186</v>
      </c>
      <c r="AB304" s="71">
        <v>38051</v>
      </c>
      <c r="AC304" s="71">
        <v>0</v>
      </c>
      <c r="AD304" s="71">
        <v>3.8761375999999998</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2117</v>
      </c>
      <c r="B305" s="70">
        <v>275</v>
      </c>
      <c r="C305" s="70">
        <v>3</v>
      </c>
      <c r="D305" s="70">
        <v>17</v>
      </c>
      <c r="E305" s="70">
        <v>2006</v>
      </c>
      <c r="F305" s="70" t="s">
        <v>790</v>
      </c>
      <c r="G305" s="70" t="s">
        <v>2114</v>
      </c>
      <c r="H305" s="70" t="s">
        <v>2115</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2118</v>
      </c>
      <c r="B306" s="70">
        <v>276</v>
      </c>
      <c r="C306" s="70">
        <v>4</v>
      </c>
      <c r="D306" s="70">
        <v>17</v>
      </c>
      <c r="E306" s="70">
        <v>2007</v>
      </c>
      <c r="F306" s="70" t="s">
        <v>791</v>
      </c>
      <c r="G306" s="70" t="s">
        <v>2114</v>
      </c>
      <c r="H306" s="70" t="s">
        <v>2115</v>
      </c>
      <c r="I306" s="148"/>
      <c r="J306" s="71">
        <v>29.322531014546581</v>
      </c>
      <c r="K306" s="71">
        <v>2.3906974978244371</v>
      </c>
      <c r="L306" s="71">
        <v>9.154348699520618</v>
      </c>
      <c r="M306" s="71">
        <v>35.808606106100207</v>
      </c>
      <c r="N306" s="71">
        <v>39.15768310813133</v>
      </c>
      <c r="O306" s="71">
        <v>41.118347928678588</v>
      </c>
      <c r="P306" s="71">
        <v>50.002861810517182</v>
      </c>
      <c r="Q306" s="71">
        <v>2.29307445546644</v>
      </c>
      <c r="R306" s="71">
        <v>0</v>
      </c>
      <c r="S306" s="71">
        <v>4.8633307520000004</v>
      </c>
      <c r="T306" s="72"/>
      <c r="U306" s="71">
        <v>7616181</v>
      </c>
      <c r="V306" s="71">
        <v>1211</v>
      </c>
      <c r="W306" s="71">
        <v>116</v>
      </c>
      <c r="X306" s="71">
        <v>8900</v>
      </c>
      <c r="Y306" s="71">
        <v>13643</v>
      </c>
      <c r="Z306" s="71">
        <v>20345</v>
      </c>
      <c r="AA306" s="71">
        <v>9792</v>
      </c>
      <c r="AB306" s="71">
        <v>36864</v>
      </c>
      <c r="AC306" s="71">
        <v>0</v>
      </c>
      <c r="AD306" s="71">
        <v>4.8633307520000004</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2119</v>
      </c>
      <c r="B307" s="70">
        <v>277</v>
      </c>
      <c r="C307" s="70">
        <v>5</v>
      </c>
      <c r="D307" s="70">
        <v>17</v>
      </c>
      <c r="E307" s="70">
        <v>2008</v>
      </c>
      <c r="F307" s="70" t="s">
        <v>792</v>
      </c>
      <c r="G307" s="70" t="s">
        <v>2114</v>
      </c>
      <c r="H307" s="70" t="s">
        <v>2115</v>
      </c>
      <c r="I307" s="148"/>
      <c r="J307" s="71">
        <v>26.75788061993422</v>
      </c>
      <c r="K307" s="71">
        <v>1.764796307364523</v>
      </c>
      <c r="L307" s="71">
        <v>8.1035291078026308</v>
      </c>
      <c r="M307" s="71">
        <v>39.181307510155023</v>
      </c>
      <c r="N307" s="71">
        <v>40.882510961746028</v>
      </c>
      <c r="O307" s="71">
        <v>39.718244006929297</v>
      </c>
      <c r="P307" s="71">
        <v>47.625065930760812</v>
      </c>
      <c r="Q307" s="71">
        <v>2.2191891475113099</v>
      </c>
      <c r="R307" s="71">
        <v>0</v>
      </c>
      <c r="S307" s="71">
        <v>4.5016249398400001</v>
      </c>
      <c r="T307" s="72"/>
      <c r="U307" s="71">
        <v>7482664</v>
      </c>
      <c r="V307" s="71">
        <v>1211</v>
      </c>
      <c r="W307" s="71">
        <v>116</v>
      </c>
      <c r="X307" s="71">
        <v>8900</v>
      </c>
      <c r="Y307" s="71">
        <v>13647</v>
      </c>
      <c r="Z307" s="71">
        <v>20342</v>
      </c>
      <c r="AA307" s="71">
        <v>9337</v>
      </c>
      <c r="AB307" s="71">
        <v>36263</v>
      </c>
      <c r="AC307" s="71">
        <v>0</v>
      </c>
      <c r="AD307" s="71">
        <v>4.5016249398400001</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2120</v>
      </c>
      <c r="B308" s="70">
        <v>278</v>
      </c>
      <c r="C308" s="70">
        <v>6</v>
      </c>
      <c r="D308" s="70">
        <v>17</v>
      </c>
      <c r="E308" s="70">
        <v>2009</v>
      </c>
      <c r="F308" s="70" t="s">
        <v>176</v>
      </c>
      <c r="G308" s="70" t="s">
        <v>2114</v>
      </c>
      <c r="H308" s="70" t="s">
        <v>2115</v>
      </c>
      <c r="I308" s="148"/>
      <c r="J308" s="71">
        <v>25.023457053928102</v>
      </c>
      <c r="K308" s="71">
        <v>1.455929566559037</v>
      </c>
      <c r="L308" s="71">
        <v>6.7311636563372188</v>
      </c>
      <c r="M308" s="71">
        <v>34.113393077535939</v>
      </c>
      <c r="N308" s="71">
        <v>37.362942208792333</v>
      </c>
      <c r="O308" s="71">
        <v>40.318526719601728</v>
      </c>
      <c r="P308" s="71">
        <v>45.13843074007297</v>
      </c>
      <c r="Q308" s="71">
        <v>2.0889109446334899</v>
      </c>
      <c r="R308" s="71">
        <v>0</v>
      </c>
      <c r="S308" s="71">
        <v>3.7423624000000002</v>
      </c>
      <c r="T308" s="72"/>
      <c r="U308" s="71">
        <v>6880151</v>
      </c>
      <c r="V308" s="71">
        <v>1042</v>
      </c>
      <c r="W308" s="71">
        <v>155</v>
      </c>
      <c r="X308" s="71">
        <v>9343</v>
      </c>
      <c r="Y308" s="71">
        <v>13696</v>
      </c>
      <c r="Z308" s="71">
        <v>20382</v>
      </c>
      <c r="AA308" s="71">
        <v>9085</v>
      </c>
      <c r="AB308" s="71">
        <v>35832</v>
      </c>
      <c r="AC308" s="71">
        <v>0</v>
      </c>
      <c r="AD308" s="71">
        <v>3.7423624000000002</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3.13</v>
      </c>
      <c r="BK308" s="71">
        <v>0</v>
      </c>
      <c r="BL308" s="71">
        <v>0</v>
      </c>
      <c r="BM308" s="71">
        <v>0</v>
      </c>
      <c r="BN308" s="72"/>
      <c r="BO308" s="71">
        <v>0</v>
      </c>
      <c r="BP308" s="71">
        <v>0</v>
      </c>
      <c r="BQ308" s="71">
        <v>1</v>
      </c>
      <c r="BR308" s="71">
        <v>0</v>
      </c>
      <c r="BS308" s="71">
        <v>0</v>
      </c>
      <c r="BT308" s="71">
        <v>0</v>
      </c>
      <c r="BU308"/>
      <c r="BV308" s="70">
        <v>3.13</v>
      </c>
      <c r="BW308" s="70">
        <v>0</v>
      </c>
      <c r="BX308" s="70">
        <v>0</v>
      </c>
      <c r="BY308" s="70">
        <v>0</v>
      </c>
      <c r="BZ308" s="70">
        <v>0</v>
      </c>
      <c r="CA308" s="70">
        <v>0</v>
      </c>
      <c r="CB308" s="70">
        <v>0</v>
      </c>
      <c r="CC308" s="70">
        <v>0</v>
      </c>
      <c r="CD308" s="70">
        <v>0</v>
      </c>
    </row>
    <row r="309" spans="1:82">
      <c r="A309" s="70" t="s">
        <v>2121</v>
      </c>
      <c r="B309" s="70">
        <v>279</v>
      </c>
      <c r="C309" s="70">
        <v>7</v>
      </c>
      <c r="D309" s="70">
        <v>17</v>
      </c>
      <c r="E309" s="70">
        <v>2010</v>
      </c>
      <c r="F309" s="70" t="s">
        <v>177</v>
      </c>
      <c r="G309" s="70" t="s">
        <v>2114</v>
      </c>
      <c r="H309" s="70" t="s">
        <v>2115</v>
      </c>
      <c r="I309" s="148"/>
      <c r="J309" s="71">
        <v>26.390585243158089</v>
      </c>
      <c r="K309" s="71">
        <v>1.6254826916891509</v>
      </c>
      <c r="L309" s="71">
        <v>6.4998052107962012</v>
      </c>
      <c r="M309" s="71">
        <v>36.982091130627268</v>
      </c>
      <c r="N309" s="71">
        <v>36.834368330619782</v>
      </c>
      <c r="O309" s="71">
        <v>39.964676656662988</v>
      </c>
      <c r="P309" s="71">
        <v>45.244859701033953</v>
      </c>
      <c r="Q309" s="71">
        <v>2.14560782101203</v>
      </c>
      <c r="R309" s="71">
        <v>0</v>
      </c>
      <c r="S309" s="71">
        <v>5.7015877236000003</v>
      </c>
      <c r="T309" s="72"/>
      <c r="U309" s="71">
        <v>6816080</v>
      </c>
      <c r="V309" s="71">
        <v>1042</v>
      </c>
      <c r="W309" s="71">
        <v>155</v>
      </c>
      <c r="X309" s="71">
        <v>9343</v>
      </c>
      <c r="Y309" s="71">
        <v>13728</v>
      </c>
      <c r="Z309" s="71">
        <v>20297</v>
      </c>
      <c r="AA309" s="71">
        <v>8879</v>
      </c>
      <c r="AB309" s="71">
        <v>35267</v>
      </c>
      <c r="AC309" s="71">
        <v>0</v>
      </c>
      <c r="AD309" s="71">
        <v>5.7015877236000003</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2.234</v>
      </c>
      <c r="BK309" s="71">
        <v>0</v>
      </c>
      <c r="BL309" s="71">
        <v>0</v>
      </c>
      <c r="BM309" s="71">
        <v>0</v>
      </c>
      <c r="BN309" s="72"/>
      <c r="BO309" s="71">
        <v>0</v>
      </c>
      <c r="BP309" s="71">
        <v>0</v>
      </c>
      <c r="BQ309" s="71">
        <v>1</v>
      </c>
      <c r="BR309" s="71">
        <v>0</v>
      </c>
      <c r="BS309" s="71">
        <v>0</v>
      </c>
      <c r="BT309" s="71">
        <v>0</v>
      </c>
      <c r="BU309"/>
      <c r="BV309" s="70">
        <v>2.234</v>
      </c>
      <c r="BW309" s="70">
        <v>0</v>
      </c>
      <c r="BX309" s="70">
        <v>0</v>
      </c>
      <c r="BY309" s="70">
        <v>0</v>
      </c>
      <c r="BZ309" s="70">
        <v>0</v>
      </c>
      <c r="CA309" s="70">
        <v>0</v>
      </c>
      <c r="CB309" s="70">
        <v>0</v>
      </c>
      <c r="CC309" s="70">
        <v>0</v>
      </c>
      <c r="CD309" s="70">
        <v>0</v>
      </c>
    </row>
    <row r="310" spans="1:82">
      <c r="A310" s="70" t="s">
        <v>2122</v>
      </c>
      <c r="B310" s="70">
        <v>280</v>
      </c>
      <c r="C310" s="70">
        <v>8</v>
      </c>
      <c r="D310" s="70">
        <v>17</v>
      </c>
      <c r="E310" s="70">
        <v>2011</v>
      </c>
      <c r="F310" s="70" t="s">
        <v>178</v>
      </c>
      <c r="G310" s="70" t="s">
        <v>2114</v>
      </c>
      <c r="H310" s="70" t="s">
        <v>2115</v>
      </c>
      <c r="I310" s="148"/>
      <c r="J310" s="71">
        <v>34.043562487880571</v>
      </c>
      <c r="K310" s="71">
        <v>2.32330077147249</v>
      </c>
      <c r="L310" s="71">
        <v>5.2287555489319866</v>
      </c>
      <c r="M310" s="71">
        <v>45.254473930543497</v>
      </c>
      <c r="N310" s="71">
        <v>46.504224509653987</v>
      </c>
      <c r="O310" s="71">
        <v>38.993496369109458</v>
      </c>
      <c r="P310" s="71">
        <v>43.506840434194515</v>
      </c>
      <c r="Q310" s="71">
        <v>2.4299502494930199</v>
      </c>
      <c r="R310" s="71">
        <v>0</v>
      </c>
      <c r="S310" s="71">
        <v>5.8101965191999998</v>
      </c>
      <c r="T310" s="72"/>
      <c r="U310" s="71">
        <v>7101361</v>
      </c>
      <c r="V310" s="71">
        <v>1042</v>
      </c>
      <c r="W310" s="71">
        <v>155</v>
      </c>
      <c r="X310" s="71">
        <v>9343</v>
      </c>
      <c r="Y310" s="71">
        <v>13696</v>
      </c>
      <c r="Z310" s="71">
        <v>20234</v>
      </c>
      <c r="AA310" s="71">
        <v>8792</v>
      </c>
      <c r="AB310" s="71">
        <v>34626</v>
      </c>
      <c r="AC310" s="71">
        <v>0</v>
      </c>
      <c r="AD310" s="71">
        <v>5.8101965191999998</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2123</v>
      </c>
      <c r="B311" s="70">
        <v>281</v>
      </c>
      <c r="C311" s="70">
        <v>9</v>
      </c>
      <c r="D311" s="70">
        <v>17</v>
      </c>
      <c r="E311" s="70">
        <v>2012</v>
      </c>
      <c r="F311" s="70" t="s">
        <v>179</v>
      </c>
      <c r="G311" s="1064" t="s">
        <v>2114</v>
      </c>
      <c r="H311" s="70" t="s">
        <v>2115</v>
      </c>
      <c r="I311" s="148"/>
      <c r="J311" s="71">
        <v>34.079209410650421</v>
      </c>
      <c r="K311" s="71">
        <v>2.2602173276250528</v>
      </c>
      <c r="L311" s="71">
        <v>5.1594880951189586</v>
      </c>
      <c r="M311" s="71">
        <v>46.42116132035865</v>
      </c>
      <c r="N311" s="71">
        <v>53.25998954794084</v>
      </c>
      <c r="O311" s="71">
        <v>38.71341804855458</v>
      </c>
      <c r="P311" s="71">
        <v>43.475682517125989</v>
      </c>
      <c r="Q311" s="71">
        <v>2.61409211643043</v>
      </c>
      <c r="R311" s="71">
        <v>0</v>
      </c>
      <c r="S311" s="71">
        <v>4.2443676581699998</v>
      </c>
      <c r="T311" s="72"/>
      <c r="U311" s="71">
        <v>7119466</v>
      </c>
      <c r="V311" s="71">
        <v>1042</v>
      </c>
      <c r="W311" s="71">
        <v>155</v>
      </c>
      <c r="X311" s="71">
        <v>9343</v>
      </c>
      <c r="Y311" s="71">
        <v>13835</v>
      </c>
      <c r="Z311" s="71">
        <v>20248</v>
      </c>
      <c r="AA311" s="71">
        <v>8736</v>
      </c>
      <c r="AB311" s="71">
        <v>34285</v>
      </c>
      <c r="AC311" s="71">
        <v>0</v>
      </c>
      <c r="AD311" s="71">
        <v>4.2443676581699998</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2124</v>
      </c>
      <c r="B312" s="70">
        <v>282</v>
      </c>
      <c r="C312" s="70">
        <v>10</v>
      </c>
      <c r="D312" s="70">
        <v>17</v>
      </c>
      <c r="E312" s="70">
        <v>2013</v>
      </c>
      <c r="F312" s="70" t="s">
        <v>180</v>
      </c>
      <c r="G312" s="1064" t="s">
        <v>2114</v>
      </c>
      <c r="H312" s="70" t="s">
        <v>2115</v>
      </c>
      <c r="I312" s="148"/>
      <c r="J312" s="71">
        <v>33.897977289907807</v>
      </c>
      <c r="K312" s="71">
        <v>1.8648467142972851</v>
      </c>
      <c r="L312" s="71">
        <v>4.7502955517118899</v>
      </c>
      <c r="M312" s="71">
        <v>47.581126525421247</v>
      </c>
      <c r="N312" s="71">
        <v>54.620525893637982</v>
      </c>
      <c r="O312" s="71">
        <v>37.203399854677713</v>
      </c>
      <c r="P312" s="71">
        <v>43.659480659815266</v>
      </c>
      <c r="Q312" s="71">
        <v>2.6150595397352299</v>
      </c>
      <c r="R312" s="71">
        <v>0</v>
      </c>
      <c r="S312" s="71">
        <v>4.85025537904</v>
      </c>
      <c r="T312" s="72"/>
      <c r="U312" s="71">
        <v>7045876</v>
      </c>
      <c r="V312" s="71">
        <v>1042</v>
      </c>
      <c r="W312" s="71">
        <v>155</v>
      </c>
      <c r="X312" s="71">
        <v>9343</v>
      </c>
      <c r="Y312" s="71">
        <v>13788</v>
      </c>
      <c r="Z312" s="71">
        <v>20327</v>
      </c>
      <c r="AA312" s="71">
        <v>8740</v>
      </c>
      <c r="AB312" s="71">
        <v>33806</v>
      </c>
      <c r="AC312" s="71">
        <v>0</v>
      </c>
      <c r="AD312" s="71">
        <v>4.85025537904</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2125</v>
      </c>
      <c r="B313" s="70">
        <v>283</v>
      </c>
      <c r="C313" s="70">
        <v>11</v>
      </c>
      <c r="D313" s="70">
        <v>17</v>
      </c>
      <c r="E313" s="70">
        <v>2014</v>
      </c>
      <c r="F313" s="70" t="s">
        <v>181</v>
      </c>
      <c r="G313" s="70" t="s">
        <v>2114</v>
      </c>
      <c r="H313" s="70" t="s">
        <v>2115</v>
      </c>
      <c r="I313" s="148"/>
      <c r="J313" s="71">
        <v>31.580615625580709</v>
      </c>
      <c r="K313" s="71">
        <v>1.9351429528499839</v>
      </c>
      <c r="L313" s="71">
        <v>3.2782211017518139</v>
      </c>
      <c r="M313" s="71">
        <v>45.037974725988178</v>
      </c>
      <c r="N313" s="71">
        <v>53.162248738139333</v>
      </c>
      <c r="O313" s="71">
        <v>35.243461742766868</v>
      </c>
      <c r="P313" s="71">
        <v>43.45458167317382</v>
      </c>
      <c r="Q313" s="71">
        <v>2.4573385472803899</v>
      </c>
      <c r="R313" s="71">
        <v>0</v>
      </c>
      <c r="S313" s="71">
        <v>4.5789819960699987</v>
      </c>
      <c r="T313" s="72"/>
      <c r="U313" s="71">
        <v>7306239</v>
      </c>
      <c r="V313" s="71">
        <v>910</v>
      </c>
      <c r="W313" s="71">
        <v>86</v>
      </c>
      <c r="X313" s="71">
        <v>8838</v>
      </c>
      <c r="Y313" s="71">
        <v>13693</v>
      </c>
      <c r="Z313" s="71">
        <v>20281</v>
      </c>
      <c r="AA313" s="71">
        <v>8654</v>
      </c>
      <c r="AB313" s="71">
        <v>33110</v>
      </c>
      <c r="AC313" s="71">
        <v>0</v>
      </c>
      <c r="AD313" s="71">
        <v>4.5789819960699987</v>
      </c>
      <c r="AE313" s="72"/>
      <c r="AF313" s="71"/>
      <c r="AG313" s="71"/>
      <c r="AH313" s="71"/>
      <c r="AI313" s="71"/>
      <c r="AJ313" s="71"/>
      <c r="AK313" s="71"/>
      <c r="AL313" s="71"/>
      <c r="AM313" s="71"/>
      <c r="AN313" s="71"/>
      <c r="AO313" s="71"/>
      <c r="AP313" s="71"/>
      <c r="AQ313" s="72"/>
      <c r="AR313" s="71">
        <v>542</v>
      </c>
      <c r="AS313" s="71">
        <v>147</v>
      </c>
      <c r="AT313" s="71">
        <v>0</v>
      </c>
      <c r="AU313" s="71">
        <v>0</v>
      </c>
      <c r="AV313" s="71">
        <v>0</v>
      </c>
      <c r="AW313" s="71">
        <v>0</v>
      </c>
      <c r="AX313" s="71"/>
      <c r="AY313" s="72"/>
      <c r="AZ313" s="71">
        <v>2170.6999999999998</v>
      </c>
      <c r="BA313" s="71">
        <v>16713.7</v>
      </c>
      <c r="BB313" s="71">
        <v>0</v>
      </c>
      <c r="BC313" s="71">
        <v>0</v>
      </c>
      <c r="BD313" s="71">
        <v>0</v>
      </c>
      <c r="BE313" s="71">
        <v>0</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2126</v>
      </c>
      <c r="B314" s="70">
        <v>284</v>
      </c>
      <c r="C314" s="70">
        <v>12</v>
      </c>
      <c r="D314" s="70">
        <v>17</v>
      </c>
      <c r="E314" s="70">
        <v>2015</v>
      </c>
      <c r="F314" s="70" t="s">
        <v>182</v>
      </c>
      <c r="G314" s="70" t="s">
        <v>2114</v>
      </c>
      <c r="H314" s="70" t="s">
        <v>2115</v>
      </c>
      <c r="I314" s="148"/>
      <c r="J314" s="71">
        <v>37.300197085482132</v>
      </c>
      <c r="K314" s="71">
        <v>2.020593813047685</v>
      </c>
      <c r="L314" s="71">
        <v>3.960396690110195</v>
      </c>
      <c r="M314" s="71">
        <v>46.63795417707987</v>
      </c>
      <c r="N314" s="71">
        <v>48.772114135947803</v>
      </c>
      <c r="O314" s="71">
        <v>34.809406737816055</v>
      </c>
      <c r="P314" s="71">
        <v>43.378356815571578</v>
      </c>
      <c r="Q314" s="71">
        <v>2.3667787949291901</v>
      </c>
      <c r="R314" s="71">
        <v>0</v>
      </c>
      <c r="S314" s="71">
        <v>4.9939773907200014</v>
      </c>
      <c r="T314" s="72"/>
      <c r="U314" s="71">
        <v>7973454</v>
      </c>
      <c r="V314" s="71">
        <v>910</v>
      </c>
      <c r="W314" s="71">
        <v>86</v>
      </c>
      <c r="X314" s="71">
        <v>8838</v>
      </c>
      <c r="Y314" s="71">
        <v>13675</v>
      </c>
      <c r="Z314" s="71">
        <v>20224</v>
      </c>
      <c r="AA314" s="71">
        <v>8632</v>
      </c>
      <c r="AB314" s="71">
        <v>32576</v>
      </c>
      <c r="AC314" s="71">
        <v>0</v>
      </c>
      <c r="AD314" s="71">
        <v>4.9939773907200014</v>
      </c>
      <c r="AE314" s="72"/>
      <c r="AF314" s="71">
        <v>49466440.255255148</v>
      </c>
      <c r="AG314" s="71">
        <v>1494619.948026069</v>
      </c>
      <c r="AH314" s="71">
        <v>841450.4214926475</v>
      </c>
      <c r="AI314" s="71">
        <v>57062629.412538819</v>
      </c>
      <c r="AJ314" s="71">
        <v>76285026.385123104</v>
      </c>
      <c r="AK314" s="71">
        <v>0</v>
      </c>
      <c r="AL314" s="71">
        <v>0</v>
      </c>
      <c r="AM314" s="71">
        <v>4464404.148819549</v>
      </c>
      <c r="AN314" s="71">
        <v>0</v>
      </c>
      <c r="AO314" s="71">
        <v>0</v>
      </c>
      <c r="AP314" s="71">
        <v>189614570.57125533</v>
      </c>
      <c r="AQ314" s="72"/>
      <c r="AR314" s="71">
        <v>592</v>
      </c>
      <c r="AS314" s="71">
        <v>235</v>
      </c>
      <c r="AT314" s="71">
        <v>0</v>
      </c>
      <c r="AU314" s="71">
        <v>0</v>
      </c>
      <c r="AV314" s="71">
        <v>0</v>
      </c>
      <c r="AW314" s="71">
        <v>0</v>
      </c>
      <c r="AX314" s="71"/>
      <c r="AY314" s="72"/>
      <c r="AZ314" s="71">
        <v>2427.6</v>
      </c>
      <c r="BA314" s="71">
        <v>24961.7</v>
      </c>
      <c r="BB314" s="71">
        <v>0</v>
      </c>
      <c r="BC314" s="71">
        <v>0</v>
      </c>
      <c r="BD314" s="71">
        <v>0</v>
      </c>
      <c r="BE314" s="71">
        <v>0</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2127</v>
      </c>
      <c r="B315" s="70">
        <v>285</v>
      </c>
      <c r="C315" s="70">
        <v>13</v>
      </c>
      <c r="D315" s="70">
        <v>17</v>
      </c>
      <c r="E315" s="70">
        <v>2016</v>
      </c>
      <c r="F315" s="70" t="s">
        <v>155</v>
      </c>
      <c r="G315" s="70" t="s">
        <v>2114</v>
      </c>
      <c r="H315" s="70" t="s">
        <v>2115</v>
      </c>
      <c r="I315" s="148"/>
      <c r="J315" s="71">
        <v>35.065292296794404</v>
      </c>
      <c r="K315" s="71">
        <v>2.0018716894997288</v>
      </c>
      <c r="L315" s="71">
        <v>4.216800967974824</v>
      </c>
      <c r="M315" s="71">
        <v>40.933422880995003</v>
      </c>
      <c r="N315" s="71">
        <v>50.10468428295281</v>
      </c>
      <c r="O315" s="71">
        <v>34.293183319850691</v>
      </c>
      <c r="P315" s="71">
        <v>41.891900515471512</v>
      </c>
      <c r="Q315" s="71">
        <v>2.2539386407630282</v>
      </c>
      <c r="R315" s="71">
        <v>0</v>
      </c>
      <c r="S315" s="71">
        <v>3.8070228191999993</v>
      </c>
      <c r="T315" s="72"/>
      <c r="U315" s="71">
        <v>7937534</v>
      </c>
      <c r="V315" s="71">
        <v>910</v>
      </c>
      <c r="W315" s="71">
        <v>86</v>
      </c>
      <c r="X315" s="71">
        <v>8838</v>
      </c>
      <c r="Y315" s="71">
        <v>13640</v>
      </c>
      <c r="Z315" s="71">
        <v>20169</v>
      </c>
      <c r="AA315" s="71">
        <v>8622</v>
      </c>
      <c r="AB315" s="71">
        <v>31911</v>
      </c>
      <c r="AC315" s="71">
        <v>0</v>
      </c>
      <c r="AD315" s="71">
        <v>3.8070228191999989</v>
      </c>
      <c r="AE315" s="72"/>
      <c r="AF315" s="71">
        <v>48797146.372621506</v>
      </c>
      <c r="AG315" s="71">
        <v>1423789.2154720421</v>
      </c>
      <c r="AH315" s="71">
        <v>702284.14004534588</v>
      </c>
      <c r="AI315" s="71">
        <v>60569719.995108306</v>
      </c>
      <c r="AJ315" s="71">
        <v>73602749.203417823</v>
      </c>
      <c r="AK315" s="71">
        <v>0</v>
      </c>
      <c r="AL315" s="71">
        <v>0</v>
      </c>
      <c r="AM315" s="71">
        <v>4376666.2890592339</v>
      </c>
      <c r="AN315" s="71">
        <v>0</v>
      </c>
      <c r="AO315" s="71">
        <v>0</v>
      </c>
      <c r="AP315" s="71">
        <v>189472355.21572423</v>
      </c>
      <c r="AQ315" s="72"/>
      <c r="AR315" s="71">
        <v>615</v>
      </c>
      <c r="AS315" s="71">
        <v>287</v>
      </c>
      <c r="AT315" s="71">
        <v>0</v>
      </c>
      <c r="AU315" s="71">
        <v>0</v>
      </c>
      <c r="AV315" s="71">
        <v>0</v>
      </c>
      <c r="AW315" s="71">
        <v>0</v>
      </c>
      <c r="AX315" s="71"/>
      <c r="AY315" s="72"/>
      <c r="AZ315" s="71">
        <v>2574.6999999999998</v>
      </c>
      <c r="BA315" s="71">
        <v>28839.3</v>
      </c>
      <c r="BB315" s="71">
        <v>0</v>
      </c>
      <c r="BC315" s="71">
        <v>0</v>
      </c>
      <c r="BD315" s="71">
        <v>0</v>
      </c>
      <c r="BE315" s="71">
        <v>0</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2128</v>
      </c>
      <c r="B316" s="70">
        <v>286</v>
      </c>
      <c r="C316" s="70">
        <v>14</v>
      </c>
      <c r="D316" s="70">
        <v>17</v>
      </c>
      <c r="E316" s="70">
        <v>2017</v>
      </c>
      <c r="F316" s="70" t="s">
        <v>156</v>
      </c>
      <c r="G316" s="70" t="s">
        <v>2114</v>
      </c>
      <c r="H316" s="70" t="s">
        <v>2115</v>
      </c>
      <c r="I316" s="148"/>
      <c r="J316" s="71">
        <v>28.715297386313246</v>
      </c>
      <c r="K316" s="71">
        <v>1.9733071397594015</v>
      </c>
      <c r="L316" s="71">
        <v>3.6111526572204786</v>
      </c>
      <c r="M316" s="71">
        <v>36.839313367979166</v>
      </c>
      <c r="N316" s="71">
        <v>43.712721980927057</v>
      </c>
      <c r="O316" s="71">
        <v>33.588088691644806</v>
      </c>
      <c r="P316" s="71">
        <v>41.327197777496167</v>
      </c>
      <c r="Q316" s="71">
        <v>2.1384222819210401</v>
      </c>
      <c r="R316" s="71">
        <v>0</v>
      </c>
      <c r="S316" s="71">
        <v>5.3140362700814183</v>
      </c>
      <c r="T316" s="72"/>
      <c r="U316" s="71">
        <v>8291803</v>
      </c>
      <c r="V316" s="71">
        <v>910</v>
      </c>
      <c r="W316" s="71">
        <v>86</v>
      </c>
      <c r="X316" s="71">
        <v>8838</v>
      </c>
      <c r="Y316" s="71">
        <v>13643</v>
      </c>
      <c r="Z316" s="71">
        <v>20082</v>
      </c>
      <c r="AA316" s="71">
        <v>8560</v>
      </c>
      <c r="AB316" s="71">
        <v>31308</v>
      </c>
      <c r="AC316" s="71">
        <v>0</v>
      </c>
      <c r="AD316" s="71">
        <v>5.3140362700814183</v>
      </c>
      <c r="AE316" s="72"/>
      <c r="AF316" s="71">
        <v>44587084.505539127</v>
      </c>
      <c r="AG316" s="71">
        <v>1464765.3515365201</v>
      </c>
      <c r="AH316" s="71">
        <v>808933.3310797395</v>
      </c>
      <c r="AI316" s="71">
        <v>63577807.63462124</v>
      </c>
      <c r="AJ316" s="71">
        <v>73818419.200664043</v>
      </c>
      <c r="AK316" s="71">
        <v>0</v>
      </c>
      <c r="AL316" s="71">
        <v>0</v>
      </c>
      <c r="AM316" s="71">
        <v>4300682.3471483327</v>
      </c>
      <c r="AN316" s="71">
        <v>0</v>
      </c>
      <c r="AO316" s="71">
        <v>0</v>
      </c>
      <c r="AP316" s="71">
        <v>188557692.37058899</v>
      </c>
      <c r="AQ316" s="72"/>
      <c r="AR316" s="71">
        <v>635</v>
      </c>
      <c r="AS316" s="71">
        <v>334</v>
      </c>
      <c r="AT316" s="71">
        <v>0</v>
      </c>
      <c r="AU316" s="71">
        <v>0</v>
      </c>
      <c r="AV316" s="71">
        <v>0</v>
      </c>
      <c r="AW316" s="71">
        <v>0</v>
      </c>
      <c r="AX316" s="71"/>
      <c r="AY316" s="72"/>
      <c r="AZ316" s="71">
        <v>2695.9</v>
      </c>
      <c r="BA316" s="71">
        <v>33452.699999999997</v>
      </c>
      <c r="BB316" s="71">
        <v>0</v>
      </c>
      <c r="BC316" s="71">
        <v>0</v>
      </c>
      <c r="BD316" s="71">
        <v>0</v>
      </c>
      <c r="BE316" s="71">
        <v>0</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2129</v>
      </c>
      <c r="B317" s="70">
        <v>287</v>
      </c>
      <c r="C317" s="70">
        <v>15</v>
      </c>
      <c r="D317" s="70">
        <v>17</v>
      </c>
      <c r="E317" s="70">
        <v>2018</v>
      </c>
      <c r="F317" s="70" t="s">
        <v>183</v>
      </c>
      <c r="G317" s="70" t="s">
        <v>2114</v>
      </c>
      <c r="H317" s="70" t="s">
        <v>2115</v>
      </c>
      <c r="I317" s="148"/>
      <c r="J317" s="71">
        <v>24.171041919483397</v>
      </c>
      <c r="K317" s="71">
        <v>1.7607465749925206</v>
      </c>
      <c r="L317" s="71">
        <v>3.1980858326336077</v>
      </c>
      <c r="M317" s="71">
        <v>32.624381536569111</v>
      </c>
      <c r="N317" s="71">
        <v>33.639638681796761</v>
      </c>
      <c r="O317" s="71">
        <v>32.774877102489882</v>
      </c>
      <c r="P317" s="71">
        <v>40.729401519955843</v>
      </c>
      <c r="Q317" s="71">
        <v>1.94762962894014</v>
      </c>
      <c r="R317" s="71">
        <v>0</v>
      </c>
      <c r="S317" s="71">
        <v>4.8476426441902314</v>
      </c>
      <c r="T317" s="72"/>
      <c r="U317" s="71">
        <v>8106227</v>
      </c>
      <c r="V317" s="71">
        <v>910</v>
      </c>
      <c r="W317" s="71">
        <v>86</v>
      </c>
      <c r="X317" s="71">
        <v>8838</v>
      </c>
      <c r="Y317" s="71">
        <v>13605</v>
      </c>
      <c r="Z317" s="71">
        <v>19971</v>
      </c>
      <c r="AA317" s="71">
        <v>8521</v>
      </c>
      <c r="AB317" s="71">
        <v>30729</v>
      </c>
      <c r="AC317" s="71">
        <v>0</v>
      </c>
      <c r="AD317" s="71">
        <v>4.8476426441902314</v>
      </c>
      <c r="AE317" s="72"/>
      <c r="AF317" s="71">
        <v>42476261.24831225</v>
      </c>
      <c r="AG317" s="71">
        <v>1286257.884533745</v>
      </c>
      <c r="AH317" s="71">
        <v>756102.94162311254</v>
      </c>
      <c r="AI317" s="71">
        <v>62487458.327072427</v>
      </c>
      <c r="AJ317" s="71">
        <v>63542251.168656811</v>
      </c>
      <c r="AK317" s="71">
        <v>0</v>
      </c>
      <c r="AL317" s="71">
        <v>0</v>
      </c>
      <c r="AM317" s="71">
        <v>4229880.9810582586</v>
      </c>
      <c r="AN317" s="71">
        <v>0</v>
      </c>
      <c r="AO317" s="71">
        <v>0</v>
      </c>
      <c r="AP317" s="71">
        <v>174778212.55125663</v>
      </c>
      <c r="AQ317" s="72"/>
      <c r="AR317" s="71">
        <v>675</v>
      </c>
      <c r="AS317" s="71">
        <v>362</v>
      </c>
      <c r="AT317" s="71">
        <v>0</v>
      </c>
      <c r="AU317" s="71">
        <v>0</v>
      </c>
      <c r="AV317" s="71">
        <v>0</v>
      </c>
      <c r="AW317" s="71">
        <v>0</v>
      </c>
      <c r="AX317" s="71"/>
      <c r="AY317" s="72"/>
      <c r="AZ317" s="71">
        <v>2911.9999999999995</v>
      </c>
      <c r="BA317" s="71">
        <v>35932</v>
      </c>
      <c r="BB317" s="71">
        <v>0</v>
      </c>
      <c r="BC317" s="71">
        <v>0</v>
      </c>
      <c r="BD317" s="71">
        <v>0</v>
      </c>
      <c r="BE317" s="71">
        <v>0</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2130</v>
      </c>
      <c r="B318" s="70">
        <v>288</v>
      </c>
      <c r="C318" s="70">
        <v>16</v>
      </c>
      <c r="D318" s="70">
        <v>17</v>
      </c>
      <c r="E318" s="70">
        <v>2019</v>
      </c>
      <c r="F318" s="70" t="s">
        <v>158</v>
      </c>
      <c r="G318" s="70" t="s">
        <v>2114</v>
      </c>
      <c r="H318" s="70" t="s">
        <v>2115</v>
      </c>
      <c r="I318" s="148"/>
      <c r="J318" s="71">
        <v>26.308850242835476</v>
      </c>
      <c r="K318" s="71">
        <v>1.6339665175234503</v>
      </c>
      <c r="L318" s="71">
        <v>3.2246871076631161</v>
      </c>
      <c r="M318" s="71">
        <v>29.074633186270233</v>
      </c>
      <c r="N318" s="71">
        <v>35.482685514988518</v>
      </c>
      <c r="O318" s="71">
        <v>31.643577354513351</v>
      </c>
      <c r="P318" s="71">
        <v>40.299725357837012</v>
      </c>
      <c r="Q318" s="71">
        <v>1.8579095798104299</v>
      </c>
      <c r="R318" s="71">
        <v>0</v>
      </c>
      <c r="S318" s="71">
        <v>4.220690119148351</v>
      </c>
      <c r="T318" s="72"/>
      <c r="U318" s="71">
        <v>9276969</v>
      </c>
      <c r="V318" s="71">
        <v>910</v>
      </c>
      <c r="W318" s="71">
        <v>86</v>
      </c>
      <c r="X318" s="71">
        <v>8838</v>
      </c>
      <c r="Y318" s="71">
        <v>13616</v>
      </c>
      <c r="Z318" s="71">
        <v>19811</v>
      </c>
      <c r="AA318" s="71">
        <v>8368</v>
      </c>
      <c r="AB318" s="71">
        <v>30107</v>
      </c>
      <c r="AC318" s="71">
        <v>0</v>
      </c>
      <c r="AD318" s="71">
        <v>4.220690119148351</v>
      </c>
      <c r="AE318" s="72"/>
      <c r="AF318" s="71">
        <v>48578918.476441763</v>
      </c>
      <c r="AG318" s="71">
        <v>1254965.327478735</v>
      </c>
      <c r="AH318" s="71">
        <v>811519.17450362549</v>
      </c>
      <c r="AI318" s="71">
        <v>58128717.346942887</v>
      </c>
      <c r="AJ318" s="71">
        <v>70100263.617943197</v>
      </c>
      <c r="AK318" s="71">
        <v>0</v>
      </c>
      <c r="AL318" s="71">
        <v>0</v>
      </c>
      <c r="AM318" s="71">
        <v>4100346.7546253456</v>
      </c>
      <c r="AN318" s="71">
        <v>0</v>
      </c>
      <c r="AO318" s="71">
        <v>0</v>
      </c>
      <c r="AP318" s="71">
        <v>182974730.69793555</v>
      </c>
      <c r="AQ318" s="72"/>
      <c r="AR318" s="71">
        <v>696</v>
      </c>
      <c r="AS318" s="71">
        <v>397</v>
      </c>
      <c r="AT318" s="71">
        <v>0</v>
      </c>
      <c r="AU318" s="71">
        <v>0</v>
      </c>
      <c r="AV318" s="71">
        <v>0</v>
      </c>
      <c r="AW318" s="71">
        <v>0</v>
      </c>
      <c r="AX318" s="71"/>
      <c r="AY318" s="72"/>
      <c r="AZ318" s="71">
        <v>3045</v>
      </c>
      <c r="BA318" s="71">
        <v>37829.9</v>
      </c>
      <c r="BB318" s="71">
        <v>0</v>
      </c>
      <c r="BC318" s="71">
        <v>0</v>
      </c>
      <c r="BD318" s="71">
        <v>0</v>
      </c>
      <c r="BE318" s="71">
        <v>0</v>
      </c>
      <c r="BF318" s="71"/>
      <c r="BG318" s="72"/>
      <c r="BH318" s="71">
        <v>0</v>
      </c>
      <c r="BI318" s="71">
        <v>0</v>
      </c>
      <c r="BJ318" s="71">
        <v>2.69</v>
      </c>
      <c r="BK318" s="71">
        <v>0</v>
      </c>
      <c r="BL318" s="71">
        <v>0</v>
      </c>
      <c r="BM318" s="71">
        <v>0</v>
      </c>
      <c r="BN318" s="72"/>
      <c r="BO318" s="71">
        <v>0</v>
      </c>
      <c r="BP318" s="71">
        <v>0</v>
      </c>
      <c r="BQ318" s="71">
        <v>1</v>
      </c>
      <c r="BR318" s="71">
        <v>0</v>
      </c>
      <c r="BS318" s="71">
        <v>0</v>
      </c>
      <c r="BT318" s="71">
        <v>0</v>
      </c>
      <c r="BU318"/>
      <c r="BV318" s="70">
        <v>2.69</v>
      </c>
      <c r="BW318" s="70">
        <v>0</v>
      </c>
      <c r="BX318" s="70">
        <v>0</v>
      </c>
      <c r="BY318" s="70">
        <v>0</v>
      </c>
      <c r="BZ318" s="70">
        <v>0</v>
      </c>
      <c r="CA318" s="70">
        <v>0</v>
      </c>
      <c r="CB318" s="70">
        <v>0</v>
      </c>
      <c r="CC318" s="70">
        <v>0</v>
      </c>
      <c r="CD318" s="70">
        <v>0</v>
      </c>
    </row>
    <row r="319" spans="1:82">
      <c r="A319" s="70" t="s">
        <v>2131</v>
      </c>
      <c r="B319" s="70">
        <v>289</v>
      </c>
      <c r="C319" s="70">
        <v>17</v>
      </c>
      <c r="D319" s="70">
        <v>17</v>
      </c>
      <c r="E319" s="70">
        <v>2020</v>
      </c>
      <c r="F319" s="70" t="s">
        <v>159</v>
      </c>
      <c r="G319" s="70" t="s">
        <v>2114</v>
      </c>
      <c r="H319" s="70" t="s">
        <v>2115</v>
      </c>
      <c r="I319" s="148"/>
      <c r="J319" s="71">
        <v>31.960643178392509</v>
      </c>
      <c r="K319" s="71">
        <v>1.8439728272380185</v>
      </c>
      <c r="L319" s="71">
        <v>4.5930266477159281</v>
      </c>
      <c r="M319" s="71">
        <v>23.534910738644996</v>
      </c>
      <c r="N319" s="71">
        <v>31.961082091314196</v>
      </c>
      <c r="O319" s="71">
        <v>27.609493786970052</v>
      </c>
      <c r="P319" s="71">
        <v>37.770078895769743</v>
      </c>
      <c r="Q319" s="71">
        <v>1.73132268188588</v>
      </c>
      <c r="R319" s="71">
        <v>0</v>
      </c>
      <c r="S319" s="71">
        <v>3.905635117496419</v>
      </c>
      <c r="T319" s="72"/>
      <c r="U319" s="71">
        <v>8802404</v>
      </c>
      <c r="V319" s="71">
        <v>883</v>
      </c>
      <c r="W319" s="71">
        <v>178</v>
      </c>
      <c r="X319" s="71">
        <v>8055</v>
      </c>
      <c r="Y319" s="71">
        <v>13498</v>
      </c>
      <c r="Z319" s="71">
        <v>19729</v>
      </c>
      <c r="AA319" s="71">
        <v>8336</v>
      </c>
      <c r="AB319" s="71">
        <v>29364</v>
      </c>
      <c r="AC319" s="71">
        <v>0</v>
      </c>
      <c r="AD319" s="71">
        <v>3.905635117496419</v>
      </c>
      <c r="AE319" s="72"/>
      <c r="AF319" s="71">
        <v>54774176.331251279</v>
      </c>
      <c r="AG319" s="71">
        <v>1301870.8573701335</v>
      </c>
      <c r="AH319" s="71">
        <v>1276192.0078034468</v>
      </c>
      <c r="AI319" s="71">
        <v>45370515.460298583</v>
      </c>
      <c r="AJ319" s="71">
        <v>61099455.953559011</v>
      </c>
      <c r="AK319" s="71"/>
      <c r="AL319" s="71"/>
      <c r="AM319" s="71">
        <v>3832328.2408444202</v>
      </c>
      <c r="AN319" s="71"/>
      <c r="AO319" s="71"/>
      <c r="AP319" s="71">
        <v>167654538.85112688</v>
      </c>
      <c r="AQ319" s="72"/>
      <c r="AR319" s="71">
        <v>721</v>
      </c>
      <c r="AS319" s="71">
        <v>447</v>
      </c>
      <c r="AT319" s="71">
        <v>0</v>
      </c>
      <c r="AU319" s="71">
        <v>0</v>
      </c>
      <c r="AV319" s="71">
        <v>0</v>
      </c>
      <c r="AW319" s="71">
        <v>0</v>
      </c>
      <c r="AX319" s="71"/>
      <c r="AY319" s="72"/>
      <c r="AZ319" s="71">
        <v>3196.7</v>
      </c>
      <c r="BA319" s="71">
        <v>40218.099999999991</v>
      </c>
      <c r="BB319" s="71">
        <v>0</v>
      </c>
      <c r="BC319" s="71">
        <v>0</v>
      </c>
      <c r="BD319" s="71">
        <v>0</v>
      </c>
      <c r="BE319" s="71">
        <v>0</v>
      </c>
      <c r="BF319" s="71"/>
      <c r="BG319" s="72"/>
      <c r="BH319" s="71">
        <v>0</v>
      </c>
      <c r="BI319" s="71">
        <v>0</v>
      </c>
      <c r="BJ319" s="71">
        <v>2.423</v>
      </c>
      <c r="BK319" s="71">
        <v>0</v>
      </c>
      <c r="BL319" s="71">
        <v>0</v>
      </c>
      <c r="BM319" s="71">
        <v>0</v>
      </c>
      <c r="BN319" s="72"/>
      <c r="BO319" s="71">
        <v>0</v>
      </c>
      <c r="BP319" s="71">
        <v>0</v>
      </c>
      <c r="BQ319" s="71">
        <v>1</v>
      </c>
      <c r="BR319" s="71">
        <v>0</v>
      </c>
      <c r="BS319" s="71">
        <v>0</v>
      </c>
      <c r="BT319" s="71">
        <v>0</v>
      </c>
      <c r="BU319"/>
      <c r="BV319" s="70">
        <v>2.423</v>
      </c>
      <c r="BW319" s="70">
        <v>0</v>
      </c>
      <c r="BX319" s="70">
        <v>0</v>
      </c>
      <c r="BY319" s="70">
        <v>0</v>
      </c>
      <c r="BZ319" s="70">
        <v>0</v>
      </c>
      <c r="CA319" s="70">
        <v>0</v>
      </c>
      <c r="CB319" s="70">
        <v>0</v>
      </c>
      <c r="CC319" s="70">
        <v>0</v>
      </c>
      <c r="CD319" s="70">
        <v>0</v>
      </c>
    </row>
    <row r="320" spans="1:82">
      <c r="A320" s="70" t="s">
        <v>2132</v>
      </c>
      <c r="B320" s="70">
        <v>289</v>
      </c>
      <c r="C320" s="70">
        <v>18</v>
      </c>
      <c r="D320" s="70">
        <v>17</v>
      </c>
      <c r="E320" s="70">
        <v>2021</v>
      </c>
      <c r="F320" s="70" t="s">
        <v>160</v>
      </c>
      <c r="G320" s="70" t="s">
        <v>2114</v>
      </c>
      <c r="H320" s="70" t="s">
        <v>2115</v>
      </c>
      <c r="I320" s="148"/>
      <c r="J320" s="71">
        <v>27.687952703650968</v>
      </c>
      <c r="K320" s="71">
        <v>1.9345611419126965</v>
      </c>
      <c r="L320" s="71">
        <v>5.1296054830023206</v>
      </c>
      <c r="M320" s="71">
        <v>23.725998095359106</v>
      </c>
      <c r="N320" s="71">
        <v>31.757104301618902</v>
      </c>
      <c r="O320" s="71">
        <v>26.394414657949323</v>
      </c>
      <c r="P320" s="71">
        <v>38.529689304298934</v>
      </c>
      <c r="Q320" s="71">
        <v>1.6782790150319</v>
      </c>
      <c r="R320" s="71">
        <v>0</v>
      </c>
      <c r="S320" s="71">
        <v>3.8593491010616781</v>
      </c>
      <c r="T320" s="72"/>
      <c r="U320" s="71">
        <v>10023499</v>
      </c>
      <c r="V320" s="71">
        <v>883</v>
      </c>
      <c r="W320" s="71">
        <v>178</v>
      </c>
      <c r="X320" s="71">
        <v>8055</v>
      </c>
      <c r="Y320" s="71">
        <v>13423</v>
      </c>
      <c r="Z320" s="71">
        <v>19420</v>
      </c>
      <c r="AA320" s="71">
        <v>8292</v>
      </c>
      <c r="AB320" s="71">
        <v>28744</v>
      </c>
      <c r="AC320" s="71">
        <v>0</v>
      </c>
      <c r="AD320" s="71">
        <v>3.8593491010616781</v>
      </c>
      <c r="AE320" s="72"/>
      <c r="AF320" s="71">
        <v>58189204.115115345</v>
      </c>
      <c r="AG320" s="71">
        <v>1416479.9963355858</v>
      </c>
      <c r="AH320" s="71">
        <v>1376426.2188813444</v>
      </c>
      <c r="AI320" s="71">
        <v>52582907.951484151</v>
      </c>
      <c r="AJ320" s="71">
        <v>64614464.343236849</v>
      </c>
      <c r="AK320" s="71">
        <v>0</v>
      </c>
      <c r="AL320" s="71">
        <v>0</v>
      </c>
      <c r="AM320" s="71">
        <v>3773049.1911474871</v>
      </c>
      <c r="AN320" s="71">
        <v>0</v>
      </c>
      <c r="AO320" s="71">
        <v>0</v>
      </c>
      <c r="AP320" s="71">
        <v>181952531.81620076</v>
      </c>
      <c r="AQ320" s="72"/>
      <c r="AR320" s="71">
        <v>753</v>
      </c>
      <c r="AS320" s="71">
        <v>475</v>
      </c>
      <c r="AT320" s="71">
        <v>0</v>
      </c>
      <c r="AU320" s="71">
        <v>0</v>
      </c>
      <c r="AV320" s="71">
        <v>0</v>
      </c>
      <c r="AW320" s="71">
        <v>0</v>
      </c>
      <c r="AX320" s="71"/>
      <c r="AY320" s="72"/>
      <c r="AZ320" s="71">
        <v>3423.5000000000009</v>
      </c>
      <c r="BA320" s="71">
        <v>44035.1</v>
      </c>
      <c r="BB320" s="71">
        <v>0</v>
      </c>
      <c r="BC320" s="71">
        <v>0</v>
      </c>
      <c r="BD320" s="71">
        <v>0</v>
      </c>
      <c r="BE320" s="71">
        <v>0</v>
      </c>
      <c r="BF320" s="71"/>
      <c r="BG320" s="72"/>
      <c r="BH320" s="71">
        <v>0</v>
      </c>
      <c r="BI320" s="71">
        <v>0</v>
      </c>
      <c r="BJ320" s="71">
        <v>6.5190000000000001</v>
      </c>
      <c r="BK320" s="71">
        <v>0</v>
      </c>
      <c r="BL320" s="71">
        <v>0</v>
      </c>
      <c r="BM320" s="71">
        <v>0</v>
      </c>
      <c r="BN320" s="72"/>
      <c r="BO320" s="71">
        <v>0</v>
      </c>
      <c r="BP320" s="71">
        <v>0</v>
      </c>
      <c r="BQ320" s="71">
        <v>2</v>
      </c>
      <c r="BR320" s="71">
        <v>0</v>
      </c>
      <c r="BS320" s="71">
        <v>0</v>
      </c>
      <c r="BT320" s="71">
        <v>0</v>
      </c>
      <c r="BU320"/>
      <c r="BV320" s="70">
        <v>6.5190000000000001</v>
      </c>
      <c r="BW320" s="70">
        <v>0</v>
      </c>
      <c r="BX320" s="70">
        <v>0</v>
      </c>
      <c r="BY320" s="70">
        <v>0</v>
      </c>
      <c r="BZ320" s="70">
        <v>0</v>
      </c>
      <c r="CA320" s="70">
        <v>0</v>
      </c>
      <c r="CB320" s="70">
        <v>0</v>
      </c>
      <c r="CC320" s="70">
        <v>0</v>
      </c>
      <c r="CD320" s="70">
        <v>0</v>
      </c>
    </row>
    <row r="321" spans="1:82">
      <c r="A321" s="70" t="s">
        <v>2133</v>
      </c>
      <c r="B321" s="70">
        <v>289</v>
      </c>
      <c r="C321" s="70">
        <v>19</v>
      </c>
      <c r="D321" s="70">
        <v>17</v>
      </c>
      <c r="E321" s="70">
        <v>2022</v>
      </c>
      <c r="F321" s="70" t="s">
        <v>161</v>
      </c>
      <c r="G321" s="70" t="s">
        <v>2114</v>
      </c>
      <c r="H321" s="70" t="s">
        <v>2115</v>
      </c>
      <c r="I321" s="148"/>
      <c r="J321" s="71">
        <v>34.701834462722729</v>
      </c>
      <c r="K321" s="71">
        <v>1.7412235487502599</v>
      </c>
      <c r="L321" s="71">
        <v>4.3670454500333511</v>
      </c>
      <c r="M321" s="71">
        <v>27.235005294292364</v>
      </c>
      <c r="N321" s="71">
        <v>33.870102097182581</v>
      </c>
      <c r="O321" s="71">
        <v>27.495769390911494</v>
      </c>
      <c r="P321" s="71">
        <v>37.703996760697791</v>
      </c>
      <c r="Q321" s="71">
        <v>1.6506515140561357</v>
      </c>
      <c r="R321" s="71">
        <v>0</v>
      </c>
      <c r="S321" s="71">
        <v>3.5117781628862348</v>
      </c>
      <c r="T321" s="72"/>
      <c r="U321" s="71">
        <v>11584253</v>
      </c>
      <c r="V321" s="71">
        <v>883</v>
      </c>
      <c r="W321" s="71">
        <v>178</v>
      </c>
      <c r="X321" s="71">
        <v>8055</v>
      </c>
      <c r="Y321" s="71">
        <v>13313</v>
      </c>
      <c r="Z321" s="71">
        <v>19221</v>
      </c>
      <c r="AA321" s="71">
        <v>8238</v>
      </c>
      <c r="AB321" s="71">
        <v>28039</v>
      </c>
      <c r="AC321" s="71">
        <v>0</v>
      </c>
      <c r="AD321" s="71">
        <v>3.5117781628862348</v>
      </c>
      <c r="AE321" s="72"/>
      <c r="AF321" s="71">
        <v>59105041.18373359</v>
      </c>
      <c r="AG321" s="71">
        <v>1367251.9245398305</v>
      </c>
      <c r="AH321" s="71">
        <v>1349549.5164778978</v>
      </c>
      <c r="AI321" s="71">
        <v>52242765.685770668</v>
      </c>
      <c r="AJ321" s="71">
        <v>65628576.20485124</v>
      </c>
      <c r="AK321" s="71">
        <v>0</v>
      </c>
      <c r="AL321" s="71">
        <v>0</v>
      </c>
      <c r="AM321" s="71">
        <v>3620600.207881113</v>
      </c>
      <c r="AN321" s="71">
        <v>0</v>
      </c>
      <c r="AO321" s="71">
        <v>0</v>
      </c>
      <c r="AP321" s="71">
        <v>183313784.72325435</v>
      </c>
      <c r="AQ321" s="72"/>
      <c r="AR321" s="71">
        <v>783</v>
      </c>
      <c r="AS321" s="71">
        <v>490</v>
      </c>
      <c r="AT321" s="71">
        <v>0</v>
      </c>
      <c r="AU321" s="71">
        <v>0</v>
      </c>
      <c r="AV321" s="71">
        <v>0</v>
      </c>
      <c r="AW321" s="71">
        <v>0</v>
      </c>
      <c r="AX321" s="71"/>
      <c r="AY321" s="72"/>
      <c r="AZ321" s="71">
        <v>3617.6000000000013</v>
      </c>
      <c r="BA321" s="71">
        <v>44745.7</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2134</v>
      </c>
      <c r="B322" s="70">
        <v>289</v>
      </c>
      <c r="C322" s="70">
        <v>20</v>
      </c>
      <c r="D322" s="70">
        <v>17</v>
      </c>
      <c r="E322" s="70">
        <v>2023</v>
      </c>
      <c r="F322" s="70" t="s">
        <v>1539</v>
      </c>
      <c r="G322" s="70" t="s">
        <v>2114</v>
      </c>
      <c r="H322" s="70" t="s">
        <v>2115</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806</v>
      </c>
      <c r="AS322" s="71">
        <v>500</v>
      </c>
      <c r="AT322" s="71">
        <v>0</v>
      </c>
      <c r="AU322" s="71">
        <v>0</v>
      </c>
      <c r="AV322" s="71">
        <v>0</v>
      </c>
      <c r="AW322" s="71">
        <v>1</v>
      </c>
      <c r="AX322" s="71"/>
      <c r="AY322" s="72"/>
      <c r="AZ322" s="71">
        <v>3745.7000000000021</v>
      </c>
      <c r="BA322" s="71">
        <v>45185.7</v>
      </c>
      <c r="BB322" s="71">
        <v>0</v>
      </c>
      <c r="BC322" s="71">
        <v>0</v>
      </c>
      <c r="BD322" s="71">
        <v>0</v>
      </c>
      <c r="BE322" s="71">
        <v>10000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2135</v>
      </c>
      <c r="B323" s="70">
        <v>289</v>
      </c>
      <c r="C323" s="70">
        <v>21</v>
      </c>
      <c r="D323" s="70">
        <v>17</v>
      </c>
      <c r="E323" s="70">
        <v>2024</v>
      </c>
      <c r="F323" s="70" t="s">
        <v>1554</v>
      </c>
      <c r="G323" s="70" t="s">
        <v>2114</v>
      </c>
      <c r="H323" s="70" t="s">
        <v>2115</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2136</v>
      </c>
      <c r="B324" s="70">
        <v>86</v>
      </c>
      <c r="C324" s="70">
        <v>1</v>
      </c>
      <c r="D324" s="70">
        <v>6</v>
      </c>
      <c r="E324" s="70">
        <v>1990</v>
      </c>
      <c r="F324" s="70" t="s">
        <v>787</v>
      </c>
      <c r="G324" s="70" t="s">
        <v>2137</v>
      </c>
      <c r="H324" s="70" t="s">
        <v>2138</v>
      </c>
      <c r="I324" s="148"/>
      <c r="J324" s="71">
        <v>272.298115717668</v>
      </c>
      <c r="K324" s="71">
        <v>4.0739128975315024</v>
      </c>
      <c r="L324" s="71">
        <v>0</v>
      </c>
      <c r="M324" s="71">
        <v>25.529716358638741</v>
      </c>
      <c r="N324" s="71">
        <v>26.61590351064369</v>
      </c>
      <c r="O324" s="71">
        <v>25.678822558901079</v>
      </c>
      <c r="P324" s="71">
        <v>24.61584401236188</v>
      </c>
      <c r="Q324" s="71">
        <v>2.2708560775771001</v>
      </c>
      <c r="R324" s="71">
        <v>3.275462497140925</v>
      </c>
      <c r="S324" s="71">
        <v>2.8658861052240141</v>
      </c>
      <c r="T324" s="72"/>
      <c r="U324" s="71">
        <v>11425927</v>
      </c>
      <c r="V324" s="71">
        <v>1804</v>
      </c>
      <c r="W324" s="71">
        <v>0</v>
      </c>
      <c r="X324" s="71">
        <v>9506</v>
      </c>
      <c r="Y324" s="71">
        <v>11456</v>
      </c>
      <c r="Z324" s="71">
        <v>10562</v>
      </c>
      <c r="AA324" s="71">
        <v>5977</v>
      </c>
      <c r="AB324" s="71">
        <v>36871</v>
      </c>
      <c r="AC324" s="71">
        <v>567316</v>
      </c>
      <c r="AD324" s="71">
        <v>2.8658861052240141</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2139</v>
      </c>
      <c r="B325" s="70">
        <v>87</v>
      </c>
      <c r="C325" s="70">
        <v>2</v>
      </c>
      <c r="D325" s="70">
        <v>6</v>
      </c>
      <c r="E325" s="70">
        <v>2005</v>
      </c>
      <c r="F325" s="70" t="s">
        <v>789</v>
      </c>
      <c r="G325" s="70" t="s">
        <v>2137</v>
      </c>
      <c r="H325" s="70" t="s">
        <v>2138</v>
      </c>
      <c r="I325" s="148"/>
      <c r="J325" s="71">
        <v>200.88058697336379</v>
      </c>
      <c r="K325" s="71">
        <v>2.4577149215049219</v>
      </c>
      <c r="L325" s="71">
        <v>0</v>
      </c>
      <c r="M325" s="71">
        <v>35.78668853788033</v>
      </c>
      <c r="N325" s="71">
        <v>34.483412503325297</v>
      </c>
      <c r="O325" s="71">
        <v>35.931133820897912</v>
      </c>
      <c r="P325" s="71">
        <v>22.568641824057579</v>
      </c>
      <c r="Q325" s="71">
        <v>1.93209502406294</v>
      </c>
      <c r="R325" s="71">
        <v>2.5087924612352079</v>
      </c>
      <c r="S325" s="71">
        <v>2.768078799</v>
      </c>
      <c r="T325" s="72"/>
      <c r="U325" s="71">
        <v>8907902</v>
      </c>
      <c r="V325" s="71">
        <v>1199</v>
      </c>
      <c r="W325" s="71">
        <v>0</v>
      </c>
      <c r="X325" s="71">
        <v>7278</v>
      </c>
      <c r="Y325" s="71">
        <v>12836</v>
      </c>
      <c r="Z325" s="71">
        <v>17102</v>
      </c>
      <c r="AA325" s="71">
        <v>4488</v>
      </c>
      <c r="AB325" s="71">
        <v>32795</v>
      </c>
      <c r="AC325" s="71">
        <v>443628</v>
      </c>
      <c r="AD325" s="71">
        <v>2.768078799</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2140</v>
      </c>
      <c r="B326" s="70">
        <v>88</v>
      </c>
      <c r="C326" s="70">
        <v>3</v>
      </c>
      <c r="D326" s="70">
        <v>6</v>
      </c>
      <c r="E326" s="70">
        <v>2006</v>
      </c>
      <c r="F326" s="70" t="s">
        <v>790</v>
      </c>
      <c r="G326" s="70" t="s">
        <v>2137</v>
      </c>
      <c r="H326" s="70" t="s">
        <v>2138</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2141</v>
      </c>
      <c r="B327" s="70">
        <v>89</v>
      </c>
      <c r="C327" s="70">
        <v>4</v>
      </c>
      <c r="D327" s="70">
        <v>6</v>
      </c>
      <c r="E327" s="70">
        <v>2007</v>
      </c>
      <c r="F327" s="70" t="s">
        <v>791</v>
      </c>
      <c r="G327" s="70" t="s">
        <v>2137</v>
      </c>
      <c r="H327" s="70" t="s">
        <v>2138</v>
      </c>
      <c r="I327" s="148"/>
      <c r="J327" s="71">
        <v>271.25545138089421</v>
      </c>
      <c r="K327" s="71">
        <v>3.045117235415602</v>
      </c>
      <c r="L327" s="71">
        <v>0.25492587634840619</v>
      </c>
      <c r="M327" s="71">
        <v>32.824377717004943</v>
      </c>
      <c r="N327" s="71">
        <v>36.764141383108267</v>
      </c>
      <c r="O327" s="71">
        <v>34.780321922075693</v>
      </c>
      <c r="P327" s="71">
        <v>22.274559152111511</v>
      </c>
      <c r="Q327" s="71">
        <v>2.00158826573348</v>
      </c>
      <c r="R327" s="71">
        <v>5.2327564532041064</v>
      </c>
      <c r="S327" s="71">
        <v>5.6162292507999991</v>
      </c>
      <c r="T327" s="72"/>
      <c r="U327" s="71">
        <v>12844417</v>
      </c>
      <c r="V327" s="71">
        <v>1120</v>
      </c>
      <c r="W327" s="71">
        <v>3</v>
      </c>
      <c r="X327" s="71">
        <v>8531</v>
      </c>
      <c r="Y327" s="71">
        <v>12879</v>
      </c>
      <c r="Z327" s="71">
        <v>17209</v>
      </c>
      <c r="AA327" s="71">
        <v>4362</v>
      </c>
      <c r="AB327" s="71">
        <v>32178</v>
      </c>
      <c r="AC327" s="71">
        <v>951854</v>
      </c>
      <c r="AD327" s="71">
        <v>5.6162292507999991</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2142</v>
      </c>
      <c r="B328" s="70">
        <v>90</v>
      </c>
      <c r="C328" s="70">
        <v>5</v>
      </c>
      <c r="D328" s="70">
        <v>6</v>
      </c>
      <c r="E328" s="70">
        <v>2008</v>
      </c>
      <c r="F328" s="70" t="s">
        <v>792</v>
      </c>
      <c r="G328" s="70" t="s">
        <v>2137</v>
      </c>
      <c r="H328" s="70" t="s">
        <v>2138</v>
      </c>
      <c r="I328" s="148"/>
      <c r="J328" s="71">
        <v>223.15976175743631</v>
      </c>
      <c r="K328" s="71">
        <v>2.3891002117304079</v>
      </c>
      <c r="L328" s="71">
        <v>0.22997901818381891</v>
      </c>
      <c r="M328" s="71">
        <v>35.945848228887712</v>
      </c>
      <c r="N328" s="71">
        <v>33.088604954601493</v>
      </c>
      <c r="O328" s="71">
        <v>33.755235590983872</v>
      </c>
      <c r="P328" s="71">
        <v>21.427964225674859</v>
      </c>
      <c r="Q328" s="71">
        <v>1.95065642878204</v>
      </c>
      <c r="R328" s="71">
        <v>4.5173062671759343</v>
      </c>
      <c r="S328" s="71">
        <v>3.74254946814</v>
      </c>
      <c r="T328" s="72"/>
      <c r="U328" s="71">
        <v>11920261</v>
      </c>
      <c r="V328" s="71">
        <v>1120</v>
      </c>
      <c r="W328" s="71">
        <v>3</v>
      </c>
      <c r="X328" s="71">
        <v>8531</v>
      </c>
      <c r="Y328" s="71">
        <v>12944</v>
      </c>
      <c r="Z328" s="71">
        <v>17288</v>
      </c>
      <c r="AA328" s="71">
        <v>4201</v>
      </c>
      <c r="AB328" s="71">
        <v>31875</v>
      </c>
      <c r="AC328" s="71">
        <v>853257</v>
      </c>
      <c r="AD328" s="71">
        <v>3.74254946814</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2143</v>
      </c>
      <c r="B329" s="70">
        <v>91</v>
      </c>
      <c r="C329" s="70">
        <v>6</v>
      </c>
      <c r="D329" s="70">
        <v>6</v>
      </c>
      <c r="E329" s="70">
        <v>2009</v>
      </c>
      <c r="F329" s="70" t="s">
        <v>176</v>
      </c>
      <c r="G329" s="1064" t="s">
        <v>2137</v>
      </c>
      <c r="H329" s="70" t="s">
        <v>2138</v>
      </c>
      <c r="I329" s="148"/>
      <c r="J329" s="71">
        <v>236.9431016880485</v>
      </c>
      <c r="K329" s="71">
        <v>1.92896242456545</v>
      </c>
      <c r="L329" s="71">
        <v>0.12798977582685131</v>
      </c>
      <c r="M329" s="71">
        <v>31.140416165707261</v>
      </c>
      <c r="N329" s="71">
        <v>28.96387287495541</v>
      </c>
      <c r="O329" s="71">
        <v>34.132871089526432</v>
      </c>
      <c r="P329" s="71">
        <v>20.38557857198893</v>
      </c>
      <c r="Q329" s="71">
        <v>1.83339362295654</v>
      </c>
      <c r="R329" s="71">
        <v>3.0304166918579392</v>
      </c>
      <c r="S329" s="71">
        <v>3.9503272058499999</v>
      </c>
      <c r="T329" s="72"/>
      <c r="U329" s="71">
        <v>11186061</v>
      </c>
      <c r="V329" s="71">
        <v>1235</v>
      </c>
      <c r="W329" s="71">
        <v>2</v>
      </c>
      <c r="X329" s="71">
        <v>9120</v>
      </c>
      <c r="Y329" s="71">
        <v>12959</v>
      </c>
      <c r="Z329" s="71">
        <v>17255</v>
      </c>
      <c r="AA329" s="71">
        <v>4103</v>
      </c>
      <c r="AB329" s="71">
        <v>31449</v>
      </c>
      <c r="AC329" s="71">
        <v>558426</v>
      </c>
      <c r="AD329" s="71">
        <v>3.9503272058499999</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4.8600000000000003</v>
      </c>
      <c r="BJ329" s="71">
        <v>36.526000000000003</v>
      </c>
      <c r="BK329" s="71">
        <v>34.5</v>
      </c>
      <c r="BL329" s="71">
        <v>0</v>
      </c>
      <c r="BM329" s="71">
        <v>0</v>
      </c>
      <c r="BN329" s="72"/>
      <c r="BO329" s="71">
        <v>0</v>
      </c>
      <c r="BP329" s="71">
        <v>1</v>
      </c>
      <c r="BQ329" s="71">
        <v>5</v>
      </c>
      <c r="BR329" s="71">
        <v>1</v>
      </c>
      <c r="BS329" s="71">
        <v>0</v>
      </c>
      <c r="BT329" s="71">
        <v>0</v>
      </c>
      <c r="BU329"/>
      <c r="BV329" s="70">
        <v>75.885999999999996</v>
      </c>
      <c r="BW329" s="70">
        <v>0</v>
      </c>
      <c r="BX329" s="70">
        <v>0</v>
      </c>
      <c r="BY329" s="70">
        <v>0</v>
      </c>
      <c r="BZ329" s="70">
        <v>0</v>
      </c>
      <c r="CA329" s="70">
        <v>0</v>
      </c>
      <c r="CB329" s="70">
        <v>0</v>
      </c>
      <c r="CC329" s="70">
        <v>0</v>
      </c>
      <c r="CD329" s="70">
        <v>0</v>
      </c>
    </row>
    <row r="330" spans="1:82">
      <c r="A330" s="70" t="s">
        <v>2144</v>
      </c>
      <c r="B330" s="70">
        <v>92</v>
      </c>
      <c r="C330" s="70">
        <v>7</v>
      </c>
      <c r="D330" s="70">
        <v>6</v>
      </c>
      <c r="E330" s="70">
        <v>2010</v>
      </c>
      <c r="F330" s="70" t="s">
        <v>177</v>
      </c>
      <c r="G330" s="1064" t="s">
        <v>2137</v>
      </c>
      <c r="H330" s="70" t="s">
        <v>2138</v>
      </c>
      <c r="I330" s="148"/>
      <c r="J330" s="71">
        <v>191.54693683116139</v>
      </c>
      <c r="K330" s="71">
        <v>2.7033872387019828</v>
      </c>
      <c r="L330" s="71">
        <v>0.1190502187383085</v>
      </c>
      <c r="M330" s="71">
        <v>34.19884924768273</v>
      </c>
      <c r="N330" s="71">
        <v>31.521958769481689</v>
      </c>
      <c r="O330" s="71">
        <v>33.835197500522092</v>
      </c>
      <c r="P330" s="71">
        <v>20.240182760728331</v>
      </c>
      <c r="Q330" s="71">
        <v>1.8976281947766001</v>
      </c>
      <c r="R330" s="71">
        <v>1.0714283716638779</v>
      </c>
      <c r="S330" s="71">
        <v>2.90682187671</v>
      </c>
      <c r="T330" s="72"/>
      <c r="U330" s="71">
        <v>8827217</v>
      </c>
      <c r="V330" s="71">
        <v>1235</v>
      </c>
      <c r="W330" s="71">
        <v>2</v>
      </c>
      <c r="X330" s="71">
        <v>9120</v>
      </c>
      <c r="Y330" s="71">
        <v>13013</v>
      </c>
      <c r="Z330" s="71">
        <v>17184</v>
      </c>
      <c r="AA330" s="71">
        <v>3972</v>
      </c>
      <c r="AB330" s="71">
        <v>31191</v>
      </c>
      <c r="AC330" s="71">
        <v>187102</v>
      </c>
      <c r="AD330" s="71">
        <v>2.90682187671</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35.521000000000001</v>
      </c>
      <c r="BK330" s="71">
        <v>31.5</v>
      </c>
      <c r="BL330" s="71">
        <v>0</v>
      </c>
      <c r="BM330" s="71">
        <v>0</v>
      </c>
      <c r="BN330" s="72"/>
      <c r="BO330" s="71">
        <v>0</v>
      </c>
      <c r="BP330" s="71">
        <v>0</v>
      </c>
      <c r="BQ330" s="71">
        <v>6</v>
      </c>
      <c r="BR330" s="71">
        <v>1</v>
      </c>
      <c r="BS330" s="71">
        <v>0</v>
      </c>
      <c r="BT330" s="71">
        <v>0</v>
      </c>
      <c r="BU330"/>
      <c r="BV330" s="70">
        <v>67.021000000000001</v>
      </c>
      <c r="BW330" s="70">
        <v>0</v>
      </c>
      <c r="BX330" s="70">
        <v>0</v>
      </c>
      <c r="BY330" s="70">
        <v>0</v>
      </c>
      <c r="BZ330" s="70">
        <v>0</v>
      </c>
      <c r="CA330" s="70">
        <v>0</v>
      </c>
      <c r="CB330" s="70">
        <v>0</v>
      </c>
      <c r="CC330" s="70">
        <v>0</v>
      </c>
      <c r="CD330" s="70">
        <v>0</v>
      </c>
    </row>
    <row r="331" spans="1:82">
      <c r="A331" s="70" t="s">
        <v>2145</v>
      </c>
      <c r="B331" s="70">
        <v>93</v>
      </c>
      <c r="C331" s="70">
        <v>8</v>
      </c>
      <c r="D331" s="70">
        <v>6</v>
      </c>
      <c r="E331" s="70">
        <v>2011</v>
      </c>
      <c r="F331" s="70" t="s">
        <v>178</v>
      </c>
      <c r="G331" s="70" t="s">
        <v>2137</v>
      </c>
      <c r="H331" s="70" t="s">
        <v>2138</v>
      </c>
      <c r="I331" s="148"/>
      <c r="J331" s="71">
        <v>165.36353487296961</v>
      </c>
      <c r="K331" s="71">
        <v>2.847282532922756</v>
      </c>
      <c r="L331" s="71">
        <v>9.0660955146913982E-2</v>
      </c>
      <c r="M331" s="71">
        <v>42.888009241146626</v>
      </c>
      <c r="N331" s="71">
        <v>38.212719686668891</v>
      </c>
      <c r="O331" s="71">
        <v>33.12732047963781</v>
      </c>
      <c r="P331" s="71">
        <v>19.407851249193687</v>
      </c>
      <c r="Q331" s="71">
        <v>2.1714180274883899</v>
      </c>
      <c r="R331" s="71">
        <v>2.8758960273793028</v>
      </c>
      <c r="S331" s="71">
        <v>4.4280280380799999</v>
      </c>
      <c r="T331" s="72"/>
      <c r="U331" s="71">
        <v>7425552</v>
      </c>
      <c r="V331" s="71">
        <v>1235</v>
      </c>
      <c r="W331" s="71">
        <v>2</v>
      </c>
      <c r="X331" s="71">
        <v>9120</v>
      </c>
      <c r="Y331" s="71">
        <v>13047</v>
      </c>
      <c r="Z331" s="71">
        <v>17190</v>
      </c>
      <c r="AA331" s="71">
        <v>3922</v>
      </c>
      <c r="AB331" s="71">
        <v>30942</v>
      </c>
      <c r="AC331" s="71">
        <v>501383</v>
      </c>
      <c r="AD331" s="71">
        <v>4.4280280380799999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37.151000000000003</v>
      </c>
      <c r="BK331" s="71">
        <v>80.599999999999994</v>
      </c>
      <c r="BL331" s="71">
        <v>0</v>
      </c>
      <c r="BM331" s="71">
        <v>0</v>
      </c>
      <c r="BN331" s="72"/>
      <c r="BO331" s="71">
        <v>0</v>
      </c>
      <c r="BP331" s="71">
        <v>0</v>
      </c>
      <c r="BQ331" s="71">
        <v>6</v>
      </c>
      <c r="BR331" s="71">
        <v>1</v>
      </c>
      <c r="BS331" s="71">
        <v>0</v>
      </c>
      <c r="BT331" s="71">
        <v>0</v>
      </c>
      <c r="BU331"/>
      <c r="BV331" s="70">
        <v>117.751</v>
      </c>
      <c r="BW331" s="70">
        <v>0</v>
      </c>
      <c r="BX331" s="70">
        <v>0</v>
      </c>
      <c r="BY331" s="70">
        <v>0</v>
      </c>
      <c r="BZ331" s="70">
        <v>0</v>
      </c>
      <c r="CA331" s="70">
        <v>0</v>
      </c>
      <c r="CB331" s="70">
        <v>0</v>
      </c>
      <c r="CC331" s="70">
        <v>0</v>
      </c>
      <c r="CD331" s="70">
        <v>0</v>
      </c>
    </row>
    <row r="332" spans="1:82">
      <c r="A332" s="70" t="s">
        <v>2146</v>
      </c>
      <c r="B332" s="70">
        <v>94</v>
      </c>
      <c r="C332" s="70">
        <v>9</v>
      </c>
      <c r="D332" s="70">
        <v>6</v>
      </c>
      <c r="E332" s="70">
        <v>2012</v>
      </c>
      <c r="F332" s="70" t="s">
        <v>179</v>
      </c>
      <c r="G332" s="70" t="s">
        <v>2137</v>
      </c>
      <c r="H332" s="70" t="s">
        <v>2138</v>
      </c>
      <c r="I332" s="148"/>
      <c r="J332" s="71">
        <v>205.945044470368</v>
      </c>
      <c r="K332" s="71">
        <v>2.683602243396281</v>
      </c>
      <c r="L332" s="71">
        <v>8.8915616834353506E-2</v>
      </c>
      <c r="M332" s="71">
        <v>45.59112739200463</v>
      </c>
      <c r="N332" s="71">
        <v>38.95122193558683</v>
      </c>
      <c r="O332" s="71">
        <v>32.860900632186265</v>
      </c>
      <c r="P332" s="71">
        <v>19.304277985798045</v>
      </c>
      <c r="Q332" s="71">
        <v>2.36758898641965</v>
      </c>
      <c r="R332" s="71">
        <v>4.0094047525737082</v>
      </c>
      <c r="S332" s="71">
        <v>2.1912024479999999</v>
      </c>
      <c r="T332" s="72"/>
      <c r="U332" s="71">
        <v>9041993</v>
      </c>
      <c r="V332" s="71">
        <v>1235</v>
      </c>
      <c r="W332" s="71">
        <v>2</v>
      </c>
      <c r="X332" s="71">
        <v>9120</v>
      </c>
      <c r="Y332" s="71">
        <v>13250</v>
      </c>
      <c r="Z332" s="71">
        <v>17187</v>
      </c>
      <c r="AA332" s="71">
        <v>3879</v>
      </c>
      <c r="AB332" s="71">
        <v>31052</v>
      </c>
      <c r="AC332" s="71">
        <v>680894</v>
      </c>
      <c r="AD332" s="71">
        <v>2.1912024479999999</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39.979999999999997</v>
      </c>
      <c r="BK332" s="71">
        <v>97.7</v>
      </c>
      <c r="BL332" s="71">
        <v>0</v>
      </c>
      <c r="BM332" s="71">
        <v>0</v>
      </c>
      <c r="BN332" s="72"/>
      <c r="BO332" s="71">
        <v>0</v>
      </c>
      <c r="BP332" s="71">
        <v>0</v>
      </c>
      <c r="BQ332" s="71">
        <v>6</v>
      </c>
      <c r="BR332" s="71">
        <v>1</v>
      </c>
      <c r="BS332" s="71">
        <v>0</v>
      </c>
      <c r="BT332" s="71">
        <v>0</v>
      </c>
      <c r="BU332"/>
      <c r="BV332" s="70">
        <v>137.68</v>
      </c>
      <c r="BW332" s="70">
        <v>0</v>
      </c>
      <c r="BX332" s="70">
        <v>0</v>
      </c>
      <c r="BY332" s="70">
        <v>0</v>
      </c>
      <c r="BZ332" s="70">
        <v>0</v>
      </c>
      <c r="CA332" s="70">
        <v>0</v>
      </c>
      <c r="CB332" s="70">
        <v>0</v>
      </c>
      <c r="CC332" s="70">
        <v>0</v>
      </c>
      <c r="CD332" s="70">
        <v>0</v>
      </c>
    </row>
    <row r="333" spans="1:82">
      <c r="A333" s="70" t="s">
        <v>2147</v>
      </c>
      <c r="B333" s="70">
        <v>95</v>
      </c>
      <c r="C333" s="70">
        <v>10</v>
      </c>
      <c r="D333" s="70">
        <v>6</v>
      </c>
      <c r="E333" s="70">
        <v>2013</v>
      </c>
      <c r="F333" s="70" t="s">
        <v>180</v>
      </c>
      <c r="G333" s="70" t="s">
        <v>2137</v>
      </c>
      <c r="H333" s="70" t="s">
        <v>2138</v>
      </c>
      <c r="I333" s="148"/>
      <c r="J333" s="71">
        <v>180.89737168122011</v>
      </c>
      <c r="K333" s="71">
        <v>2.296401289177747</v>
      </c>
      <c r="L333" s="71">
        <v>8.8809643192104729E-2</v>
      </c>
      <c r="M333" s="71">
        <v>44.5642234114652</v>
      </c>
      <c r="N333" s="71">
        <v>42.19292948480598</v>
      </c>
      <c r="O333" s="71">
        <v>31.679718998603661</v>
      </c>
      <c r="P333" s="71">
        <v>19.192188180207125</v>
      </c>
      <c r="Q333" s="71">
        <v>2.39266422006598</v>
      </c>
      <c r="R333" s="71">
        <v>4.646513790649422</v>
      </c>
      <c r="S333" s="71">
        <v>3.1673660398000001</v>
      </c>
      <c r="T333" s="72"/>
      <c r="U333" s="71">
        <v>7396930</v>
      </c>
      <c r="V333" s="71">
        <v>1235</v>
      </c>
      <c r="W333" s="71">
        <v>2</v>
      </c>
      <c r="X333" s="71">
        <v>9120</v>
      </c>
      <c r="Y333" s="71">
        <v>13284</v>
      </c>
      <c r="Z333" s="71">
        <v>17309</v>
      </c>
      <c r="AA333" s="71">
        <v>3842</v>
      </c>
      <c r="AB333" s="71">
        <v>30931</v>
      </c>
      <c r="AC333" s="71">
        <v>770261</v>
      </c>
      <c r="AD333" s="71">
        <v>3.1673660398000001</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47.005000000000003</v>
      </c>
      <c r="BK333" s="71">
        <v>97</v>
      </c>
      <c r="BL333" s="71">
        <v>0</v>
      </c>
      <c r="BM333" s="71">
        <v>0</v>
      </c>
      <c r="BN333" s="72"/>
      <c r="BO333" s="71">
        <v>0</v>
      </c>
      <c r="BP333" s="71">
        <v>0</v>
      </c>
      <c r="BQ333" s="71">
        <v>6</v>
      </c>
      <c r="BR333" s="71">
        <v>1</v>
      </c>
      <c r="BS333" s="71">
        <v>0</v>
      </c>
      <c r="BT333" s="71">
        <v>0</v>
      </c>
      <c r="BU333"/>
      <c r="BV333" s="70">
        <v>144.005</v>
      </c>
      <c r="BW333" s="70">
        <v>0</v>
      </c>
      <c r="BX333" s="70">
        <v>0</v>
      </c>
      <c r="BY333" s="70">
        <v>0</v>
      </c>
      <c r="BZ333" s="70">
        <v>0</v>
      </c>
      <c r="CA333" s="70">
        <v>0</v>
      </c>
      <c r="CB333" s="70">
        <v>0</v>
      </c>
      <c r="CC333" s="70">
        <v>0</v>
      </c>
      <c r="CD333" s="70">
        <v>0</v>
      </c>
    </row>
    <row r="334" spans="1:82">
      <c r="A334" s="70" t="s">
        <v>2148</v>
      </c>
      <c r="B334" s="70">
        <v>96</v>
      </c>
      <c r="C334" s="70">
        <v>11</v>
      </c>
      <c r="D334" s="70">
        <v>6</v>
      </c>
      <c r="E334" s="70">
        <v>2014</v>
      </c>
      <c r="F334" s="70" t="s">
        <v>181</v>
      </c>
      <c r="G334" s="70" t="s">
        <v>2137</v>
      </c>
      <c r="H334" s="70" t="s">
        <v>2138</v>
      </c>
      <c r="I334" s="148"/>
      <c r="J334" s="71">
        <v>209.5302062066923</v>
      </c>
      <c r="K334" s="71">
        <v>2.0343326363386902</v>
      </c>
      <c r="L334" s="71">
        <v>0.50686367414769251</v>
      </c>
      <c r="M334" s="71">
        <v>49.918441471480413</v>
      </c>
      <c r="N334" s="71">
        <v>37.847997029889051</v>
      </c>
      <c r="O334" s="71">
        <v>30.203964723190719</v>
      </c>
      <c r="P334" s="71">
        <v>19.091093080818915</v>
      </c>
      <c r="Q334" s="71">
        <v>2.2755058852194701</v>
      </c>
      <c r="R334" s="71">
        <v>4.615784971414052</v>
      </c>
      <c r="S334" s="71">
        <v>3.94926383</v>
      </c>
      <c r="T334" s="72"/>
      <c r="U334" s="71">
        <v>9256769</v>
      </c>
      <c r="V334" s="71">
        <v>894</v>
      </c>
      <c r="W334" s="71">
        <v>11</v>
      </c>
      <c r="X334" s="71">
        <v>9475</v>
      </c>
      <c r="Y334" s="71">
        <v>13321</v>
      </c>
      <c r="Z334" s="71">
        <v>17381</v>
      </c>
      <c r="AA334" s="71">
        <v>3802</v>
      </c>
      <c r="AB334" s="71">
        <v>30660</v>
      </c>
      <c r="AC334" s="71">
        <v>767573</v>
      </c>
      <c r="AD334" s="71">
        <v>3.94926383</v>
      </c>
      <c r="AE334" s="72"/>
      <c r="AF334" s="71"/>
      <c r="AG334" s="71"/>
      <c r="AH334" s="71"/>
      <c r="AI334" s="71"/>
      <c r="AJ334" s="71"/>
      <c r="AK334" s="71"/>
      <c r="AL334" s="71"/>
      <c r="AM334" s="71"/>
      <c r="AN334" s="71"/>
      <c r="AO334" s="71"/>
      <c r="AP334" s="71"/>
      <c r="AQ334" s="72"/>
      <c r="AR334" s="71">
        <v>575</v>
      </c>
      <c r="AS334" s="71">
        <v>109</v>
      </c>
      <c r="AT334" s="71">
        <v>0</v>
      </c>
      <c r="AU334" s="71">
        <v>0</v>
      </c>
      <c r="AV334" s="71">
        <v>0</v>
      </c>
      <c r="AW334" s="71">
        <v>0</v>
      </c>
      <c r="AX334" s="71"/>
      <c r="AY334" s="72"/>
      <c r="AZ334" s="71">
        <v>2300</v>
      </c>
      <c r="BA334" s="71">
        <v>5167.7</v>
      </c>
      <c r="BB334" s="71">
        <v>0</v>
      </c>
      <c r="BC334" s="71">
        <v>0</v>
      </c>
      <c r="BD334" s="71">
        <v>0</v>
      </c>
      <c r="BE334" s="71">
        <v>0</v>
      </c>
      <c r="BF334" s="71"/>
      <c r="BG334" s="72"/>
      <c r="BH334" s="71">
        <v>0</v>
      </c>
      <c r="BI334" s="71">
        <v>0</v>
      </c>
      <c r="BJ334" s="71">
        <v>44.886000000000003</v>
      </c>
      <c r="BK334" s="71">
        <v>88.9</v>
      </c>
      <c r="BL334" s="71">
        <v>0</v>
      </c>
      <c r="BM334" s="71">
        <v>0</v>
      </c>
      <c r="BN334" s="72"/>
      <c r="BO334" s="71">
        <v>0</v>
      </c>
      <c r="BP334" s="71">
        <v>0</v>
      </c>
      <c r="BQ334" s="71">
        <v>6</v>
      </c>
      <c r="BR334" s="71">
        <v>1</v>
      </c>
      <c r="BS334" s="71">
        <v>0</v>
      </c>
      <c r="BT334" s="71">
        <v>0</v>
      </c>
      <c r="BU334"/>
      <c r="BV334" s="70">
        <v>133.786</v>
      </c>
      <c r="BW334" s="70">
        <v>0</v>
      </c>
      <c r="BX334" s="70">
        <v>0</v>
      </c>
      <c r="BY334" s="70">
        <v>0</v>
      </c>
      <c r="BZ334" s="70">
        <v>0</v>
      </c>
      <c r="CA334" s="70">
        <v>0</v>
      </c>
      <c r="CB334" s="70">
        <v>0</v>
      </c>
      <c r="CC334" s="70">
        <v>0</v>
      </c>
      <c r="CD334" s="70">
        <v>0</v>
      </c>
    </row>
    <row r="335" spans="1:82">
      <c r="A335" s="70" t="s">
        <v>2149</v>
      </c>
      <c r="B335" s="70">
        <v>97</v>
      </c>
      <c r="C335" s="70">
        <v>12</v>
      </c>
      <c r="D335" s="70">
        <v>6</v>
      </c>
      <c r="E335" s="70">
        <v>2015</v>
      </c>
      <c r="F335" s="70" t="s">
        <v>182</v>
      </c>
      <c r="G335" s="70" t="s">
        <v>2137</v>
      </c>
      <c r="H335" s="70" t="s">
        <v>2138</v>
      </c>
      <c r="I335" s="148"/>
      <c r="J335" s="71">
        <v>455.0865249886379</v>
      </c>
      <c r="K335" s="71">
        <v>1.9585052810216019</v>
      </c>
      <c r="L335" s="71">
        <v>0.59345595732433776</v>
      </c>
      <c r="M335" s="71">
        <v>46.333082084116121</v>
      </c>
      <c r="N335" s="71">
        <v>34.661551106171537</v>
      </c>
      <c r="O335" s="71">
        <v>29.95047896779753</v>
      </c>
      <c r="P335" s="71">
        <v>18.905164311883723</v>
      </c>
      <c r="Q335" s="71">
        <v>2.2125342166619202</v>
      </c>
      <c r="R335" s="71">
        <v>4.0042137243232228</v>
      </c>
      <c r="S335" s="71">
        <v>3.9003579799999999</v>
      </c>
      <c r="T335" s="72"/>
      <c r="U335" s="71">
        <v>21536235</v>
      </c>
      <c r="V335" s="71">
        <v>894</v>
      </c>
      <c r="W335" s="71">
        <v>11</v>
      </c>
      <c r="X335" s="71">
        <v>9475</v>
      </c>
      <c r="Y335" s="71">
        <v>13364</v>
      </c>
      <c r="Z335" s="71">
        <v>17401</v>
      </c>
      <c r="AA335" s="71">
        <v>3762</v>
      </c>
      <c r="AB335" s="71">
        <v>30453</v>
      </c>
      <c r="AC335" s="71">
        <v>684455</v>
      </c>
      <c r="AD335" s="71">
        <v>3.9003579799999999</v>
      </c>
      <c r="AE335" s="72"/>
      <c r="AF335" s="71">
        <v>181065127.5728133</v>
      </c>
      <c r="AG335" s="71">
        <v>1554171.912532717</v>
      </c>
      <c r="AH335" s="71">
        <v>114286.20093121671</v>
      </c>
      <c r="AI335" s="71">
        <v>63308782.123059757</v>
      </c>
      <c r="AJ335" s="71">
        <v>50090815.791221693</v>
      </c>
      <c r="AK335" s="71">
        <v>0</v>
      </c>
      <c r="AL335" s="71">
        <v>0</v>
      </c>
      <c r="AM335" s="71">
        <v>4173455.9044696009</v>
      </c>
      <c r="AN335" s="71">
        <v>0</v>
      </c>
      <c r="AO335" s="71">
        <v>0</v>
      </c>
      <c r="AP335" s="71">
        <v>300306639.50502831</v>
      </c>
      <c r="AQ335" s="72"/>
      <c r="AR335" s="71">
        <v>622</v>
      </c>
      <c r="AS335" s="71">
        <v>151</v>
      </c>
      <c r="AT335" s="71">
        <v>0</v>
      </c>
      <c r="AU335" s="71">
        <v>0</v>
      </c>
      <c r="AV335" s="71">
        <v>0</v>
      </c>
      <c r="AW335" s="71">
        <v>0</v>
      </c>
      <c r="AX335" s="71"/>
      <c r="AY335" s="72"/>
      <c r="AZ335" s="71">
        <v>2531.6</v>
      </c>
      <c r="BA335" s="71">
        <v>6155.3</v>
      </c>
      <c r="BB335" s="71">
        <v>0</v>
      </c>
      <c r="BC335" s="71">
        <v>0</v>
      </c>
      <c r="BD335" s="71">
        <v>0</v>
      </c>
      <c r="BE335" s="71">
        <v>0</v>
      </c>
      <c r="BF335" s="71"/>
      <c r="BG335" s="72"/>
      <c r="BH335" s="71">
        <v>0</v>
      </c>
      <c r="BI335" s="71">
        <v>0</v>
      </c>
      <c r="BJ335" s="71">
        <v>46.613</v>
      </c>
      <c r="BK335" s="71">
        <v>62</v>
      </c>
      <c r="BL335" s="71">
        <v>0</v>
      </c>
      <c r="BM335" s="71">
        <v>0</v>
      </c>
      <c r="BN335" s="72"/>
      <c r="BO335" s="71">
        <v>0</v>
      </c>
      <c r="BP335" s="71">
        <v>0</v>
      </c>
      <c r="BQ335" s="71">
        <v>6</v>
      </c>
      <c r="BR335" s="71">
        <v>1</v>
      </c>
      <c r="BS335" s="71">
        <v>0</v>
      </c>
      <c r="BT335" s="71">
        <v>0</v>
      </c>
      <c r="BU335"/>
      <c r="BV335" s="70">
        <v>108.613</v>
      </c>
      <c r="BW335" s="70">
        <v>0</v>
      </c>
      <c r="BX335" s="70">
        <v>0</v>
      </c>
      <c r="BY335" s="70">
        <v>0</v>
      </c>
      <c r="BZ335" s="70">
        <v>0</v>
      </c>
      <c r="CA335" s="70">
        <v>0</v>
      </c>
      <c r="CB335" s="70">
        <v>0</v>
      </c>
      <c r="CC335" s="70">
        <v>0</v>
      </c>
      <c r="CD335" s="70">
        <v>0</v>
      </c>
    </row>
    <row r="336" spans="1:82">
      <c r="A336" s="70" t="s">
        <v>2150</v>
      </c>
      <c r="B336" s="70">
        <v>98</v>
      </c>
      <c r="C336" s="70">
        <v>13</v>
      </c>
      <c r="D336" s="70">
        <v>6</v>
      </c>
      <c r="E336" s="70">
        <v>2016</v>
      </c>
      <c r="F336" s="70" t="s">
        <v>155</v>
      </c>
      <c r="G336" s="70" t="s">
        <v>2137</v>
      </c>
      <c r="H336" s="70" t="s">
        <v>2138</v>
      </c>
      <c r="I336" s="148"/>
      <c r="J336" s="71">
        <v>208.32537604227562</v>
      </c>
      <c r="K336" s="71">
        <v>1.8625069557863143</v>
      </c>
      <c r="L336" s="71">
        <v>0.58549912352436007</v>
      </c>
      <c r="M336" s="71">
        <v>41.833124001376397</v>
      </c>
      <c r="N336" s="71">
        <v>31.825782196037416</v>
      </c>
      <c r="O336" s="71">
        <v>29.612280266672602</v>
      </c>
      <c r="P336" s="71">
        <v>18.560317788111945</v>
      </c>
      <c r="Q336" s="71">
        <v>2.1376076908919268</v>
      </c>
      <c r="R336" s="71">
        <v>2.2287423069054051</v>
      </c>
      <c r="S336" s="71">
        <v>3.8519178999999997</v>
      </c>
      <c r="T336" s="72"/>
      <c r="U336" s="71">
        <v>9878118</v>
      </c>
      <c r="V336" s="71">
        <v>894</v>
      </c>
      <c r="W336" s="71">
        <v>11</v>
      </c>
      <c r="X336" s="71">
        <v>9475</v>
      </c>
      <c r="Y336" s="71">
        <v>13406</v>
      </c>
      <c r="Z336" s="71">
        <v>17416</v>
      </c>
      <c r="AA336" s="71">
        <v>3820</v>
      </c>
      <c r="AB336" s="71">
        <v>30264</v>
      </c>
      <c r="AC336" s="71">
        <v>380647.24743901438</v>
      </c>
      <c r="AD336" s="71">
        <v>3.8519179000000001</v>
      </c>
      <c r="AE336" s="72"/>
      <c r="AF336" s="71">
        <v>82819818.511728346</v>
      </c>
      <c r="AG336" s="71">
        <v>1404040.423049025</v>
      </c>
      <c r="AH336" s="71">
        <v>82390.395159299806</v>
      </c>
      <c r="AI336" s="71">
        <v>62832585.713434093</v>
      </c>
      <c r="AJ336" s="71">
        <v>43636771.384388357</v>
      </c>
      <c r="AK336" s="71">
        <v>0</v>
      </c>
      <c r="AL336" s="71">
        <v>0</v>
      </c>
      <c r="AM336" s="71">
        <v>4150776.4899905561</v>
      </c>
      <c r="AN336" s="71">
        <v>0</v>
      </c>
      <c r="AO336" s="71">
        <v>0</v>
      </c>
      <c r="AP336" s="71">
        <v>194926382.91774967</v>
      </c>
      <c r="AQ336" s="72"/>
      <c r="AR336" s="71">
        <v>680</v>
      </c>
      <c r="AS336" s="71">
        <v>176</v>
      </c>
      <c r="AT336" s="71">
        <v>0</v>
      </c>
      <c r="AU336" s="71">
        <v>0</v>
      </c>
      <c r="AV336" s="71">
        <v>0</v>
      </c>
      <c r="AW336" s="71">
        <v>0</v>
      </c>
      <c r="AX336" s="71"/>
      <c r="AY336" s="72"/>
      <c r="AZ336" s="71">
        <v>2809.1</v>
      </c>
      <c r="BA336" s="71">
        <v>17092.900000000001</v>
      </c>
      <c r="BB336" s="71">
        <v>0</v>
      </c>
      <c r="BC336" s="71">
        <v>0</v>
      </c>
      <c r="BD336" s="71">
        <v>0</v>
      </c>
      <c r="BE336" s="71">
        <v>0</v>
      </c>
      <c r="BF336" s="71"/>
      <c r="BG336" s="72"/>
      <c r="BH336" s="71">
        <v>0</v>
      </c>
      <c r="BI336" s="71">
        <v>0</v>
      </c>
      <c r="BJ336" s="71">
        <v>47.652000000000001</v>
      </c>
      <c r="BK336" s="71">
        <v>63</v>
      </c>
      <c r="BL336" s="71">
        <v>0</v>
      </c>
      <c r="BM336" s="71">
        <v>0</v>
      </c>
      <c r="BN336" s="72"/>
      <c r="BO336" s="71">
        <v>0</v>
      </c>
      <c r="BP336" s="71">
        <v>0</v>
      </c>
      <c r="BQ336" s="71">
        <v>6</v>
      </c>
      <c r="BR336" s="71">
        <v>1</v>
      </c>
      <c r="BS336" s="71">
        <v>0</v>
      </c>
      <c r="BT336" s="71">
        <v>0</v>
      </c>
      <c r="BU336"/>
      <c r="BV336" s="70">
        <v>110.652</v>
      </c>
      <c r="BW336" s="70">
        <v>0</v>
      </c>
      <c r="BX336" s="70">
        <v>0</v>
      </c>
      <c r="BY336" s="70">
        <v>0</v>
      </c>
      <c r="BZ336" s="70">
        <v>0</v>
      </c>
      <c r="CA336" s="70">
        <v>0</v>
      </c>
      <c r="CB336" s="70">
        <v>0</v>
      </c>
      <c r="CC336" s="70">
        <v>0</v>
      </c>
      <c r="CD336" s="70">
        <v>0</v>
      </c>
    </row>
    <row r="337" spans="1:82">
      <c r="A337" s="70" t="s">
        <v>2151</v>
      </c>
      <c r="B337" s="70">
        <v>99</v>
      </c>
      <c r="C337" s="70">
        <v>14</v>
      </c>
      <c r="D337" s="70">
        <v>6</v>
      </c>
      <c r="E337" s="70">
        <v>2017</v>
      </c>
      <c r="F337" s="70" t="s">
        <v>156</v>
      </c>
      <c r="G337" s="70" t="s">
        <v>2137</v>
      </c>
      <c r="H337" s="70" t="s">
        <v>2138</v>
      </c>
      <c r="I337" s="148"/>
      <c r="J337" s="71">
        <v>191.97019260861751</v>
      </c>
      <c r="K337" s="71">
        <v>1.8341601226580291</v>
      </c>
      <c r="L337" s="71">
        <v>0.4706894255854373</v>
      </c>
      <c r="M337" s="71">
        <v>36.43598985939056</v>
      </c>
      <c r="N337" s="71">
        <v>31.093139940665264</v>
      </c>
      <c r="O337" s="71">
        <v>29.04545106160262</v>
      </c>
      <c r="P337" s="71">
        <v>18.186863788297668</v>
      </c>
      <c r="Q337" s="71">
        <v>2.05639068742164</v>
      </c>
      <c r="R337" s="71">
        <v>2.5068752718940521</v>
      </c>
      <c r="S337" s="71">
        <v>3.0315940374000001</v>
      </c>
      <c r="T337" s="72"/>
      <c r="U337" s="71">
        <v>9700108</v>
      </c>
      <c r="V337" s="71">
        <v>894</v>
      </c>
      <c r="W337" s="71">
        <v>11</v>
      </c>
      <c r="X337" s="71">
        <v>9475</v>
      </c>
      <c r="Y337" s="71">
        <v>13422</v>
      </c>
      <c r="Z337" s="71">
        <v>17366</v>
      </c>
      <c r="AA337" s="71">
        <v>3767</v>
      </c>
      <c r="AB337" s="71">
        <v>30107</v>
      </c>
      <c r="AC337" s="71">
        <v>436644.99999999988</v>
      </c>
      <c r="AD337" s="71">
        <v>3.0315940374000001</v>
      </c>
      <c r="AE337" s="72"/>
      <c r="AF337" s="71">
        <v>78843185.981559068</v>
      </c>
      <c r="AG337" s="71">
        <v>1484489.4874149689</v>
      </c>
      <c r="AH337" s="71">
        <v>90959.339942792256</v>
      </c>
      <c r="AI337" s="71">
        <v>63594377.44689326</v>
      </c>
      <c r="AJ337" s="71">
        <v>48649357.859230131</v>
      </c>
      <c r="AK337" s="71">
        <v>0</v>
      </c>
      <c r="AL337" s="71">
        <v>0</v>
      </c>
      <c r="AM337" s="71">
        <v>4135704.721655644</v>
      </c>
      <c r="AN337" s="71">
        <v>0</v>
      </c>
      <c r="AO337" s="71">
        <v>0</v>
      </c>
      <c r="AP337" s="71">
        <v>196798074.83669585</v>
      </c>
      <c r="AQ337" s="72"/>
      <c r="AR337" s="71">
        <v>721</v>
      </c>
      <c r="AS337" s="71">
        <v>191</v>
      </c>
      <c r="AT337" s="71">
        <v>0</v>
      </c>
      <c r="AU337" s="71">
        <v>0</v>
      </c>
      <c r="AV337" s="71">
        <v>0</v>
      </c>
      <c r="AW337" s="71">
        <v>0</v>
      </c>
      <c r="AX337" s="71"/>
      <c r="AY337" s="72"/>
      <c r="AZ337" s="71">
        <v>3028.9</v>
      </c>
      <c r="BA337" s="71">
        <v>18195.900000000001</v>
      </c>
      <c r="BB337" s="71">
        <v>0</v>
      </c>
      <c r="BC337" s="71">
        <v>0</v>
      </c>
      <c r="BD337" s="71">
        <v>0</v>
      </c>
      <c r="BE337" s="71">
        <v>0</v>
      </c>
      <c r="BF337" s="71"/>
      <c r="BG337" s="72"/>
      <c r="BH337" s="71">
        <v>0</v>
      </c>
      <c r="BI337" s="71">
        <v>0</v>
      </c>
      <c r="BJ337" s="71">
        <v>46.250999999999998</v>
      </c>
      <c r="BK337" s="71">
        <v>44.7</v>
      </c>
      <c r="BL337" s="71">
        <v>0</v>
      </c>
      <c r="BM337" s="71">
        <v>0</v>
      </c>
      <c r="BN337" s="72"/>
      <c r="BO337" s="71">
        <v>0</v>
      </c>
      <c r="BP337" s="71">
        <v>0</v>
      </c>
      <c r="BQ337" s="71">
        <v>6</v>
      </c>
      <c r="BR337" s="71">
        <v>1</v>
      </c>
      <c r="BS337" s="71">
        <v>0</v>
      </c>
      <c r="BT337" s="71">
        <v>0</v>
      </c>
      <c r="BU337"/>
      <c r="BV337" s="70">
        <v>90.950999999999993</v>
      </c>
      <c r="BW337" s="70">
        <v>0</v>
      </c>
      <c r="BX337" s="70">
        <v>0</v>
      </c>
      <c r="BY337" s="70">
        <v>0</v>
      </c>
      <c r="BZ337" s="70">
        <v>0</v>
      </c>
      <c r="CA337" s="70">
        <v>0</v>
      </c>
      <c r="CB337" s="70">
        <v>0</v>
      </c>
      <c r="CC337" s="70">
        <v>0</v>
      </c>
      <c r="CD337" s="70">
        <v>0</v>
      </c>
    </row>
    <row r="338" spans="1:82">
      <c r="A338" s="70" t="s">
        <v>2152</v>
      </c>
      <c r="B338" s="70">
        <v>100</v>
      </c>
      <c r="C338" s="70">
        <v>15</v>
      </c>
      <c r="D338" s="70">
        <v>6</v>
      </c>
      <c r="E338" s="70">
        <v>2018</v>
      </c>
      <c r="F338" s="70" t="s">
        <v>183</v>
      </c>
      <c r="G338" s="70" t="s">
        <v>2137</v>
      </c>
      <c r="H338" s="70" t="s">
        <v>2138</v>
      </c>
      <c r="I338" s="148"/>
      <c r="J338" s="71">
        <v>242.38284682435037</v>
      </c>
      <c r="K338" s="71">
        <v>1.5989375061147988</v>
      </c>
      <c r="L338" s="71">
        <v>0.42484946892545455</v>
      </c>
      <c r="M338" s="71">
        <v>30.425011557809874</v>
      </c>
      <c r="N338" s="71">
        <v>25.271789070957961</v>
      </c>
      <c r="O338" s="71">
        <v>28.273275385393607</v>
      </c>
      <c r="P338" s="71">
        <v>17.943688922182165</v>
      </c>
      <c r="Q338" s="71">
        <v>1.88025580305699</v>
      </c>
      <c r="R338" s="71">
        <v>1.9081956838321554</v>
      </c>
      <c r="S338" s="71">
        <v>3.7018161165500003</v>
      </c>
      <c r="T338" s="72"/>
      <c r="U338" s="71">
        <v>13813233</v>
      </c>
      <c r="V338" s="71">
        <v>894</v>
      </c>
      <c r="W338" s="71">
        <v>11</v>
      </c>
      <c r="X338" s="71">
        <v>9475</v>
      </c>
      <c r="Y338" s="71">
        <v>13347</v>
      </c>
      <c r="Z338" s="71">
        <v>17228</v>
      </c>
      <c r="AA338" s="71">
        <v>3754</v>
      </c>
      <c r="AB338" s="71">
        <v>29666</v>
      </c>
      <c r="AC338" s="71">
        <v>331065</v>
      </c>
      <c r="AD338" s="71">
        <v>3.7018161165499999</v>
      </c>
      <c r="AE338" s="72"/>
      <c r="AF338" s="71">
        <v>107698296.0410676</v>
      </c>
      <c r="AG338" s="71">
        <v>1280714.506644869</v>
      </c>
      <c r="AH338" s="71">
        <v>85568.527294750573</v>
      </c>
      <c r="AI338" s="71">
        <v>59268522.25885354</v>
      </c>
      <c r="AJ338" s="71">
        <v>46038981.333688177</v>
      </c>
      <c r="AK338" s="71">
        <v>0</v>
      </c>
      <c r="AL338" s="71">
        <v>0</v>
      </c>
      <c r="AM338" s="71">
        <v>4083557.8503717752</v>
      </c>
      <c r="AN338" s="71">
        <v>0</v>
      </c>
      <c r="AO338" s="71">
        <v>0</v>
      </c>
      <c r="AP338" s="71">
        <v>218455640.5179207</v>
      </c>
      <c r="AQ338" s="72"/>
      <c r="AR338" s="71">
        <v>747</v>
      </c>
      <c r="AS338" s="71">
        <v>208</v>
      </c>
      <c r="AT338" s="71">
        <v>0</v>
      </c>
      <c r="AU338" s="71">
        <v>0</v>
      </c>
      <c r="AV338" s="71">
        <v>0</v>
      </c>
      <c r="AW338" s="71">
        <v>0</v>
      </c>
      <c r="AX338" s="71"/>
      <c r="AY338" s="72"/>
      <c r="AZ338" s="71">
        <v>3176.7999999999993</v>
      </c>
      <c r="BA338" s="71">
        <v>38013</v>
      </c>
      <c r="BB338" s="71">
        <v>0</v>
      </c>
      <c r="BC338" s="71">
        <v>0</v>
      </c>
      <c r="BD338" s="71">
        <v>0</v>
      </c>
      <c r="BE338" s="71">
        <v>0</v>
      </c>
      <c r="BF338" s="71"/>
      <c r="BG338" s="72"/>
      <c r="BH338" s="71">
        <v>0</v>
      </c>
      <c r="BI338" s="71">
        <v>0</v>
      </c>
      <c r="BJ338" s="71">
        <v>34.353999999999999</v>
      </c>
      <c r="BK338" s="71">
        <v>33.4</v>
      </c>
      <c r="BL338" s="71">
        <v>0</v>
      </c>
      <c r="BM338" s="71">
        <v>0</v>
      </c>
      <c r="BN338" s="72"/>
      <c r="BO338" s="71">
        <v>0</v>
      </c>
      <c r="BP338" s="71">
        <v>0</v>
      </c>
      <c r="BQ338" s="71">
        <v>5</v>
      </c>
      <c r="BR338" s="71">
        <v>1</v>
      </c>
      <c r="BS338" s="71">
        <v>0</v>
      </c>
      <c r="BT338" s="71">
        <v>0</v>
      </c>
      <c r="BU338"/>
      <c r="BV338" s="70">
        <v>67.754000000000005</v>
      </c>
      <c r="BW338" s="70">
        <v>0</v>
      </c>
      <c r="BX338" s="70">
        <v>0</v>
      </c>
      <c r="BY338" s="70">
        <v>0</v>
      </c>
      <c r="BZ338" s="70">
        <v>0</v>
      </c>
      <c r="CA338" s="70">
        <v>0</v>
      </c>
      <c r="CB338" s="70">
        <v>0</v>
      </c>
      <c r="CC338" s="70">
        <v>0</v>
      </c>
      <c r="CD338" s="70">
        <v>0</v>
      </c>
    </row>
    <row r="339" spans="1:82">
      <c r="A339" s="70" t="s">
        <v>2153</v>
      </c>
      <c r="B339" s="70">
        <v>101</v>
      </c>
      <c r="C339" s="70">
        <v>16</v>
      </c>
      <c r="D339" s="70">
        <v>6</v>
      </c>
      <c r="E339" s="70">
        <v>2019</v>
      </c>
      <c r="F339" s="70" t="s">
        <v>158</v>
      </c>
      <c r="G339" s="70" t="s">
        <v>2137</v>
      </c>
      <c r="H339" s="70" t="s">
        <v>2138</v>
      </c>
      <c r="I339" s="148"/>
      <c r="J339" s="71">
        <v>190.15775598737932</v>
      </c>
      <c r="K339" s="71">
        <v>1.4917301571236277</v>
      </c>
      <c r="L339" s="71">
        <v>0.42859081436082697</v>
      </c>
      <c r="M339" s="71">
        <v>29.393524263072877</v>
      </c>
      <c r="N339" s="71">
        <v>26.201947513484363</v>
      </c>
      <c r="O339" s="71">
        <v>27.418790008963516</v>
      </c>
      <c r="P339" s="71">
        <v>17.775607826933129</v>
      </c>
      <c r="Q339" s="71">
        <v>1.80286406397721</v>
      </c>
      <c r="R339" s="71">
        <v>1.8792543946588482</v>
      </c>
      <c r="S339" s="71">
        <v>3.2169357696000001</v>
      </c>
      <c r="T339" s="72"/>
      <c r="U339" s="71">
        <v>11348114</v>
      </c>
      <c r="V339" s="71">
        <v>894</v>
      </c>
      <c r="W339" s="71">
        <v>11</v>
      </c>
      <c r="X339" s="71">
        <v>9475</v>
      </c>
      <c r="Y339" s="71">
        <v>13279</v>
      </c>
      <c r="Z339" s="71">
        <v>17166</v>
      </c>
      <c r="AA339" s="71">
        <v>3691</v>
      </c>
      <c r="AB339" s="71">
        <v>29215</v>
      </c>
      <c r="AC339" s="71">
        <v>331384</v>
      </c>
      <c r="AD339" s="71">
        <v>3.2169357696000001</v>
      </c>
      <c r="AE339" s="72"/>
      <c r="AF339" s="71">
        <v>83852965.047736749</v>
      </c>
      <c r="AG339" s="71">
        <v>1291411.953583891</v>
      </c>
      <c r="AH339" s="71">
        <v>91588.344479897351</v>
      </c>
      <c r="AI339" s="71">
        <v>60413528.160265967</v>
      </c>
      <c r="AJ339" s="71">
        <v>49125381.143726468</v>
      </c>
      <c r="AK339" s="71">
        <v>0</v>
      </c>
      <c r="AL339" s="71">
        <v>0</v>
      </c>
      <c r="AM339" s="71">
        <v>3978863.06959775</v>
      </c>
      <c r="AN339" s="71">
        <v>0</v>
      </c>
      <c r="AO339" s="71">
        <v>0</v>
      </c>
      <c r="AP339" s="71">
        <v>198753737.71939072</v>
      </c>
      <c r="AQ339" s="72"/>
      <c r="AR339" s="71">
        <v>783</v>
      </c>
      <c r="AS339" s="71">
        <v>228</v>
      </c>
      <c r="AT339" s="71">
        <v>0</v>
      </c>
      <c r="AU339" s="71">
        <v>0</v>
      </c>
      <c r="AV339" s="71">
        <v>0</v>
      </c>
      <c r="AW339" s="71">
        <v>0</v>
      </c>
      <c r="AX339" s="71"/>
      <c r="AY339" s="72"/>
      <c r="AZ339" s="71">
        <v>3356.0000000000009</v>
      </c>
      <c r="BA339" s="71">
        <v>39433.5</v>
      </c>
      <c r="BB339" s="71">
        <v>0</v>
      </c>
      <c r="BC339" s="71">
        <v>0</v>
      </c>
      <c r="BD339" s="71">
        <v>0</v>
      </c>
      <c r="BE339" s="71">
        <v>0</v>
      </c>
      <c r="BF339" s="71"/>
      <c r="BG339" s="72"/>
      <c r="BH339" s="71">
        <v>0</v>
      </c>
      <c r="BI339" s="71">
        <v>0</v>
      </c>
      <c r="BJ339" s="71">
        <v>31.934000000000001</v>
      </c>
      <c r="BK339" s="71">
        <v>27.1</v>
      </c>
      <c r="BL339" s="71">
        <v>0</v>
      </c>
      <c r="BM339" s="71">
        <v>0</v>
      </c>
      <c r="BN339" s="72"/>
      <c r="BO339" s="71">
        <v>0</v>
      </c>
      <c r="BP339" s="71">
        <v>0</v>
      </c>
      <c r="BQ339" s="71">
        <v>6</v>
      </c>
      <c r="BR339" s="71">
        <v>1</v>
      </c>
      <c r="BS339" s="71">
        <v>0</v>
      </c>
      <c r="BT339" s="71">
        <v>0</v>
      </c>
      <c r="BU339"/>
      <c r="BV339" s="70">
        <v>59.033999999999999</v>
      </c>
      <c r="BW339" s="70">
        <v>0</v>
      </c>
      <c r="BX339" s="70">
        <v>0</v>
      </c>
      <c r="BY339" s="70">
        <v>0</v>
      </c>
      <c r="BZ339" s="70">
        <v>0</v>
      </c>
      <c r="CA339" s="70">
        <v>0</v>
      </c>
      <c r="CB339" s="70">
        <v>0</v>
      </c>
      <c r="CC339" s="70">
        <v>0</v>
      </c>
      <c r="CD339" s="70">
        <v>0</v>
      </c>
    </row>
    <row r="340" spans="1:82">
      <c r="A340" s="70" t="s">
        <v>2154</v>
      </c>
      <c r="B340" s="70">
        <v>102</v>
      </c>
      <c r="C340" s="70">
        <v>17</v>
      </c>
      <c r="D340" s="70">
        <v>6</v>
      </c>
      <c r="E340" s="70">
        <v>2020</v>
      </c>
      <c r="F340" s="70" t="s">
        <v>159</v>
      </c>
      <c r="G340" s="70" t="s">
        <v>2137</v>
      </c>
      <c r="H340" s="70" t="s">
        <v>2138</v>
      </c>
      <c r="I340" s="148"/>
      <c r="J340" s="71">
        <v>271.52647048650971</v>
      </c>
      <c r="K340" s="71">
        <v>1.2330972857168907</v>
      </c>
      <c r="L340" s="71">
        <v>2.3242961606080601</v>
      </c>
      <c r="M340" s="71">
        <v>26.694132716318954</v>
      </c>
      <c r="N340" s="71">
        <v>25.897175212449667</v>
      </c>
      <c r="O340" s="71">
        <v>23.825415972586807</v>
      </c>
      <c r="P340" s="71">
        <v>16.624090627228789</v>
      </c>
      <c r="Q340" s="71">
        <v>1.6983046767824801</v>
      </c>
      <c r="R340" s="71">
        <v>2.6816360685564211</v>
      </c>
      <c r="S340" s="71">
        <v>3.1710774084</v>
      </c>
      <c r="T340" s="72"/>
      <c r="U340" s="71">
        <v>15728627</v>
      </c>
      <c r="V340" s="71">
        <v>654</v>
      </c>
      <c r="W340" s="71">
        <v>76</v>
      </c>
      <c r="X340" s="71">
        <v>8725</v>
      </c>
      <c r="Y340" s="71">
        <v>13216</v>
      </c>
      <c r="Z340" s="71">
        <v>17025</v>
      </c>
      <c r="AA340" s="71">
        <v>3669</v>
      </c>
      <c r="AB340" s="71">
        <v>28804</v>
      </c>
      <c r="AC340" s="71">
        <v>475373</v>
      </c>
      <c r="AD340" s="71">
        <v>3.1710774084</v>
      </c>
      <c r="AE340" s="72"/>
      <c r="AF340" s="71">
        <v>123893317.28147221</v>
      </c>
      <c r="AG340" s="71">
        <v>967028.98198140156</v>
      </c>
      <c r="AH340" s="71">
        <v>508019.41329825309</v>
      </c>
      <c r="AI340" s="71">
        <v>52312293.724369019</v>
      </c>
      <c r="AJ340" s="71">
        <v>48256281.891096316</v>
      </c>
      <c r="AK340" s="71"/>
      <c r="AL340" s="71"/>
      <c r="AM340" s="71">
        <v>3759242.0191146536</v>
      </c>
      <c r="AN340" s="71"/>
      <c r="AO340" s="71"/>
      <c r="AP340" s="71">
        <v>229696183.31133187</v>
      </c>
      <c r="AQ340" s="72"/>
      <c r="AR340" s="71">
        <v>817</v>
      </c>
      <c r="AS340" s="71">
        <v>243</v>
      </c>
      <c r="AT340" s="71">
        <v>0</v>
      </c>
      <c r="AU340" s="71">
        <v>0</v>
      </c>
      <c r="AV340" s="71">
        <v>0</v>
      </c>
      <c r="AW340" s="71">
        <v>0</v>
      </c>
      <c r="AX340" s="71"/>
      <c r="AY340" s="72"/>
      <c r="AZ340" s="71">
        <v>3555.1000000000008</v>
      </c>
      <c r="BA340" s="71">
        <v>40482.69999999999</v>
      </c>
      <c r="BB340" s="71">
        <v>0</v>
      </c>
      <c r="BC340" s="71">
        <v>0</v>
      </c>
      <c r="BD340" s="71">
        <v>0</v>
      </c>
      <c r="BE340" s="71">
        <v>0</v>
      </c>
      <c r="BF340" s="71"/>
      <c r="BG340" s="72"/>
      <c r="BH340" s="71">
        <v>0</v>
      </c>
      <c r="BI340" s="71">
        <v>0</v>
      </c>
      <c r="BJ340" s="71">
        <v>31.753</v>
      </c>
      <c r="BK340" s="71">
        <v>33.9</v>
      </c>
      <c r="BL340" s="71">
        <v>0</v>
      </c>
      <c r="BM340" s="71">
        <v>0</v>
      </c>
      <c r="BN340" s="72"/>
      <c r="BO340" s="71">
        <v>0</v>
      </c>
      <c r="BP340" s="71">
        <v>0</v>
      </c>
      <c r="BQ340" s="71">
        <v>6</v>
      </c>
      <c r="BR340" s="71">
        <v>1</v>
      </c>
      <c r="BS340" s="71">
        <v>0</v>
      </c>
      <c r="BT340" s="71">
        <v>0</v>
      </c>
      <c r="BU340"/>
      <c r="BV340" s="70">
        <v>65.653000000000006</v>
      </c>
      <c r="BW340" s="70">
        <v>0</v>
      </c>
      <c r="BX340" s="70">
        <v>0</v>
      </c>
      <c r="BY340" s="70">
        <v>0</v>
      </c>
      <c r="BZ340" s="70">
        <v>0</v>
      </c>
      <c r="CA340" s="70">
        <v>0</v>
      </c>
      <c r="CB340" s="70">
        <v>0</v>
      </c>
      <c r="CC340" s="70">
        <v>0</v>
      </c>
      <c r="CD340" s="70">
        <v>0</v>
      </c>
    </row>
    <row r="341" spans="1:82">
      <c r="A341" s="70" t="s">
        <v>2155</v>
      </c>
      <c r="B341" s="70">
        <v>102</v>
      </c>
      <c r="C341" s="70">
        <v>18</v>
      </c>
      <c r="D341" s="70">
        <v>6</v>
      </c>
      <c r="E341" s="70">
        <v>2021</v>
      </c>
      <c r="F341" s="70" t="s">
        <v>160</v>
      </c>
      <c r="G341" s="70" t="s">
        <v>2137</v>
      </c>
      <c r="H341" s="70" t="s">
        <v>2138</v>
      </c>
      <c r="I341" s="148"/>
      <c r="J341" s="71">
        <v>265.7016258422392</v>
      </c>
      <c r="K341" s="71">
        <v>1.2593248045772962</v>
      </c>
      <c r="L341" s="71">
        <v>2.4306520547590384</v>
      </c>
      <c r="M341" s="71">
        <v>25.195530856528503</v>
      </c>
      <c r="N341" s="71">
        <v>23.6307693782413</v>
      </c>
      <c r="O341" s="71">
        <v>23.008807710835431</v>
      </c>
      <c r="P341" s="71">
        <v>16.941539701335493</v>
      </c>
      <c r="Q341" s="71">
        <v>1.6587777211611501</v>
      </c>
      <c r="R341" s="71">
        <v>1.7004698991921587</v>
      </c>
      <c r="S341" s="71">
        <v>3.8525296465199999</v>
      </c>
      <c r="T341" s="72"/>
      <c r="U341" s="71">
        <v>16423524</v>
      </c>
      <c r="V341" s="71">
        <v>654</v>
      </c>
      <c r="W341" s="71">
        <v>76</v>
      </c>
      <c r="X341" s="71">
        <v>8725</v>
      </c>
      <c r="Y341" s="71">
        <v>13142</v>
      </c>
      <c r="Z341" s="71">
        <v>16929</v>
      </c>
      <c r="AA341" s="71">
        <v>3646</v>
      </c>
      <c r="AB341" s="71">
        <v>28410</v>
      </c>
      <c r="AC341" s="71">
        <v>292434</v>
      </c>
      <c r="AD341" s="71">
        <v>3.8525296465199999</v>
      </c>
      <c r="AE341" s="72"/>
      <c r="AF341" s="71">
        <v>121787003.04915635</v>
      </c>
      <c r="AG341" s="71">
        <v>1032693.0787962172</v>
      </c>
      <c r="AH341" s="71">
        <v>513744.07574323524</v>
      </c>
      <c r="AI341" s="71">
        <v>56798403.537230752</v>
      </c>
      <c r="AJ341" s="71">
        <v>49324865.313162863</v>
      </c>
      <c r="AK341" s="71">
        <v>0</v>
      </c>
      <c r="AL341" s="71">
        <v>0</v>
      </c>
      <c r="AM341" s="71">
        <v>3729207.0526196808</v>
      </c>
      <c r="AN341" s="71">
        <v>0</v>
      </c>
      <c r="AO341" s="71">
        <v>0</v>
      </c>
      <c r="AP341" s="71">
        <v>233185916.10670912</v>
      </c>
      <c r="AQ341" s="72"/>
      <c r="AR341" s="71">
        <v>853</v>
      </c>
      <c r="AS341" s="71">
        <v>257</v>
      </c>
      <c r="AT341" s="71">
        <v>0</v>
      </c>
      <c r="AU341" s="71">
        <v>0</v>
      </c>
      <c r="AV341" s="71">
        <v>0</v>
      </c>
      <c r="AW341" s="71">
        <v>0</v>
      </c>
      <c r="AX341" s="71"/>
      <c r="AY341" s="72"/>
      <c r="AZ341" s="71">
        <v>3767.7000000000021</v>
      </c>
      <c r="BA341" s="71">
        <v>41175.69999999999</v>
      </c>
      <c r="BB341" s="71">
        <v>0</v>
      </c>
      <c r="BC341" s="71">
        <v>0</v>
      </c>
      <c r="BD341" s="71">
        <v>0</v>
      </c>
      <c r="BE341" s="71">
        <v>0</v>
      </c>
      <c r="BF341" s="71"/>
      <c r="BG341" s="72"/>
      <c r="BH341" s="71">
        <v>0</v>
      </c>
      <c r="BI341" s="71">
        <v>0</v>
      </c>
      <c r="BJ341" s="71">
        <v>31.632999999999999</v>
      </c>
      <c r="BK341" s="71">
        <v>21.300999999999998</v>
      </c>
      <c r="BL341" s="71">
        <v>0</v>
      </c>
      <c r="BM341" s="71">
        <v>0</v>
      </c>
      <c r="BN341" s="72"/>
      <c r="BO341" s="71">
        <v>0</v>
      </c>
      <c r="BP341" s="71">
        <v>0</v>
      </c>
      <c r="BQ341" s="71">
        <v>6</v>
      </c>
      <c r="BR341" s="71">
        <v>1</v>
      </c>
      <c r="BS341" s="71">
        <v>0</v>
      </c>
      <c r="BT341" s="71">
        <v>0</v>
      </c>
      <c r="BU341"/>
      <c r="BV341" s="70">
        <v>52.933999999999997</v>
      </c>
      <c r="BW341" s="70">
        <v>0</v>
      </c>
      <c r="BX341" s="70">
        <v>0</v>
      </c>
      <c r="BY341" s="70">
        <v>0</v>
      </c>
      <c r="BZ341" s="70">
        <v>0</v>
      </c>
      <c r="CA341" s="70">
        <v>0</v>
      </c>
      <c r="CB341" s="70">
        <v>0</v>
      </c>
      <c r="CC341" s="70">
        <v>0</v>
      </c>
      <c r="CD341" s="70">
        <v>0</v>
      </c>
    </row>
    <row r="342" spans="1:82">
      <c r="A342" s="70" t="s">
        <v>2156</v>
      </c>
      <c r="B342" s="70">
        <v>102</v>
      </c>
      <c r="C342" s="70">
        <v>19</v>
      </c>
      <c r="D342" s="70">
        <v>6</v>
      </c>
      <c r="E342" s="70">
        <v>2022</v>
      </c>
      <c r="F342" s="70" t="s">
        <v>161</v>
      </c>
      <c r="G342" s="70" t="s">
        <v>2137</v>
      </c>
      <c r="H342" s="70" t="s">
        <v>2138</v>
      </c>
      <c r="I342" s="148"/>
      <c r="J342" s="71">
        <v>283.28772071537531</v>
      </c>
      <c r="K342" s="71">
        <v>1.2103856855092132</v>
      </c>
      <c r="L342" s="71">
        <v>2.2231075912912628</v>
      </c>
      <c r="M342" s="71">
        <v>28.377626432360916</v>
      </c>
      <c r="N342" s="71">
        <v>27.394317680571334</v>
      </c>
      <c r="O342" s="71">
        <v>24.006763535626483</v>
      </c>
      <c r="P342" s="71">
        <v>16.700884217017023</v>
      </c>
      <c r="Q342" s="71">
        <v>1.6468249742931753</v>
      </c>
      <c r="R342" s="71">
        <v>2.0710110061673195</v>
      </c>
      <c r="S342" s="71">
        <v>3.7374417436999998</v>
      </c>
      <c r="T342" s="72"/>
      <c r="U342" s="71">
        <v>19579504</v>
      </c>
      <c r="V342" s="71">
        <v>654</v>
      </c>
      <c r="W342" s="71">
        <v>76</v>
      </c>
      <c r="X342" s="71">
        <v>8725</v>
      </c>
      <c r="Y342" s="71">
        <v>13081</v>
      </c>
      <c r="Z342" s="71">
        <v>16782</v>
      </c>
      <c r="AA342" s="71">
        <v>3649</v>
      </c>
      <c r="AB342" s="71">
        <v>27974</v>
      </c>
      <c r="AC342" s="71">
        <v>360629.99999999988</v>
      </c>
      <c r="AD342" s="71">
        <v>3.7374417436999998</v>
      </c>
      <c r="AE342" s="72"/>
      <c r="AF342" s="71">
        <v>123705288.09563336</v>
      </c>
      <c r="AG342" s="71">
        <v>1021752.7410840732</v>
      </c>
      <c r="AH342" s="71">
        <v>547291.95238294918</v>
      </c>
      <c r="AI342" s="71">
        <v>55012822.248892613</v>
      </c>
      <c r="AJ342" s="71">
        <v>51976621.981105089</v>
      </c>
      <c r="AK342" s="71">
        <v>0</v>
      </c>
      <c r="AL342" s="71">
        <v>0</v>
      </c>
      <c r="AM342" s="71">
        <v>3612206.9337446503</v>
      </c>
      <c r="AN342" s="71">
        <v>0</v>
      </c>
      <c r="AO342" s="71">
        <v>0</v>
      </c>
      <c r="AP342" s="71">
        <v>235875983.95284271</v>
      </c>
      <c r="AQ342" s="72"/>
      <c r="AR342" s="71">
        <v>900</v>
      </c>
      <c r="AS342" s="71">
        <v>264</v>
      </c>
      <c r="AT342" s="71">
        <v>0</v>
      </c>
      <c r="AU342" s="71">
        <v>0</v>
      </c>
      <c r="AV342" s="71">
        <v>0</v>
      </c>
      <c r="AW342" s="71">
        <v>1</v>
      </c>
      <c r="AX342" s="71"/>
      <c r="AY342" s="72"/>
      <c r="AZ342" s="71">
        <v>4049.5000000000027</v>
      </c>
      <c r="BA342" s="71">
        <v>41488.69999999999</v>
      </c>
      <c r="BB342" s="71">
        <v>0</v>
      </c>
      <c r="BC342" s="71">
        <v>0</v>
      </c>
      <c r="BD342" s="71">
        <v>0</v>
      </c>
      <c r="BE342" s="71">
        <v>199800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2157</v>
      </c>
      <c r="B343" s="70">
        <v>102</v>
      </c>
      <c r="C343" s="70">
        <v>20</v>
      </c>
      <c r="D343" s="70">
        <v>6</v>
      </c>
      <c r="E343" s="70">
        <v>2023</v>
      </c>
      <c r="F343" s="70" t="s">
        <v>1539</v>
      </c>
      <c r="G343" s="70" t="s">
        <v>2137</v>
      </c>
      <c r="H343" s="70" t="s">
        <v>2138</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944</v>
      </c>
      <c r="AS343" s="71">
        <v>265</v>
      </c>
      <c r="AT343" s="71">
        <v>0</v>
      </c>
      <c r="AU343" s="71">
        <v>0</v>
      </c>
      <c r="AV343" s="71">
        <v>0</v>
      </c>
      <c r="AW343" s="71">
        <v>1</v>
      </c>
      <c r="AX343" s="71"/>
      <c r="AY343" s="72"/>
      <c r="AZ343" s="71">
        <v>4333.2000000000044</v>
      </c>
      <c r="BA343" s="71">
        <v>41510.69999999999</v>
      </c>
      <c r="BB343" s="71">
        <v>0</v>
      </c>
      <c r="BC343" s="71">
        <v>0</v>
      </c>
      <c r="BD343" s="71">
        <v>0</v>
      </c>
      <c r="BE343" s="71">
        <v>199800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2158</v>
      </c>
      <c r="B344" s="70">
        <v>102</v>
      </c>
      <c r="C344" s="70">
        <v>21</v>
      </c>
      <c r="D344" s="70">
        <v>6</v>
      </c>
      <c r="E344" s="70">
        <v>2024</v>
      </c>
      <c r="F344" s="70" t="s">
        <v>1554</v>
      </c>
      <c r="G344" s="70" t="s">
        <v>2137</v>
      </c>
      <c r="H344" s="70" t="s">
        <v>2138</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2159</v>
      </c>
      <c r="B345" s="70">
        <v>392</v>
      </c>
      <c r="C345" s="70">
        <v>1</v>
      </c>
      <c r="D345" s="70">
        <v>24</v>
      </c>
      <c r="E345" s="70">
        <v>1990</v>
      </c>
      <c r="F345" s="70" t="s">
        <v>787</v>
      </c>
      <c r="G345" s="70" t="s">
        <v>2160</v>
      </c>
      <c r="H345" s="70" t="s">
        <v>2161</v>
      </c>
      <c r="I345" s="148"/>
      <c r="J345" s="71">
        <v>8.7381214445465698</v>
      </c>
      <c r="K345" s="71">
        <v>3.922318640286333</v>
      </c>
      <c r="L345" s="71">
        <v>3.0299627181888091</v>
      </c>
      <c r="M345" s="71">
        <v>20.391851222938762</v>
      </c>
      <c r="N345" s="71">
        <v>29.776235880460209</v>
      </c>
      <c r="O345" s="71">
        <v>30.88168946630956</v>
      </c>
      <c r="P345" s="71">
        <v>40.187620189497608</v>
      </c>
      <c r="Q345" s="71">
        <v>2.5704876258782701</v>
      </c>
      <c r="R345" s="71">
        <v>0</v>
      </c>
      <c r="S345" s="71">
        <v>3.2228183333103111</v>
      </c>
      <c r="T345" s="72"/>
      <c r="U345" s="71">
        <v>2454144</v>
      </c>
      <c r="V345" s="71">
        <v>1656</v>
      </c>
      <c r="W345" s="71">
        <v>35</v>
      </c>
      <c r="X345" s="71">
        <v>7789</v>
      </c>
      <c r="Y345" s="71">
        <v>10879</v>
      </c>
      <c r="Z345" s="71">
        <v>12702</v>
      </c>
      <c r="AA345" s="71">
        <v>9758</v>
      </c>
      <c r="AB345" s="71">
        <v>41736</v>
      </c>
      <c r="AC345" s="71">
        <v>0</v>
      </c>
      <c r="AD345" s="71">
        <v>3.2228183333103111</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2162</v>
      </c>
      <c r="B346" s="70">
        <v>393</v>
      </c>
      <c r="C346" s="70">
        <v>2</v>
      </c>
      <c r="D346" s="70">
        <v>24</v>
      </c>
      <c r="E346" s="70">
        <v>2005</v>
      </c>
      <c r="F346" s="70" t="s">
        <v>789</v>
      </c>
      <c r="G346" s="70" t="s">
        <v>2160</v>
      </c>
      <c r="H346" s="70" t="s">
        <v>2161</v>
      </c>
      <c r="I346" s="148"/>
      <c r="J346" s="71">
        <v>8.6255960479328042</v>
      </c>
      <c r="K346" s="71">
        <v>2.786303348017201</v>
      </c>
      <c r="L346" s="71">
        <v>0.542831210123351</v>
      </c>
      <c r="M346" s="71">
        <v>27.98350244659294</v>
      </c>
      <c r="N346" s="71">
        <v>38.964694980816702</v>
      </c>
      <c r="O346" s="71">
        <v>41.668937964557848</v>
      </c>
      <c r="P346" s="71">
        <v>43.558283306592422</v>
      </c>
      <c r="Q346" s="71">
        <v>2.2561237672355601</v>
      </c>
      <c r="R346" s="71">
        <v>0</v>
      </c>
      <c r="S346" s="71">
        <v>1.9481003450000001</v>
      </c>
      <c r="T346" s="72"/>
      <c r="U346" s="71">
        <v>1558558</v>
      </c>
      <c r="V346" s="71">
        <v>1384</v>
      </c>
      <c r="W346" s="71">
        <v>7</v>
      </c>
      <c r="X346" s="71">
        <v>5807</v>
      </c>
      <c r="Y346" s="71">
        <v>13082</v>
      </c>
      <c r="Z346" s="71">
        <v>19833</v>
      </c>
      <c r="AA346" s="71">
        <v>8662</v>
      </c>
      <c r="AB346" s="71">
        <v>38295</v>
      </c>
      <c r="AC346" s="71">
        <v>0</v>
      </c>
      <c r="AD346" s="71">
        <v>1.9481003450000001</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2163</v>
      </c>
      <c r="B347" s="70">
        <v>394</v>
      </c>
      <c r="C347" s="70">
        <v>3</v>
      </c>
      <c r="D347" s="70">
        <v>24</v>
      </c>
      <c r="E347" s="70">
        <v>2006</v>
      </c>
      <c r="F347" s="70" t="s">
        <v>790</v>
      </c>
      <c r="G347" s="70" t="s">
        <v>2160</v>
      </c>
      <c r="H347" s="70" t="s">
        <v>2161</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2164</v>
      </c>
      <c r="B348" s="70">
        <v>395</v>
      </c>
      <c r="C348" s="70">
        <v>4</v>
      </c>
      <c r="D348" s="70">
        <v>24</v>
      </c>
      <c r="E348" s="70">
        <v>2007</v>
      </c>
      <c r="F348" s="70" t="s">
        <v>791</v>
      </c>
      <c r="G348" s="70" t="s">
        <v>2160</v>
      </c>
      <c r="H348" s="70" t="s">
        <v>2161</v>
      </c>
      <c r="I348" s="148"/>
      <c r="J348" s="71">
        <v>5.6397829883094683</v>
      </c>
      <c r="K348" s="71">
        <v>2.4222839222383028</v>
      </c>
      <c r="L348" s="71">
        <v>0.94700158960558134</v>
      </c>
      <c r="M348" s="71">
        <v>31.861612556652538</v>
      </c>
      <c r="N348" s="71">
        <v>37.647975469424523</v>
      </c>
      <c r="O348" s="71">
        <v>39.545967752295603</v>
      </c>
      <c r="P348" s="71">
        <v>42.087784624416123</v>
      </c>
      <c r="Q348" s="71">
        <v>2.3053907733424799</v>
      </c>
      <c r="R348" s="71">
        <v>0</v>
      </c>
      <c r="S348" s="71">
        <v>2.1728907004591478</v>
      </c>
      <c r="T348" s="72"/>
      <c r="U348" s="71">
        <v>1464867</v>
      </c>
      <c r="V348" s="71">
        <v>1227</v>
      </c>
      <c r="W348" s="71">
        <v>12</v>
      </c>
      <c r="X348" s="71">
        <v>7919</v>
      </c>
      <c r="Y348" s="71">
        <v>13117</v>
      </c>
      <c r="Z348" s="71">
        <v>19567</v>
      </c>
      <c r="AA348" s="71">
        <v>8242</v>
      </c>
      <c r="AB348" s="71">
        <v>37062</v>
      </c>
      <c r="AC348" s="71">
        <v>0</v>
      </c>
      <c r="AD348" s="71">
        <v>2.1728907004591478</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2165</v>
      </c>
      <c r="B349" s="70">
        <v>396</v>
      </c>
      <c r="C349" s="70">
        <v>5</v>
      </c>
      <c r="D349" s="70">
        <v>24</v>
      </c>
      <c r="E349" s="70">
        <v>2008</v>
      </c>
      <c r="F349" s="70" t="s">
        <v>792</v>
      </c>
      <c r="G349" s="1064" t="s">
        <v>2160</v>
      </c>
      <c r="H349" s="70" t="s">
        <v>2161</v>
      </c>
      <c r="I349" s="148"/>
      <c r="J349" s="71">
        <v>5.214301996796058</v>
      </c>
      <c r="K349" s="71">
        <v>1.788113186735153</v>
      </c>
      <c r="L349" s="71">
        <v>0.8382961146002722</v>
      </c>
      <c r="M349" s="71">
        <v>34.862558895833438</v>
      </c>
      <c r="N349" s="71">
        <v>39.225881038550781</v>
      </c>
      <c r="O349" s="71">
        <v>37.918016842717883</v>
      </c>
      <c r="P349" s="71">
        <v>39.494579147679232</v>
      </c>
      <c r="Q349" s="71">
        <v>2.2261044157921699</v>
      </c>
      <c r="R349" s="71">
        <v>0</v>
      </c>
      <c r="S349" s="71">
        <v>1.63575250095</v>
      </c>
      <c r="T349" s="72"/>
      <c r="U349" s="71">
        <v>1458145</v>
      </c>
      <c r="V349" s="71">
        <v>1227</v>
      </c>
      <c r="W349" s="71">
        <v>12</v>
      </c>
      <c r="X349" s="71">
        <v>7919</v>
      </c>
      <c r="Y349" s="71">
        <v>13094</v>
      </c>
      <c r="Z349" s="71">
        <v>19420</v>
      </c>
      <c r="AA349" s="71">
        <v>7743</v>
      </c>
      <c r="AB349" s="71">
        <v>36376</v>
      </c>
      <c r="AC349" s="71">
        <v>0</v>
      </c>
      <c r="AD349" s="71">
        <v>1.63575250095</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2166</v>
      </c>
      <c r="B350" s="70">
        <v>397</v>
      </c>
      <c r="C350" s="70">
        <v>6</v>
      </c>
      <c r="D350" s="70">
        <v>24</v>
      </c>
      <c r="E350" s="70">
        <v>2009</v>
      </c>
      <c r="F350" s="70" t="s">
        <v>176</v>
      </c>
      <c r="G350" s="1064" t="s">
        <v>2160</v>
      </c>
      <c r="H350" s="70" t="s">
        <v>2161</v>
      </c>
      <c r="I350" s="148"/>
      <c r="J350" s="71">
        <v>4.3002049008723748</v>
      </c>
      <c r="K350" s="71">
        <v>1.5481477540762121</v>
      </c>
      <c r="L350" s="71">
        <v>2.2147699772464402</v>
      </c>
      <c r="M350" s="71">
        <v>28.702277960238678</v>
      </c>
      <c r="N350" s="71">
        <v>35.805243610572383</v>
      </c>
      <c r="O350" s="71">
        <v>38.166306276518291</v>
      </c>
      <c r="P350" s="71">
        <v>36.831170839423322</v>
      </c>
      <c r="Q350" s="71">
        <v>2.0879198895414302</v>
      </c>
      <c r="R350" s="71">
        <v>0</v>
      </c>
      <c r="S350" s="71">
        <v>1.9687746145152469</v>
      </c>
      <c r="T350" s="72"/>
      <c r="U350" s="71">
        <v>1182333</v>
      </c>
      <c r="V350" s="71">
        <v>1108</v>
      </c>
      <c r="W350" s="71">
        <v>51</v>
      </c>
      <c r="X350" s="71">
        <v>7861</v>
      </c>
      <c r="Y350" s="71">
        <v>13125</v>
      </c>
      <c r="Z350" s="71">
        <v>19294</v>
      </c>
      <c r="AA350" s="71">
        <v>7413</v>
      </c>
      <c r="AB350" s="71">
        <v>35815</v>
      </c>
      <c r="AC350" s="71">
        <v>0</v>
      </c>
      <c r="AD350" s="71">
        <v>1.9687746145152469</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2167</v>
      </c>
      <c r="B351" s="70">
        <v>398</v>
      </c>
      <c r="C351" s="70">
        <v>7</v>
      </c>
      <c r="D351" s="70">
        <v>24</v>
      </c>
      <c r="E351" s="70">
        <v>2010</v>
      </c>
      <c r="F351" s="70" t="s">
        <v>177</v>
      </c>
      <c r="G351" s="70" t="s">
        <v>2160</v>
      </c>
      <c r="H351" s="70" t="s">
        <v>2161</v>
      </c>
      <c r="I351" s="148"/>
      <c r="J351" s="71">
        <v>4.662614980565392</v>
      </c>
      <c r="K351" s="71">
        <v>1.7284403285907679</v>
      </c>
      <c r="L351" s="71">
        <v>2.1386455854877831</v>
      </c>
      <c r="M351" s="71">
        <v>31.115939032201752</v>
      </c>
      <c r="N351" s="71">
        <v>35.221791453674669</v>
      </c>
      <c r="O351" s="71">
        <v>37.619604483529741</v>
      </c>
      <c r="P351" s="71">
        <v>37.096810296601767</v>
      </c>
      <c r="Q351" s="71">
        <v>2.1354477136564598</v>
      </c>
      <c r="R351" s="71">
        <v>0</v>
      </c>
      <c r="S351" s="71">
        <v>1.929720939368911</v>
      </c>
      <c r="T351" s="72"/>
      <c r="U351" s="71">
        <v>1204246</v>
      </c>
      <c r="V351" s="71">
        <v>1108</v>
      </c>
      <c r="W351" s="71">
        <v>51</v>
      </c>
      <c r="X351" s="71">
        <v>7861</v>
      </c>
      <c r="Y351" s="71">
        <v>13127</v>
      </c>
      <c r="Z351" s="71">
        <v>19106</v>
      </c>
      <c r="AA351" s="71">
        <v>7280</v>
      </c>
      <c r="AB351" s="71">
        <v>35100</v>
      </c>
      <c r="AC351" s="71">
        <v>0</v>
      </c>
      <c r="AD351" s="71">
        <v>1.929720939368911</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2168</v>
      </c>
      <c r="B352" s="70">
        <v>399</v>
      </c>
      <c r="C352" s="70">
        <v>8</v>
      </c>
      <c r="D352" s="70">
        <v>24</v>
      </c>
      <c r="E352" s="70">
        <v>2011</v>
      </c>
      <c r="F352" s="70" t="s">
        <v>178</v>
      </c>
      <c r="G352" s="70" t="s">
        <v>2160</v>
      </c>
      <c r="H352" s="70" t="s">
        <v>2161</v>
      </c>
      <c r="I352" s="148"/>
      <c r="J352" s="71">
        <v>5.9672344641896009</v>
      </c>
      <c r="K352" s="71">
        <v>2.4704580180340869</v>
      </c>
      <c r="L352" s="71">
        <v>1.7204292451324601</v>
      </c>
      <c r="M352" s="71">
        <v>38.076144661029907</v>
      </c>
      <c r="N352" s="71">
        <v>44.64690771593461</v>
      </c>
      <c r="O352" s="71">
        <v>36.717558877169246</v>
      </c>
      <c r="P352" s="71">
        <v>35.569514222132639</v>
      </c>
      <c r="Q352" s="71">
        <v>2.42307289939626</v>
      </c>
      <c r="R352" s="71">
        <v>0</v>
      </c>
      <c r="S352" s="71">
        <v>2.156291647330848</v>
      </c>
      <c r="T352" s="72"/>
      <c r="U352" s="71">
        <v>1244743</v>
      </c>
      <c r="V352" s="71">
        <v>1108</v>
      </c>
      <c r="W352" s="71">
        <v>51</v>
      </c>
      <c r="X352" s="71">
        <v>7861</v>
      </c>
      <c r="Y352" s="71">
        <v>13149</v>
      </c>
      <c r="Z352" s="71">
        <v>19053</v>
      </c>
      <c r="AA352" s="71">
        <v>7188</v>
      </c>
      <c r="AB352" s="71">
        <v>34528</v>
      </c>
      <c r="AC352" s="71">
        <v>0</v>
      </c>
      <c r="AD352" s="71">
        <v>2.156291647330848</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3.0910000000000002</v>
      </c>
      <c r="BK352" s="71">
        <v>0</v>
      </c>
      <c r="BL352" s="71">
        <v>0</v>
      </c>
      <c r="BM352" s="71">
        <v>0</v>
      </c>
      <c r="BN352" s="72"/>
      <c r="BO352" s="71">
        <v>0</v>
      </c>
      <c r="BP352" s="71">
        <v>0</v>
      </c>
      <c r="BQ352" s="71">
        <v>1</v>
      </c>
      <c r="BR352" s="71">
        <v>0</v>
      </c>
      <c r="BS352" s="71">
        <v>0</v>
      </c>
      <c r="BT352" s="71">
        <v>0</v>
      </c>
      <c r="BU352"/>
      <c r="BV352" s="70">
        <v>3.0910000000000002</v>
      </c>
      <c r="BW352" s="70">
        <v>0</v>
      </c>
      <c r="BX352" s="70">
        <v>0</v>
      </c>
      <c r="BY352" s="70">
        <v>0</v>
      </c>
      <c r="BZ352" s="70">
        <v>0</v>
      </c>
      <c r="CA352" s="70">
        <v>0</v>
      </c>
      <c r="CB352" s="70">
        <v>0</v>
      </c>
      <c r="CC352" s="70">
        <v>0</v>
      </c>
      <c r="CD352" s="70">
        <v>0</v>
      </c>
    </row>
    <row r="353" spans="1:82">
      <c r="A353" s="70" t="s">
        <v>2169</v>
      </c>
      <c r="B353" s="70">
        <v>400</v>
      </c>
      <c r="C353" s="70">
        <v>9</v>
      </c>
      <c r="D353" s="70">
        <v>24</v>
      </c>
      <c r="E353" s="70">
        <v>2012</v>
      </c>
      <c r="F353" s="70" t="s">
        <v>179</v>
      </c>
      <c r="G353" s="70" t="s">
        <v>2160</v>
      </c>
      <c r="H353" s="70" t="s">
        <v>2161</v>
      </c>
      <c r="I353" s="148"/>
      <c r="J353" s="71">
        <v>5.8473156509862836</v>
      </c>
      <c r="K353" s="71">
        <v>2.4033788858047589</v>
      </c>
      <c r="L353" s="71">
        <v>1.6976380183939801</v>
      </c>
      <c r="M353" s="71">
        <v>39.05777043126826</v>
      </c>
      <c r="N353" s="71">
        <v>50.892451161819878</v>
      </c>
      <c r="O353" s="71">
        <v>36.556724273427669</v>
      </c>
      <c r="P353" s="71">
        <v>34.940792920414559</v>
      </c>
      <c r="Q353" s="71">
        <v>2.5964793038623801</v>
      </c>
      <c r="R353" s="71">
        <v>0</v>
      </c>
      <c r="S353" s="71">
        <v>2.530255932189275</v>
      </c>
      <c r="T353" s="72"/>
      <c r="U353" s="71">
        <v>1221559</v>
      </c>
      <c r="V353" s="71">
        <v>1108</v>
      </c>
      <c r="W353" s="71">
        <v>51</v>
      </c>
      <c r="X353" s="71">
        <v>7861</v>
      </c>
      <c r="Y353" s="71">
        <v>13220</v>
      </c>
      <c r="Z353" s="71">
        <v>19120</v>
      </c>
      <c r="AA353" s="71">
        <v>7021</v>
      </c>
      <c r="AB353" s="71">
        <v>34054</v>
      </c>
      <c r="AC353" s="71">
        <v>0</v>
      </c>
      <c r="AD353" s="71">
        <v>2.530255932189275</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3.4220000000000002</v>
      </c>
      <c r="BK353" s="71">
        <v>0</v>
      </c>
      <c r="BL353" s="71">
        <v>0</v>
      </c>
      <c r="BM353" s="71">
        <v>0</v>
      </c>
      <c r="BN353" s="72"/>
      <c r="BO353" s="71">
        <v>0</v>
      </c>
      <c r="BP353" s="71">
        <v>0</v>
      </c>
      <c r="BQ353" s="71">
        <v>1</v>
      </c>
      <c r="BR353" s="71">
        <v>0</v>
      </c>
      <c r="BS353" s="71">
        <v>0</v>
      </c>
      <c r="BT353" s="71">
        <v>0</v>
      </c>
      <c r="BU353"/>
      <c r="BV353" s="70">
        <v>3.4220000000000002</v>
      </c>
      <c r="BW353" s="70">
        <v>0</v>
      </c>
      <c r="BX353" s="70">
        <v>0</v>
      </c>
      <c r="BY353" s="70">
        <v>0</v>
      </c>
      <c r="BZ353" s="70">
        <v>0</v>
      </c>
      <c r="CA353" s="70">
        <v>0</v>
      </c>
      <c r="CB353" s="70">
        <v>0</v>
      </c>
      <c r="CC353" s="70">
        <v>0</v>
      </c>
      <c r="CD353" s="70">
        <v>0</v>
      </c>
    </row>
    <row r="354" spans="1:82">
      <c r="A354" s="70" t="s">
        <v>2170</v>
      </c>
      <c r="B354" s="70">
        <v>401</v>
      </c>
      <c r="C354" s="70">
        <v>10</v>
      </c>
      <c r="D354" s="70">
        <v>24</v>
      </c>
      <c r="E354" s="70">
        <v>2013</v>
      </c>
      <c r="F354" s="70" t="s">
        <v>180</v>
      </c>
      <c r="G354" s="70" t="s">
        <v>2160</v>
      </c>
      <c r="H354" s="70" t="s">
        <v>2161</v>
      </c>
      <c r="I354" s="148"/>
      <c r="J354" s="71">
        <v>5.0129187929147383</v>
      </c>
      <c r="K354" s="71">
        <v>1.9829656040704331</v>
      </c>
      <c r="L354" s="71">
        <v>1.5630004718535899</v>
      </c>
      <c r="M354" s="71">
        <v>40.033740299297492</v>
      </c>
      <c r="N354" s="71">
        <v>52.374381552058871</v>
      </c>
      <c r="O354" s="71">
        <v>34.954028160802622</v>
      </c>
      <c r="P354" s="71">
        <v>34.627862692658979</v>
      </c>
      <c r="Q354" s="71">
        <v>2.59982062565703</v>
      </c>
      <c r="R354" s="71">
        <v>0</v>
      </c>
      <c r="S354" s="71">
        <v>2.704161036199408</v>
      </c>
      <c r="T354" s="72"/>
      <c r="U354" s="71">
        <v>1041962</v>
      </c>
      <c r="V354" s="71">
        <v>1108</v>
      </c>
      <c r="W354" s="71">
        <v>51</v>
      </c>
      <c r="X354" s="71">
        <v>7861</v>
      </c>
      <c r="Y354" s="71">
        <v>13221</v>
      </c>
      <c r="Z354" s="71">
        <v>19098</v>
      </c>
      <c r="AA354" s="71">
        <v>6932</v>
      </c>
      <c r="AB354" s="71">
        <v>33609</v>
      </c>
      <c r="AC354" s="71">
        <v>0</v>
      </c>
      <c r="AD354" s="71">
        <v>2.704161036199408</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2171</v>
      </c>
      <c r="B355" s="70">
        <v>402</v>
      </c>
      <c r="C355" s="70">
        <v>11</v>
      </c>
      <c r="D355" s="70">
        <v>24</v>
      </c>
      <c r="E355" s="70">
        <v>2014</v>
      </c>
      <c r="F355" s="70" t="s">
        <v>181</v>
      </c>
      <c r="G355" s="70" t="s">
        <v>2160</v>
      </c>
      <c r="H355" s="70" t="s">
        <v>2161</v>
      </c>
      <c r="I355" s="148"/>
      <c r="J355" s="71">
        <v>4.6725117516925758</v>
      </c>
      <c r="K355" s="71">
        <v>1.6076572223676791</v>
      </c>
      <c r="L355" s="71">
        <v>2.592081801385155</v>
      </c>
      <c r="M355" s="71">
        <v>37.332903693436243</v>
      </c>
      <c r="N355" s="71">
        <v>51.131732701474853</v>
      </c>
      <c r="O355" s="71">
        <v>33.031296326932242</v>
      </c>
      <c r="P355" s="71">
        <v>34.315762786511435</v>
      </c>
      <c r="Q355" s="71">
        <v>2.4479129358184499</v>
      </c>
      <c r="R355" s="71">
        <v>0</v>
      </c>
      <c r="S355" s="71">
        <v>2.4553975659943359</v>
      </c>
      <c r="T355" s="72"/>
      <c r="U355" s="71">
        <v>1080995</v>
      </c>
      <c r="V355" s="71">
        <v>756</v>
      </c>
      <c r="W355" s="71">
        <v>68</v>
      </c>
      <c r="X355" s="71">
        <v>7326</v>
      </c>
      <c r="Y355" s="71">
        <v>13170</v>
      </c>
      <c r="Z355" s="71">
        <v>19008</v>
      </c>
      <c r="AA355" s="71">
        <v>6834</v>
      </c>
      <c r="AB355" s="71">
        <v>32983</v>
      </c>
      <c r="AC355" s="71">
        <v>0</v>
      </c>
      <c r="AD355" s="71">
        <v>2.4553975659943359</v>
      </c>
      <c r="AE355" s="72"/>
      <c r="AF355" s="71"/>
      <c r="AG355" s="71"/>
      <c r="AH355" s="71"/>
      <c r="AI355" s="71"/>
      <c r="AJ355" s="71"/>
      <c r="AK355" s="71"/>
      <c r="AL355" s="71"/>
      <c r="AM355" s="71"/>
      <c r="AN355" s="71"/>
      <c r="AO355" s="71"/>
      <c r="AP355" s="71"/>
      <c r="AQ355" s="72"/>
      <c r="AR355" s="71">
        <v>472</v>
      </c>
      <c r="AS355" s="71">
        <v>119</v>
      </c>
      <c r="AT355" s="71">
        <v>0</v>
      </c>
      <c r="AU355" s="71">
        <v>1</v>
      </c>
      <c r="AV355" s="71">
        <v>0</v>
      </c>
      <c r="AW355" s="71">
        <v>0</v>
      </c>
      <c r="AX355" s="71"/>
      <c r="AY355" s="72"/>
      <c r="AZ355" s="71">
        <v>1952.2</v>
      </c>
      <c r="BA355" s="71">
        <v>5162.2</v>
      </c>
      <c r="BB355" s="71">
        <v>0</v>
      </c>
      <c r="BC355" s="71">
        <v>150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2172</v>
      </c>
      <c r="B356" s="70">
        <v>403</v>
      </c>
      <c r="C356" s="70">
        <v>12</v>
      </c>
      <c r="D356" s="70">
        <v>24</v>
      </c>
      <c r="E356" s="70">
        <v>2015</v>
      </c>
      <c r="F356" s="70" t="s">
        <v>182</v>
      </c>
      <c r="G356" s="70" t="s">
        <v>2160</v>
      </c>
      <c r="H356" s="70" t="s">
        <v>2161</v>
      </c>
      <c r="I356" s="148"/>
      <c r="J356" s="71">
        <v>4.5135908048057978</v>
      </c>
      <c r="K356" s="71">
        <v>1.678647167762692</v>
      </c>
      <c r="L356" s="71">
        <v>3.1314764526452699</v>
      </c>
      <c r="M356" s="71">
        <v>38.659159572447059</v>
      </c>
      <c r="N356" s="71">
        <v>46.767731821914687</v>
      </c>
      <c r="O356" s="71">
        <v>32.385967028221266</v>
      </c>
      <c r="P356" s="71">
        <v>33.734813403954121</v>
      </c>
      <c r="Q356" s="71">
        <v>2.3459997325719399</v>
      </c>
      <c r="R356" s="71">
        <v>0</v>
      </c>
      <c r="S356" s="71">
        <v>2.3425145995140269</v>
      </c>
      <c r="T356" s="72"/>
      <c r="U356" s="71">
        <v>964845</v>
      </c>
      <c r="V356" s="71">
        <v>756</v>
      </c>
      <c r="W356" s="71">
        <v>68</v>
      </c>
      <c r="X356" s="71">
        <v>7326</v>
      </c>
      <c r="Y356" s="71">
        <v>13113</v>
      </c>
      <c r="Z356" s="71">
        <v>18816</v>
      </c>
      <c r="AA356" s="71">
        <v>6713</v>
      </c>
      <c r="AB356" s="71">
        <v>32290</v>
      </c>
      <c r="AC356" s="71">
        <v>0</v>
      </c>
      <c r="AD356" s="71">
        <v>2.3425145995140269</v>
      </c>
      <c r="AE356" s="72"/>
      <c r="AF356" s="71">
        <v>5985793.3021350158</v>
      </c>
      <c r="AG356" s="71">
        <v>1241684.264513965</v>
      </c>
      <c r="AH356" s="71">
        <v>665332.89141279086</v>
      </c>
      <c r="AI356" s="71">
        <v>47300387.313448668</v>
      </c>
      <c r="AJ356" s="71">
        <v>73149948.883957535</v>
      </c>
      <c r="AK356" s="71">
        <v>0</v>
      </c>
      <c r="AL356" s="71">
        <v>0</v>
      </c>
      <c r="AM356" s="71">
        <v>4425209.0485444264</v>
      </c>
      <c r="AN356" s="71">
        <v>0</v>
      </c>
      <c r="AO356" s="71">
        <v>0</v>
      </c>
      <c r="AP356" s="71">
        <v>132768355.70401239</v>
      </c>
      <c r="AQ356" s="72"/>
      <c r="AR356" s="71">
        <v>495</v>
      </c>
      <c r="AS356" s="71">
        <v>175</v>
      </c>
      <c r="AT356" s="71">
        <v>0</v>
      </c>
      <c r="AU356" s="71">
        <v>1</v>
      </c>
      <c r="AV356" s="71">
        <v>0</v>
      </c>
      <c r="AW356" s="71">
        <v>0</v>
      </c>
      <c r="AX356" s="71"/>
      <c r="AY356" s="72"/>
      <c r="AZ356" s="71">
        <v>2072</v>
      </c>
      <c r="BA356" s="71">
        <v>11561.9</v>
      </c>
      <c r="BB356" s="71">
        <v>0</v>
      </c>
      <c r="BC356" s="71">
        <v>150</v>
      </c>
      <c r="BD356" s="71">
        <v>0</v>
      </c>
      <c r="BE356" s="71">
        <v>0</v>
      </c>
      <c r="BF356" s="71"/>
      <c r="BG356" s="72"/>
      <c r="BH356" s="71">
        <v>0</v>
      </c>
      <c r="BI356" s="71">
        <v>0</v>
      </c>
      <c r="BJ356" s="71">
        <v>3.9390000000000001</v>
      </c>
      <c r="BK356" s="71">
        <v>0</v>
      </c>
      <c r="BL356" s="71">
        <v>0</v>
      </c>
      <c r="BM356" s="71">
        <v>0</v>
      </c>
      <c r="BN356" s="72"/>
      <c r="BO356" s="71">
        <v>0</v>
      </c>
      <c r="BP356" s="71">
        <v>0</v>
      </c>
      <c r="BQ356" s="71">
        <v>1</v>
      </c>
      <c r="BR356" s="71">
        <v>0</v>
      </c>
      <c r="BS356" s="71">
        <v>0</v>
      </c>
      <c r="BT356" s="71">
        <v>0</v>
      </c>
      <c r="BU356"/>
      <c r="BV356" s="70">
        <v>3.9390000000000001</v>
      </c>
      <c r="BW356" s="70">
        <v>0</v>
      </c>
      <c r="BX356" s="70">
        <v>0</v>
      </c>
      <c r="BY356" s="70">
        <v>0</v>
      </c>
      <c r="BZ356" s="70">
        <v>0</v>
      </c>
      <c r="CA356" s="70">
        <v>0</v>
      </c>
      <c r="CB356" s="70">
        <v>0</v>
      </c>
      <c r="CC356" s="70">
        <v>0</v>
      </c>
      <c r="CD356" s="70">
        <v>0</v>
      </c>
    </row>
    <row r="357" spans="1:82">
      <c r="A357" s="70" t="s">
        <v>2173</v>
      </c>
      <c r="B357" s="70">
        <v>404</v>
      </c>
      <c r="C357" s="70">
        <v>13</v>
      </c>
      <c r="D357" s="70">
        <v>24</v>
      </c>
      <c r="E357" s="70">
        <v>2016</v>
      </c>
      <c r="F357" s="70" t="s">
        <v>155</v>
      </c>
      <c r="G357" s="70" t="s">
        <v>2160</v>
      </c>
      <c r="H357" s="70" t="s">
        <v>2161</v>
      </c>
      <c r="I357" s="148"/>
      <c r="J357" s="71">
        <v>4.4597250324013444</v>
      </c>
      <c r="K357" s="71">
        <v>1.6630934035843901</v>
      </c>
      <c r="L357" s="71">
        <v>3.3342147188638145</v>
      </c>
      <c r="M357" s="71">
        <v>33.930556237403195</v>
      </c>
      <c r="N357" s="71">
        <v>48.076987382352371</v>
      </c>
      <c r="O357" s="71">
        <v>31.807356852816053</v>
      </c>
      <c r="P357" s="71">
        <v>32.689481172360516</v>
      </c>
      <c r="Q357" s="71">
        <v>2.2362100017723505</v>
      </c>
      <c r="R357" s="71">
        <v>0</v>
      </c>
      <c r="S357" s="71">
        <v>2.569724624196029</v>
      </c>
      <c r="T357" s="72"/>
      <c r="U357" s="71">
        <v>1009523</v>
      </c>
      <c r="V357" s="71">
        <v>756</v>
      </c>
      <c r="W357" s="71">
        <v>68</v>
      </c>
      <c r="X357" s="71">
        <v>7326</v>
      </c>
      <c r="Y357" s="71">
        <v>13088</v>
      </c>
      <c r="Z357" s="71">
        <v>18707</v>
      </c>
      <c r="AA357" s="71">
        <v>6728</v>
      </c>
      <c r="AB357" s="71">
        <v>31660</v>
      </c>
      <c r="AC357" s="71">
        <v>0</v>
      </c>
      <c r="AD357" s="71">
        <v>2.569724624196029</v>
      </c>
      <c r="AE357" s="72"/>
      <c r="AF357" s="71">
        <v>6206189.6802619016</v>
      </c>
      <c r="AG357" s="71">
        <v>1182840.2713152349</v>
      </c>
      <c r="AH357" s="71">
        <v>555294.43631492474</v>
      </c>
      <c r="AI357" s="71">
        <v>50207486.839122377</v>
      </c>
      <c r="AJ357" s="71">
        <v>70624104.220992118</v>
      </c>
      <c r="AK357" s="71">
        <v>0</v>
      </c>
      <c r="AL357" s="71">
        <v>0</v>
      </c>
      <c r="AM357" s="71">
        <v>4342241.0677075395</v>
      </c>
      <c r="AN357" s="71">
        <v>0</v>
      </c>
      <c r="AO357" s="71">
        <v>0</v>
      </c>
      <c r="AP357" s="71">
        <v>133118156.51571409</v>
      </c>
      <c r="AQ357" s="72"/>
      <c r="AR357" s="71">
        <v>525</v>
      </c>
      <c r="AS357" s="71">
        <v>250</v>
      </c>
      <c r="AT357" s="71">
        <v>0</v>
      </c>
      <c r="AU357" s="71">
        <v>1</v>
      </c>
      <c r="AV357" s="71">
        <v>0</v>
      </c>
      <c r="AW357" s="71">
        <v>0</v>
      </c>
      <c r="AX357" s="71"/>
      <c r="AY357" s="72"/>
      <c r="AZ357" s="71">
        <v>2220.1</v>
      </c>
      <c r="BA357" s="71">
        <v>15500.5</v>
      </c>
      <c r="BB357" s="71">
        <v>0</v>
      </c>
      <c r="BC357" s="71">
        <v>150</v>
      </c>
      <c r="BD357" s="71">
        <v>0</v>
      </c>
      <c r="BE357" s="71">
        <v>0</v>
      </c>
      <c r="BF357" s="71"/>
      <c r="BG357" s="72"/>
      <c r="BH357" s="71">
        <v>0</v>
      </c>
      <c r="BI357" s="71">
        <v>0</v>
      </c>
      <c r="BJ357" s="71">
        <v>3.762</v>
      </c>
      <c r="BK357" s="71">
        <v>0</v>
      </c>
      <c r="BL357" s="71">
        <v>0</v>
      </c>
      <c r="BM357" s="71">
        <v>0</v>
      </c>
      <c r="BN357" s="72"/>
      <c r="BO357" s="71">
        <v>0</v>
      </c>
      <c r="BP357" s="71">
        <v>0</v>
      </c>
      <c r="BQ357" s="71">
        <v>1</v>
      </c>
      <c r="BR357" s="71">
        <v>0</v>
      </c>
      <c r="BS357" s="71">
        <v>0</v>
      </c>
      <c r="BT357" s="71">
        <v>0</v>
      </c>
      <c r="BU357"/>
      <c r="BV357" s="70">
        <v>3.762</v>
      </c>
      <c r="BW357" s="70">
        <v>0</v>
      </c>
      <c r="BX357" s="70">
        <v>0</v>
      </c>
      <c r="BY357" s="70">
        <v>0</v>
      </c>
      <c r="BZ357" s="70">
        <v>0</v>
      </c>
      <c r="CA357" s="70">
        <v>0</v>
      </c>
      <c r="CB357" s="70">
        <v>0</v>
      </c>
      <c r="CC357" s="70">
        <v>0</v>
      </c>
      <c r="CD357" s="70">
        <v>0</v>
      </c>
    </row>
    <row r="358" spans="1:82">
      <c r="A358" s="70" t="s">
        <v>2174</v>
      </c>
      <c r="B358" s="70">
        <v>405</v>
      </c>
      <c r="C358" s="70">
        <v>14</v>
      </c>
      <c r="D358" s="70">
        <v>24</v>
      </c>
      <c r="E358" s="70">
        <v>2017</v>
      </c>
      <c r="F358" s="70" t="s">
        <v>156</v>
      </c>
      <c r="G358" s="70" t="s">
        <v>2160</v>
      </c>
      <c r="H358" s="70" t="s">
        <v>2161</v>
      </c>
      <c r="I358" s="148"/>
      <c r="J358" s="71">
        <v>3.4067672705592327</v>
      </c>
      <c r="K358" s="71">
        <v>1.6393628545693488</v>
      </c>
      <c r="L358" s="71">
        <v>2.8553300080347972</v>
      </c>
      <c r="M358" s="71">
        <v>30.536864645147698</v>
      </c>
      <c r="N358" s="71">
        <v>41.857582640096098</v>
      </c>
      <c r="O358" s="71">
        <v>30.952154632386161</v>
      </c>
      <c r="P358" s="71">
        <v>32.11065331987465</v>
      </c>
      <c r="Q358" s="71">
        <v>2.1284500814240301</v>
      </c>
      <c r="R358" s="71">
        <v>0</v>
      </c>
      <c r="S358" s="71">
        <v>2.6615280762244966</v>
      </c>
      <c r="T358" s="72"/>
      <c r="U358" s="71">
        <v>983735</v>
      </c>
      <c r="V358" s="71">
        <v>756</v>
      </c>
      <c r="W358" s="71">
        <v>68</v>
      </c>
      <c r="X358" s="71">
        <v>7326</v>
      </c>
      <c r="Y358" s="71">
        <v>13064</v>
      </c>
      <c r="Z358" s="71">
        <v>18506</v>
      </c>
      <c r="AA358" s="71">
        <v>6651</v>
      </c>
      <c r="AB358" s="71">
        <v>31162</v>
      </c>
      <c r="AC358" s="71">
        <v>0</v>
      </c>
      <c r="AD358" s="71">
        <v>2.6615280762244971</v>
      </c>
      <c r="AE358" s="72"/>
      <c r="AF358" s="71">
        <v>5289787.4655315056</v>
      </c>
      <c r="AG358" s="71">
        <v>1216881.9843534171</v>
      </c>
      <c r="AH358" s="71">
        <v>639621.70364444517</v>
      </c>
      <c r="AI358" s="71">
        <v>52700952.560673833</v>
      </c>
      <c r="AJ358" s="71">
        <v>70685613.753388181</v>
      </c>
      <c r="AK358" s="71">
        <v>0</v>
      </c>
      <c r="AL358" s="71">
        <v>0</v>
      </c>
      <c r="AM358" s="71">
        <v>4280626.7823507208</v>
      </c>
      <c r="AN358" s="71">
        <v>0</v>
      </c>
      <c r="AO358" s="71">
        <v>0</v>
      </c>
      <c r="AP358" s="71">
        <v>134813484.24994209</v>
      </c>
      <c r="AQ358" s="72"/>
      <c r="AR358" s="71">
        <v>553</v>
      </c>
      <c r="AS358" s="71">
        <v>290</v>
      </c>
      <c r="AT358" s="71">
        <v>0</v>
      </c>
      <c r="AU358" s="71">
        <v>1</v>
      </c>
      <c r="AV358" s="71">
        <v>0</v>
      </c>
      <c r="AW358" s="71">
        <v>0</v>
      </c>
      <c r="AX358" s="71"/>
      <c r="AY358" s="72"/>
      <c r="AZ358" s="71">
        <v>2378.1</v>
      </c>
      <c r="BA358" s="71">
        <v>18763.5</v>
      </c>
      <c r="BB358" s="71">
        <v>0</v>
      </c>
      <c r="BC358" s="71">
        <v>150</v>
      </c>
      <c r="BD358" s="71">
        <v>0</v>
      </c>
      <c r="BE358" s="71">
        <v>0</v>
      </c>
      <c r="BF358" s="71"/>
      <c r="BG358" s="72"/>
      <c r="BH358" s="71">
        <v>0</v>
      </c>
      <c r="BI358" s="71">
        <v>0</v>
      </c>
      <c r="BJ358" s="71">
        <v>4.0410000000000004</v>
      </c>
      <c r="BK358" s="71">
        <v>0</v>
      </c>
      <c r="BL358" s="71">
        <v>0</v>
      </c>
      <c r="BM358" s="71">
        <v>0</v>
      </c>
      <c r="BN358" s="72"/>
      <c r="BO358" s="71">
        <v>0</v>
      </c>
      <c r="BP358" s="71">
        <v>0</v>
      </c>
      <c r="BQ358" s="71">
        <v>1</v>
      </c>
      <c r="BR358" s="71">
        <v>0</v>
      </c>
      <c r="BS358" s="71">
        <v>0</v>
      </c>
      <c r="BT358" s="71">
        <v>0</v>
      </c>
      <c r="BU358"/>
      <c r="BV358" s="70">
        <v>4.0410000000000004</v>
      </c>
      <c r="BW358" s="70">
        <v>0</v>
      </c>
      <c r="BX358" s="70">
        <v>0</v>
      </c>
      <c r="BY358" s="70">
        <v>0</v>
      </c>
      <c r="BZ358" s="70">
        <v>0</v>
      </c>
      <c r="CA358" s="70">
        <v>0</v>
      </c>
      <c r="CB358" s="70">
        <v>0</v>
      </c>
      <c r="CC358" s="70">
        <v>0</v>
      </c>
      <c r="CD358" s="70">
        <v>0</v>
      </c>
    </row>
    <row r="359" spans="1:82">
      <c r="A359" s="70" t="s">
        <v>2175</v>
      </c>
      <c r="B359" s="70">
        <v>406</v>
      </c>
      <c r="C359" s="70">
        <v>15</v>
      </c>
      <c r="D359" s="70">
        <v>24</v>
      </c>
      <c r="E359" s="70">
        <v>2018</v>
      </c>
      <c r="F359" s="70" t="s">
        <v>183</v>
      </c>
      <c r="G359" s="70" t="s">
        <v>2160</v>
      </c>
      <c r="H359" s="70" t="s">
        <v>2161</v>
      </c>
      <c r="I359" s="148"/>
      <c r="J359" s="71">
        <v>2.9405637499352708</v>
      </c>
      <c r="K359" s="71">
        <v>1.4627740776860942</v>
      </c>
      <c r="L359" s="71">
        <v>2.5287190304544809</v>
      </c>
      <c r="M359" s="71">
        <v>27.043020947828165</v>
      </c>
      <c r="N359" s="71">
        <v>32.029980116427431</v>
      </c>
      <c r="O359" s="71">
        <v>30.124462675544752</v>
      </c>
      <c r="P359" s="71">
        <v>31.609380618644288</v>
      </c>
      <c r="Q359" s="71">
        <v>1.92924918725988</v>
      </c>
      <c r="R359" s="71">
        <v>0</v>
      </c>
      <c r="S359" s="71">
        <v>2.5232759303004939</v>
      </c>
      <c r="T359" s="72"/>
      <c r="U359" s="71">
        <v>986175</v>
      </c>
      <c r="V359" s="71">
        <v>756</v>
      </c>
      <c r="W359" s="71">
        <v>68</v>
      </c>
      <c r="X359" s="71">
        <v>7326</v>
      </c>
      <c r="Y359" s="71">
        <v>12954</v>
      </c>
      <c r="Z359" s="71">
        <v>18356</v>
      </c>
      <c r="AA359" s="71">
        <v>6613</v>
      </c>
      <c r="AB359" s="71">
        <v>30439</v>
      </c>
      <c r="AC359" s="71">
        <v>0</v>
      </c>
      <c r="AD359" s="71">
        <v>2.5232759303004939</v>
      </c>
      <c r="AE359" s="72"/>
      <c r="AF359" s="71">
        <v>5167512.2022309937</v>
      </c>
      <c r="AG359" s="71">
        <v>1068583.4733049569</v>
      </c>
      <c r="AH359" s="71">
        <v>597848.83756246103</v>
      </c>
      <c r="AI359" s="71">
        <v>51797139.590872683</v>
      </c>
      <c r="AJ359" s="71">
        <v>60501750.947356142</v>
      </c>
      <c r="AK359" s="71">
        <v>0</v>
      </c>
      <c r="AL359" s="71">
        <v>0</v>
      </c>
      <c r="AM359" s="71">
        <v>4189962.1589518799</v>
      </c>
      <c r="AN359" s="71">
        <v>0</v>
      </c>
      <c r="AO359" s="71">
        <v>0</v>
      </c>
      <c r="AP359" s="71">
        <v>123322797.21027911</v>
      </c>
      <c r="AQ359" s="72"/>
      <c r="AR359" s="71">
        <v>585</v>
      </c>
      <c r="AS359" s="71">
        <v>315</v>
      </c>
      <c r="AT359" s="71">
        <v>0</v>
      </c>
      <c r="AU359" s="71">
        <v>1</v>
      </c>
      <c r="AV359" s="71">
        <v>0</v>
      </c>
      <c r="AW359" s="71">
        <v>0</v>
      </c>
      <c r="AX359" s="71"/>
      <c r="AY359" s="72"/>
      <c r="AZ359" s="71">
        <v>2544.7000000000007</v>
      </c>
      <c r="BA359" s="71">
        <v>20441</v>
      </c>
      <c r="BB359" s="71">
        <v>0</v>
      </c>
      <c r="BC359" s="71">
        <v>150</v>
      </c>
      <c r="BD359" s="71">
        <v>0</v>
      </c>
      <c r="BE359" s="71">
        <v>0</v>
      </c>
      <c r="BF359" s="71"/>
      <c r="BG359" s="72"/>
      <c r="BH359" s="71">
        <v>0</v>
      </c>
      <c r="BI359" s="71">
        <v>0</v>
      </c>
      <c r="BJ359" s="71">
        <v>4.1970000000000001</v>
      </c>
      <c r="BK359" s="71">
        <v>0</v>
      </c>
      <c r="BL359" s="71">
        <v>0</v>
      </c>
      <c r="BM359" s="71">
        <v>0</v>
      </c>
      <c r="BN359" s="72"/>
      <c r="BO359" s="71">
        <v>0</v>
      </c>
      <c r="BP359" s="71">
        <v>0</v>
      </c>
      <c r="BQ359" s="71">
        <v>1</v>
      </c>
      <c r="BR359" s="71">
        <v>0</v>
      </c>
      <c r="BS359" s="71">
        <v>0</v>
      </c>
      <c r="BT359" s="71">
        <v>0</v>
      </c>
      <c r="BU359"/>
      <c r="BV359" s="70">
        <v>4.1970000000000001</v>
      </c>
      <c r="BW359" s="70">
        <v>0</v>
      </c>
      <c r="BX359" s="70">
        <v>0</v>
      </c>
      <c r="BY359" s="70">
        <v>0</v>
      </c>
      <c r="BZ359" s="70">
        <v>0</v>
      </c>
      <c r="CA359" s="70">
        <v>0</v>
      </c>
      <c r="CB359" s="70">
        <v>0</v>
      </c>
      <c r="CC359" s="70">
        <v>0</v>
      </c>
      <c r="CD359" s="70">
        <v>0</v>
      </c>
    </row>
    <row r="360" spans="1:82">
      <c r="A360" s="70" t="s">
        <v>2176</v>
      </c>
      <c r="B360" s="70">
        <v>407</v>
      </c>
      <c r="C360" s="70">
        <v>16</v>
      </c>
      <c r="D360" s="70">
        <v>24</v>
      </c>
      <c r="E360" s="70">
        <v>2019</v>
      </c>
      <c r="F360" s="70" t="s">
        <v>158</v>
      </c>
      <c r="G360" s="70" t="s">
        <v>2160</v>
      </c>
      <c r="H360" s="70" t="s">
        <v>2161</v>
      </c>
      <c r="I360" s="148"/>
      <c r="J360" s="71">
        <v>2.7636834804610211</v>
      </c>
      <c r="K360" s="71">
        <v>1.3574491068656358</v>
      </c>
      <c r="L360" s="71">
        <v>2.5497525967568819</v>
      </c>
      <c r="M360" s="71">
        <v>24.100561521002003</v>
      </c>
      <c r="N360" s="71">
        <v>33.585550155491482</v>
      </c>
      <c r="O360" s="71">
        <v>29.126274951267021</v>
      </c>
      <c r="P360" s="71">
        <v>31.101293781179663</v>
      </c>
      <c r="Q360" s="71">
        <v>1.8350767985791601</v>
      </c>
      <c r="R360" s="71">
        <v>0</v>
      </c>
      <c r="S360" s="71">
        <v>2.4459996940891764</v>
      </c>
      <c r="T360" s="72"/>
      <c r="U360" s="71">
        <v>974524</v>
      </c>
      <c r="V360" s="71">
        <v>756</v>
      </c>
      <c r="W360" s="71">
        <v>68</v>
      </c>
      <c r="X360" s="71">
        <v>7326</v>
      </c>
      <c r="Y360" s="71">
        <v>12888</v>
      </c>
      <c r="Z360" s="71">
        <v>18235</v>
      </c>
      <c r="AA360" s="71">
        <v>6458</v>
      </c>
      <c r="AB360" s="71">
        <v>29737</v>
      </c>
      <c r="AC360" s="71">
        <v>0</v>
      </c>
      <c r="AD360" s="71">
        <v>2.4459996940891759</v>
      </c>
      <c r="AE360" s="72"/>
      <c r="AF360" s="71">
        <v>5103102.3116856301</v>
      </c>
      <c r="AG360" s="71">
        <v>1042586.579751565</v>
      </c>
      <c r="AH360" s="71">
        <v>641666.32402612257</v>
      </c>
      <c r="AI360" s="71">
        <v>48184089.531987272</v>
      </c>
      <c r="AJ360" s="71">
        <v>66352247.17303554</v>
      </c>
      <c r="AK360" s="71">
        <v>0</v>
      </c>
      <c r="AL360" s="71">
        <v>0</v>
      </c>
      <c r="AM360" s="71">
        <v>4049955.5399838537</v>
      </c>
      <c r="AN360" s="71">
        <v>0</v>
      </c>
      <c r="AO360" s="71">
        <v>0</v>
      </c>
      <c r="AP360" s="71">
        <v>125373647.46046998</v>
      </c>
      <c r="AQ360" s="72"/>
      <c r="AR360" s="71">
        <v>601</v>
      </c>
      <c r="AS360" s="71">
        <v>350</v>
      </c>
      <c r="AT360" s="71">
        <v>0</v>
      </c>
      <c r="AU360" s="71">
        <v>1</v>
      </c>
      <c r="AV360" s="71">
        <v>0</v>
      </c>
      <c r="AW360" s="71">
        <v>0</v>
      </c>
      <c r="AX360" s="71"/>
      <c r="AY360" s="72"/>
      <c r="AZ360" s="71">
        <v>2642.400000000001</v>
      </c>
      <c r="BA360" s="71">
        <v>22117.3</v>
      </c>
      <c r="BB360" s="71">
        <v>0</v>
      </c>
      <c r="BC360" s="71">
        <v>150</v>
      </c>
      <c r="BD360" s="71">
        <v>0</v>
      </c>
      <c r="BE360" s="71">
        <v>0</v>
      </c>
      <c r="BF360" s="71"/>
      <c r="BG360" s="72"/>
      <c r="BH360" s="71">
        <v>0</v>
      </c>
      <c r="BI360" s="71">
        <v>0</v>
      </c>
      <c r="BJ360" s="71">
        <v>3.2909999999999999</v>
      </c>
      <c r="BK360" s="71">
        <v>0</v>
      </c>
      <c r="BL360" s="71">
        <v>0</v>
      </c>
      <c r="BM360" s="71">
        <v>0</v>
      </c>
      <c r="BN360" s="72"/>
      <c r="BO360" s="71">
        <v>0</v>
      </c>
      <c r="BP360" s="71">
        <v>0</v>
      </c>
      <c r="BQ360" s="71">
        <v>1</v>
      </c>
      <c r="BR360" s="71">
        <v>0</v>
      </c>
      <c r="BS360" s="71">
        <v>0</v>
      </c>
      <c r="BT360" s="71">
        <v>0</v>
      </c>
      <c r="BU360"/>
      <c r="BV360" s="70">
        <v>3.2909999999999999</v>
      </c>
      <c r="BW360" s="70">
        <v>0</v>
      </c>
      <c r="BX360" s="70">
        <v>0</v>
      </c>
      <c r="BY360" s="70">
        <v>0</v>
      </c>
      <c r="BZ360" s="70">
        <v>0</v>
      </c>
      <c r="CA360" s="70">
        <v>0</v>
      </c>
      <c r="CB360" s="70">
        <v>0</v>
      </c>
      <c r="CC360" s="70">
        <v>0</v>
      </c>
      <c r="CD360" s="70">
        <v>0</v>
      </c>
    </row>
    <row r="361" spans="1:82">
      <c r="A361" s="70" t="s">
        <v>2177</v>
      </c>
      <c r="B361" s="70">
        <v>408</v>
      </c>
      <c r="C361" s="70">
        <v>17</v>
      </c>
      <c r="D361" s="70">
        <v>24</v>
      </c>
      <c r="E361" s="70">
        <v>2020</v>
      </c>
      <c r="F361" s="70" t="s">
        <v>159</v>
      </c>
      <c r="G361" s="70" t="s">
        <v>2160</v>
      </c>
      <c r="H361" s="70" t="s">
        <v>2161</v>
      </c>
      <c r="I361" s="148"/>
      <c r="J361" s="71">
        <v>3.6858929765064681</v>
      </c>
      <c r="K361" s="71">
        <v>1.0984481394419001</v>
      </c>
      <c r="L361" s="71">
        <v>4.38659848377364</v>
      </c>
      <c r="M361" s="71">
        <v>20.668647866564211</v>
      </c>
      <c r="N361" s="71">
        <v>30.578264493053165</v>
      </c>
      <c r="O361" s="71">
        <v>25.265436708903508</v>
      </c>
      <c r="P361" s="71">
        <v>28.966424469848366</v>
      </c>
      <c r="Q361" s="71">
        <v>1.72300921988663</v>
      </c>
      <c r="R361" s="71">
        <v>0</v>
      </c>
      <c r="S361" s="71">
        <v>2.6663194819691749</v>
      </c>
      <c r="T361" s="72"/>
      <c r="U361" s="71">
        <v>1015146</v>
      </c>
      <c r="V361" s="71">
        <v>526</v>
      </c>
      <c r="W361" s="71">
        <v>170</v>
      </c>
      <c r="X361" s="71">
        <v>7074</v>
      </c>
      <c r="Y361" s="71">
        <v>12914</v>
      </c>
      <c r="Z361" s="71">
        <v>18054</v>
      </c>
      <c r="AA361" s="71">
        <v>6393</v>
      </c>
      <c r="AB361" s="71">
        <v>29223</v>
      </c>
      <c r="AC361" s="71">
        <v>0</v>
      </c>
      <c r="AD361" s="71">
        <v>2.6663194819691749</v>
      </c>
      <c r="AE361" s="72"/>
      <c r="AF361" s="71">
        <v>6316886.3876237012</v>
      </c>
      <c r="AG361" s="71">
        <v>775519.89918084955</v>
      </c>
      <c r="AH361" s="71">
        <v>1218835.0636325055</v>
      </c>
      <c r="AI361" s="71">
        <v>39844944.30368121</v>
      </c>
      <c r="AJ361" s="71">
        <v>58455947.116925552</v>
      </c>
      <c r="AK361" s="71"/>
      <c r="AL361" s="71"/>
      <c r="AM361" s="71">
        <v>3813926.1743017468</v>
      </c>
      <c r="AN361" s="71"/>
      <c r="AO361" s="71"/>
      <c r="AP361" s="71">
        <v>110426058.94534557</v>
      </c>
      <c r="AQ361" s="72"/>
      <c r="AR361" s="71">
        <v>624</v>
      </c>
      <c r="AS361" s="71">
        <v>379</v>
      </c>
      <c r="AT361" s="71">
        <v>0</v>
      </c>
      <c r="AU361" s="71">
        <v>1</v>
      </c>
      <c r="AV361" s="71">
        <v>0</v>
      </c>
      <c r="AW361" s="71">
        <v>0</v>
      </c>
      <c r="AX361" s="71"/>
      <c r="AY361" s="72"/>
      <c r="AZ361" s="71">
        <v>2794.9000000000019</v>
      </c>
      <c r="BA361" s="71">
        <v>23317.100000000009</v>
      </c>
      <c r="BB361" s="71">
        <v>0</v>
      </c>
      <c r="BC361" s="71">
        <v>150</v>
      </c>
      <c r="BD361" s="71">
        <v>0</v>
      </c>
      <c r="BE361" s="71">
        <v>0</v>
      </c>
      <c r="BF361" s="71"/>
      <c r="BG361" s="72"/>
      <c r="BH361" s="71">
        <v>0</v>
      </c>
      <c r="BI361" s="71">
        <v>0</v>
      </c>
      <c r="BJ361" s="71">
        <v>2.2599999999999998</v>
      </c>
      <c r="BK361" s="71">
        <v>0</v>
      </c>
      <c r="BL361" s="71">
        <v>0</v>
      </c>
      <c r="BM361" s="71">
        <v>0</v>
      </c>
      <c r="BN361" s="72"/>
      <c r="BO361" s="71">
        <v>0</v>
      </c>
      <c r="BP361" s="71">
        <v>0</v>
      </c>
      <c r="BQ361" s="71">
        <v>1</v>
      </c>
      <c r="BR361" s="71">
        <v>0</v>
      </c>
      <c r="BS361" s="71">
        <v>0</v>
      </c>
      <c r="BT361" s="71">
        <v>0</v>
      </c>
      <c r="BU361"/>
      <c r="BV361" s="70">
        <v>2.2599999999999998</v>
      </c>
      <c r="BW361" s="70">
        <v>0</v>
      </c>
      <c r="BX361" s="70">
        <v>0</v>
      </c>
      <c r="BY361" s="70">
        <v>0</v>
      </c>
      <c r="BZ361" s="70">
        <v>0</v>
      </c>
      <c r="CA361" s="70">
        <v>0</v>
      </c>
      <c r="CB361" s="70">
        <v>0</v>
      </c>
      <c r="CC361" s="70">
        <v>0</v>
      </c>
      <c r="CD361" s="70">
        <v>0</v>
      </c>
    </row>
    <row r="362" spans="1:82">
      <c r="A362" s="70" t="s">
        <v>2178</v>
      </c>
      <c r="B362" s="70">
        <v>408</v>
      </c>
      <c r="C362" s="70">
        <v>18</v>
      </c>
      <c r="D362" s="70">
        <v>24</v>
      </c>
      <c r="E362" s="70">
        <v>2021</v>
      </c>
      <c r="F362" s="70" t="s">
        <v>160</v>
      </c>
      <c r="G362" s="70" t="s">
        <v>2160</v>
      </c>
      <c r="H362" s="70" t="s">
        <v>2161</v>
      </c>
      <c r="I362" s="148"/>
      <c r="J362" s="71">
        <v>2.6468039092190474</v>
      </c>
      <c r="K362" s="71">
        <v>1.1524112804598849</v>
      </c>
      <c r="L362" s="71">
        <v>4.8990614163505297</v>
      </c>
      <c r="M362" s="71">
        <v>20.836463131790232</v>
      </c>
      <c r="N362" s="71">
        <v>30.399093583513466</v>
      </c>
      <c r="O362" s="71">
        <v>24.221156726020332</v>
      </c>
      <c r="P362" s="71">
        <v>29.459506776321181</v>
      </c>
      <c r="Q362" s="71">
        <v>1.6692874004926901</v>
      </c>
      <c r="R362" s="71">
        <v>0</v>
      </c>
      <c r="S362" s="71">
        <v>2.6580409142067269</v>
      </c>
      <c r="T362" s="72"/>
      <c r="U362" s="71">
        <v>958187</v>
      </c>
      <c r="V362" s="71">
        <v>526</v>
      </c>
      <c r="W362" s="71">
        <v>170</v>
      </c>
      <c r="X362" s="71">
        <v>7074</v>
      </c>
      <c r="Y362" s="71">
        <v>12849</v>
      </c>
      <c r="Z362" s="71">
        <v>17821</v>
      </c>
      <c r="AA362" s="71">
        <v>6340</v>
      </c>
      <c r="AB362" s="71">
        <v>28590</v>
      </c>
      <c r="AC362" s="71">
        <v>0</v>
      </c>
      <c r="AD362" s="71">
        <v>2.6580409142067269</v>
      </c>
      <c r="AE362" s="72"/>
      <c r="AF362" s="71">
        <v>5562542.473785853</v>
      </c>
      <c r="AG362" s="71">
        <v>843792.16089752899</v>
      </c>
      <c r="AH362" s="71">
        <v>1314564.3663473511</v>
      </c>
      <c r="AI362" s="71">
        <v>46178956.03337045</v>
      </c>
      <c r="AJ362" s="71">
        <v>61851393.305986017</v>
      </c>
      <c r="AK362" s="71">
        <v>0</v>
      </c>
      <c r="AL362" s="71">
        <v>0</v>
      </c>
      <c r="AM362" s="71">
        <v>3752834.5524250856</v>
      </c>
      <c r="AN362" s="71">
        <v>0</v>
      </c>
      <c r="AO362" s="71">
        <v>0</v>
      </c>
      <c r="AP362" s="71">
        <v>119504082.89281228</v>
      </c>
      <c r="AQ362" s="72"/>
      <c r="AR362" s="71">
        <v>650</v>
      </c>
      <c r="AS362" s="71">
        <v>403</v>
      </c>
      <c r="AT362" s="71">
        <v>0</v>
      </c>
      <c r="AU362" s="71">
        <v>1</v>
      </c>
      <c r="AV362" s="71">
        <v>0</v>
      </c>
      <c r="AW362" s="71">
        <v>0</v>
      </c>
      <c r="AX362" s="71"/>
      <c r="AY362" s="72"/>
      <c r="AZ362" s="71">
        <v>3008.7000000000039</v>
      </c>
      <c r="BA362" s="71">
        <v>24429.500000000011</v>
      </c>
      <c r="BB362" s="71">
        <v>0</v>
      </c>
      <c r="BC362" s="71">
        <v>150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2179</v>
      </c>
      <c r="B363" s="70">
        <v>408</v>
      </c>
      <c r="C363" s="70">
        <v>19</v>
      </c>
      <c r="D363" s="70">
        <v>24</v>
      </c>
      <c r="E363" s="70">
        <v>2022</v>
      </c>
      <c r="F363" s="70" t="s">
        <v>161</v>
      </c>
      <c r="G363" s="70" t="s">
        <v>2160</v>
      </c>
      <c r="H363" s="70" t="s">
        <v>2161</v>
      </c>
      <c r="I363" s="148"/>
      <c r="J363" s="71">
        <v>3.0725131228330969</v>
      </c>
      <c r="K363" s="71">
        <v>1.0372407549746734</v>
      </c>
      <c r="L363" s="71">
        <v>4.1707737444138751</v>
      </c>
      <c r="M363" s="71">
        <v>23.918116381356199</v>
      </c>
      <c r="N363" s="71">
        <v>32.641283700657439</v>
      </c>
      <c r="O363" s="71">
        <v>25.122558766098933</v>
      </c>
      <c r="P363" s="71">
        <v>28.824929788647086</v>
      </c>
      <c r="Q363" s="71">
        <v>1.6448822694904415</v>
      </c>
      <c r="R363" s="71">
        <v>0</v>
      </c>
      <c r="S363" s="71">
        <v>3.166631942236406</v>
      </c>
      <c r="T363" s="72"/>
      <c r="U363" s="71">
        <v>1025674</v>
      </c>
      <c r="V363" s="71">
        <v>526</v>
      </c>
      <c r="W363" s="71">
        <v>170</v>
      </c>
      <c r="X363" s="71">
        <v>7074</v>
      </c>
      <c r="Y363" s="71">
        <v>12830</v>
      </c>
      <c r="Z363" s="71">
        <v>17562</v>
      </c>
      <c r="AA363" s="71">
        <v>6298</v>
      </c>
      <c r="AB363" s="71">
        <v>27941</v>
      </c>
      <c r="AC363" s="71">
        <v>0</v>
      </c>
      <c r="AD363" s="71">
        <v>3.166631942236406</v>
      </c>
      <c r="AE363" s="72"/>
      <c r="AF363" s="71">
        <v>5233181.9765231963</v>
      </c>
      <c r="AG363" s="71">
        <v>814467.17135668267</v>
      </c>
      <c r="AH363" s="71">
        <v>1288895.6056249584</v>
      </c>
      <c r="AI363" s="71">
        <v>45880238.915101394</v>
      </c>
      <c r="AJ363" s="71">
        <v>63247549.966817506</v>
      </c>
      <c r="AK363" s="71">
        <v>0</v>
      </c>
      <c r="AL363" s="71">
        <v>0</v>
      </c>
      <c r="AM363" s="71">
        <v>3607945.7330292161</v>
      </c>
      <c r="AN363" s="71">
        <v>0</v>
      </c>
      <c r="AO363" s="71">
        <v>0</v>
      </c>
      <c r="AP363" s="71">
        <v>120072279.36845295</v>
      </c>
      <c r="AQ363" s="72"/>
      <c r="AR363" s="71">
        <v>688</v>
      </c>
      <c r="AS363" s="71">
        <v>426</v>
      </c>
      <c r="AT363" s="71">
        <v>0</v>
      </c>
      <c r="AU363" s="71">
        <v>1</v>
      </c>
      <c r="AV363" s="71">
        <v>0</v>
      </c>
      <c r="AW363" s="71">
        <v>0</v>
      </c>
      <c r="AX363" s="71"/>
      <c r="AY363" s="72"/>
      <c r="AZ363" s="71">
        <v>3294.7000000000062</v>
      </c>
      <c r="BA363" s="71">
        <v>26001.800000000017</v>
      </c>
      <c r="BB363" s="71">
        <v>0</v>
      </c>
      <c r="BC363" s="71">
        <v>150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2180</v>
      </c>
      <c r="B364" s="70">
        <v>408</v>
      </c>
      <c r="C364" s="70">
        <v>20</v>
      </c>
      <c r="D364" s="70">
        <v>24</v>
      </c>
      <c r="E364" s="70">
        <v>2023</v>
      </c>
      <c r="F364" s="70" t="s">
        <v>1539</v>
      </c>
      <c r="G364" s="70" t="s">
        <v>2160</v>
      </c>
      <c r="H364" s="70" t="s">
        <v>2161</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714</v>
      </c>
      <c r="AS364" s="71">
        <v>448</v>
      </c>
      <c r="AT364" s="71">
        <v>0</v>
      </c>
      <c r="AU364" s="71">
        <v>1</v>
      </c>
      <c r="AV364" s="71">
        <v>0</v>
      </c>
      <c r="AW364" s="71">
        <v>0</v>
      </c>
      <c r="AX364" s="71"/>
      <c r="AY364" s="72"/>
      <c r="AZ364" s="71">
        <v>3461.300000000007</v>
      </c>
      <c r="BA364" s="71">
        <v>27045.600000000017</v>
      </c>
      <c r="BB364" s="71">
        <v>0</v>
      </c>
      <c r="BC364" s="71">
        <v>150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2181</v>
      </c>
      <c r="B365" s="70">
        <v>408</v>
      </c>
      <c r="C365" s="70">
        <v>21</v>
      </c>
      <c r="D365" s="70">
        <v>24</v>
      </c>
      <c r="E365" s="70">
        <v>2024</v>
      </c>
      <c r="F365" s="70" t="s">
        <v>1554</v>
      </c>
      <c r="G365" s="70" t="s">
        <v>2160</v>
      </c>
      <c r="H365" s="70" t="s">
        <v>2161</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2182</v>
      </c>
      <c r="B366" s="70">
        <v>188</v>
      </c>
      <c r="C366" s="70">
        <v>1</v>
      </c>
      <c r="D366" s="70">
        <v>12</v>
      </c>
      <c r="E366" s="70">
        <v>1990</v>
      </c>
      <c r="F366" s="70" t="s">
        <v>787</v>
      </c>
      <c r="G366" s="70" t="s">
        <v>2183</v>
      </c>
      <c r="H366" s="70" t="s">
        <v>2184</v>
      </c>
      <c r="I366" s="148"/>
      <c r="J366" s="71">
        <v>179.82063558966769</v>
      </c>
      <c r="K366" s="71">
        <v>12.85333780999227</v>
      </c>
      <c r="L366" s="71">
        <v>34.156423859933518</v>
      </c>
      <c r="M366" s="71">
        <v>18.309149258363149</v>
      </c>
      <c r="N366" s="71">
        <v>36.384672629953883</v>
      </c>
      <c r="O366" s="71">
        <v>25.759053684108778</v>
      </c>
      <c r="P366" s="71">
        <v>37.218233618824542</v>
      </c>
      <c r="Q366" s="71">
        <v>2.1874642756449698</v>
      </c>
      <c r="R366" s="71">
        <v>0</v>
      </c>
      <c r="S366" s="71">
        <v>2.630721902950921</v>
      </c>
      <c r="T366" s="72"/>
      <c r="U366" s="71">
        <v>13699770</v>
      </c>
      <c r="V366" s="71">
        <v>2273</v>
      </c>
      <c r="W366" s="71">
        <v>371</v>
      </c>
      <c r="X366" s="71">
        <v>7360</v>
      </c>
      <c r="Y366" s="71">
        <v>9344</v>
      </c>
      <c r="Z366" s="71">
        <v>10595</v>
      </c>
      <c r="AA366" s="71">
        <v>9037</v>
      </c>
      <c r="AB366" s="71">
        <v>35517</v>
      </c>
      <c r="AC366" s="71">
        <v>0</v>
      </c>
      <c r="AD366" s="71">
        <v>2.630721902950921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2185</v>
      </c>
      <c r="B367" s="70">
        <v>189</v>
      </c>
      <c r="C367" s="70">
        <v>2</v>
      </c>
      <c r="D367" s="70">
        <v>12</v>
      </c>
      <c r="E367" s="70">
        <v>2005</v>
      </c>
      <c r="F367" s="70" t="s">
        <v>789</v>
      </c>
      <c r="G367" s="70" t="s">
        <v>2183</v>
      </c>
      <c r="H367" s="70" t="s">
        <v>2184</v>
      </c>
      <c r="I367" s="148"/>
      <c r="J367" s="71">
        <v>156.63190652425749</v>
      </c>
      <c r="K367" s="71">
        <v>10.04120472864315</v>
      </c>
      <c r="L367" s="71">
        <v>23.180219254113169</v>
      </c>
      <c r="M367" s="71">
        <v>38.257798775560723</v>
      </c>
      <c r="N367" s="71">
        <v>51.238118437536507</v>
      </c>
      <c r="O367" s="71">
        <v>39.380959673658673</v>
      </c>
      <c r="P367" s="71">
        <v>33.928392688706893</v>
      </c>
      <c r="Q367" s="71">
        <v>1.9602560675604801</v>
      </c>
      <c r="R367" s="71">
        <v>0</v>
      </c>
      <c r="S367" s="71">
        <v>2.624746960182252</v>
      </c>
      <c r="T367" s="72"/>
      <c r="U367" s="71">
        <v>9679390</v>
      </c>
      <c r="V367" s="71">
        <v>2071</v>
      </c>
      <c r="W367" s="71">
        <v>273</v>
      </c>
      <c r="X367" s="71">
        <v>6445</v>
      </c>
      <c r="Y367" s="71">
        <v>10145</v>
      </c>
      <c r="Z367" s="71">
        <v>18744</v>
      </c>
      <c r="AA367" s="71">
        <v>6747</v>
      </c>
      <c r="AB367" s="71">
        <v>33273</v>
      </c>
      <c r="AC367" s="71">
        <v>0</v>
      </c>
      <c r="AD367" s="71">
        <v>2.624746960182252</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2186</v>
      </c>
      <c r="B368" s="70">
        <v>190</v>
      </c>
      <c r="C368" s="70">
        <v>3</v>
      </c>
      <c r="D368" s="70">
        <v>12</v>
      </c>
      <c r="E368" s="70">
        <v>2006</v>
      </c>
      <c r="F368" s="70" t="s">
        <v>790</v>
      </c>
      <c r="G368" s="1064" t="s">
        <v>2183</v>
      </c>
      <c r="H368" s="70" t="s">
        <v>2184</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2187</v>
      </c>
      <c r="B369" s="70">
        <v>191</v>
      </c>
      <c r="C369" s="70">
        <v>4</v>
      </c>
      <c r="D369" s="70">
        <v>12</v>
      </c>
      <c r="E369" s="70">
        <v>2007</v>
      </c>
      <c r="F369" s="70" t="s">
        <v>791</v>
      </c>
      <c r="G369" s="1064" t="s">
        <v>2183</v>
      </c>
      <c r="H369" s="70" t="s">
        <v>2184</v>
      </c>
      <c r="I369" s="148"/>
      <c r="J369" s="71">
        <v>145.02172123059779</v>
      </c>
      <c r="K369" s="71">
        <v>6.3099360585265307</v>
      </c>
      <c r="L369" s="71">
        <v>20.901703095637039</v>
      </c>
      <c r="M369" s="71">
        <v>36.718993926906293</v>
      </c>
      <c r="N369" s="71">
        <v>46.800836213124683</v>
      </c>
      <c r="O369" s="71">
        <v>38.430345827663963</v>
      </c>
      <c r="P369" s="71">
        <v>33.401625725346499</v>
      </c>
      <c r="Q369" s="71">
        <v>2.0302641371519399</v>
      </c>
      <c r="R369" s="71">
        <v>0</v>
      </c>
      <c r="S369" s="71">
        <v>3.2721129905252</v>
      </c>
      <c r="T369" s="72"/>
      <c r="U369" s="71">
        <v>11065478</v>
      </c>
      <c r="V369" s="71">
        <v>1902</v>
      </c>
      <c r="W369" s="71">
        <v>308</v>
      </c>
      <c r="X369" s="71">
        <v>7792</v>
      </c>
      <c r="Y369" s="71">
        <v>10245</v>
      </c>
      <c r="Z369" s="71">
        <v>19015</v>
      </c>
      <c r="AA369" s="71">
        <v>6541</v>
      </c>
      <c r="AB369" s="71">
        <v>32639</v>
      </c>
      <c r="AC369" s="71">
        <v>0</v>
      </c>
      <c r="AD369" s="71">
        <v>3.2721129905252</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2188</v>
      </c>
      <c r="B370" s="70">
        <v>192</v>
      </c>
      <c r="C370" s="70">
        <v>5</v>
      </c>
      <c r="D370" s="70">
        <v>12</v>
      </c>
      <c r="E370" s="70">
        <v>2008</v>
      </c>
      <c r="F370" s="70" t="s">
        <v>792</v>
      </c>
      <c r="G370" s="70" t="s">
        <v>2183</v>
      </c>
      <c r="H370" s="70" t="s">
        <v>2184</v>
      </c>
      <c r="I370" s="148"/>
      <c r="J370" s="71">
        <v>124.6229396849904</v>
      </c>
      <c r="K370" s="71">
        <v>6.0331386328332854</v>
      </c>
      <c r="L370" s="71">
        <v>18.645801320771231</v>
      </c>
      <c r="M370" s="71">
        <v>37.736714780160362</v>
      </c>
      <c r="N370" s="71">
        <v>45.505361194534103</v>
      </c>
      <c r="O370" s="71">
        <v>37.301019246307021</v>
      </c>
      <c r="P370" s="71">
        <v>32.43013485999542</v>
      </c>
      <c r="Q370" s="71">
        <v>1.9778891224544499</v>
      </c>
      <c r="R370" s="71">
        <v>0</v>
      </c>
      <c r="S370" s="71">
        <v>6.4302033093589861</v>
      </c>
      <c r="T370" s="72"/>
      <c r="U370" s="71">
        <v>10320195</v>
      </c>
      <c r="V370" s="71">
        <v>1902</v>
      </c>
      <c r="W370" s="71">
        <v>308</v>
      </c>
      <c r="X370" s="71">
        <v>7792</v>
      </c>
      <c r="Y370" s="71">
        <v>10270</v>
      </c>
      <c r="Z370" s="71">
        <v>19104</v>
      </c>
      <c r="AA370" s="71">
        <v>6358</v>
      </c>
      <c r="AB370" s="71">
        <v>32320</v>
      </c>
      <c r="AC370" s="71">
        <v>0</v>
      </c>
      <c r="AD370" s="71">
        <v>6.4302033093589861</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2189</v>
      </c>
      <c r="B371" s="70">
        <v>193</v>
      </c>
      <c r="C371" s="70">
        <v>6</v>
      </c>
      <c r="D371" s="70">
        <v>12</v>
      </c>
      <c r="E371" s="70">
        <v>2009</v>
      </c>
      <c r="F371" s="70" t="s">
        <v>176</v>
      </c>
      <c r="G371" s="70" t="s">
        <v>2183</v>
      </c>
      <c r="H371" s="70" t="s">
        <v>2184</v>
      </c>
      <c r="I371" s="148"/>
      <c r="J371" s="71">
        <v>117.43761624784941</v>
      </c>
      <c r="K371" s="71">
        <v>4.6408706902467829</v>
      </c>
      <c r="L371" s="71">
        <v>14.96614059108251</v>
      </c>
      <c r="M371" s="71">
        <v>38.889244044069862</v>
      </c>
      <c r="N371" s="71">
        <v>45.967032425705817</v>
      </c>
      <c r="O371" s="71">
        <v>37.873540995657677</v>
      </c>
      <c r="P371" s="71">
        <v>30.933612524787488</v>
      </c>
      <c r="Q371" s="71">
        <v>1.86784736174528</v>
      </c>
      <c r="R371" s="71">
        <v>0</v>
      </c>
      <c r="S371" s="71">
        <v>3.4297608089181701</v>
      </c>
      <c r="T371" s="72"/>
      <c r="U371" s="71">
        <v>8125645</v>
      </c>
      <c r="V371" s="71">
        <v>1748</v>
      </c>
      <c r="W371" s="71">
        <v>359</v>
      </c>
      <c r="X371" s="71">
        <v>8303</v>
      </c>
      <c r="Y371" s="71">
        <v>10309</v>
      </c>
      <c r="Z371" s="71">
        <v>19146</v>
      </c>
      <c r="AA371" s="71">
        <v>6226</v>
      </c>
      <c r="AB371" s="71">
        <v>32040</v>
      </c>
      <c r="AC371" s="71">
        <v>0</v>
      </c>
      <c r="AD371" s="71">
        <v>3.4297608089181701</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10.643000000000001</v>
      </c>
      <c r="BJ371" s="71">
        <v>125.82</v>
      </c>
      <c r="BK371" s="71">
        <v>0</v>
      </c>
      <c r="BL371" s="71">
        <v>5.7549999999999999</v>
      </c>
      <c r="BM371" s="71">
        <v>0</v>
      </c>
      <c r="BN371" s="72"/>
      <c r="BO371" s="71">
        <v>0</v>
      </c>
      <c r="BP371" s="71">
        <v>1</v>
      </c>
      <c r="BQ371" s="71">
        <v>4</v>
      </c>
      <c r="BR371" s="71">
        <v>0</v>
      </c>
      <c r="BS371" s="71">
        <v>1</v>
      </c>
      <c r="BT371" s="71">
        <v>0</v>
      </c>
      <c r="BU371"/>
      <c r="BV371" s="70">
        <v>132.32</v>
      </c>
      <c r="BW371" s="70">
        <v>0</v>
      </c>
      <c r="BX371" s="70">
        <v>5.7549999999999999</v>
      </c>
      <c r="BY371" s="70">
        <v>4.1429999999999998</v>
      </c>
      <c r="BZ371" s="70">
        <v>0</v>
      </c>
      <c r="CA371" s="70">
        <v>0</v>
      </c>
      <c r="CB371" s="70">
        <v>0</v>
      </c>
      <c r="CC371" s="70">
        <v>0</v>
      </c>
      <c r="CD371" s="70">
        <v>0</v>
      </c>
    </row>
    <row r="372" spans="1:82">
      <c r="A372" s="70" t="s">
        <v>2190</v>
      </c>
      <c r="B372" s="70">
        <v>194</v>
      </c>
      <c r="C372" s="70">
        <v>7</v>
      </c>
      <c r="D372" s="70">
        <v>12</v>
      </c>
      <c r="E372" s="70">
        <v>2010</v>
      </c>
      <c r="F372" s="70" t="s">
        <v>177</v>
      </c>
      <c r="G372" s="70" t="s">
        <v>2183</v>
      </c>
      <c r="H372" s="70" t="s">
        <v>2184</v>
      </c>
      <c r="I372" s="148"/>
      <c r="J372" s="71">
        <v>122.7676832259756</v>
      </c>
      <c r="K372" s="71">
        <v>5.6064942909913222</v>
      </c>
      <c r="L372" s="71">
        <v>14.164064453117289</v>
      </c>
      <c r="M372" s="71">
        <v>37.931925190263073</v>
      </c>
      <c r="N372" s="71">
        <v>46.544372974640183</v>
      </c>
      <c r="O372" s="71">
        <v>37.932674572134438</v>
      </c>
      <c r="P372" s="71">
        <v>31.032908613503409</v>
      </c>
      <c r="Q372" s="71">
        <v>1.93553087071984</v>
      </c>
      <c r="R372" s="71">
        <v>0</v>
      </c>
      <c r="S372" s="71">
        <v>3.652867397703933</v>
      </c>
      <c r="T372" s="72"/>
      <c r="U372" s="71">
        <v>9002982</v>
      </c>
      <c r="V372" s="71">
        <v>1748</v>
      </c>
      <c r="W372" s="71">
        <v>359</v>
      </c>
      <c r="X372" s="71">
        <v>8303</v>
      </c>
      <c r="Y372" s="71">
        <v>10367</v>
      </c>
      <c r="Z372" s="71">
        <v>19265</v>
      </c>
      <c r="AA372" s="71">
        <v>6090</v>
      </c>
      <c r="AB372" s="71">
        <v>31814</v>
      </c>
      <c r="AC372" s="71">
        <v>0</v>
      </c>
      <c r="AD372" s="71">
        <v>3.652867397703933</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5.6230000000000002</v>
      </c>
      <c r="BJ372" s="71">
        <v>134.24299999999999</v>
      </c>
      <c r="BK372" s="71">
        <v>0</v>
      </c>
      <c r="BL372" s="71">
        <v>6.7859999999999996</v>
      </c>
      <c r="BM372" s="71">
        <v>0</v>
      </c>
      <c r="BN372" s="72"/>
      <c r="BO372" s="71">
        <v>0</v>
      </c>
      <c r="BP372" s="71">
        <v>1</v>
      </c>
      <c r="BQ372" s="71">
        <v>4</v>
      </c>
      <c r="BR372" s="71">
        <v>0</v>
      </c>
      <c r="BS372" s="71">
        <v>1</v>
      </c>
      <c r="BT372" s="71">
        <v>0</v>
      </c>
      <c r="BU372"/>
      <c r="BV372" s="70">
        <v>139.86600000000001</v>
      </c>
      <c r="BW372" s="70">
        <v>0</v>
      </c>
      <c r="BX372" s="70">
        <v>6.7859999999999996</v>
      </c>
      <c r="BY372" s="70">
        <v>0</v>
      </c>
      <c r="BZ372" s="70">
        <v>0</v>
      </c>
      <c r="CA372" s="70">
        <v>0</v>
      </c>
      <c r="CB372" s="70">
        <v>0</v>
      </c>
      <c r="CC372" s="70">
        <v>0</v>
      </c>
      <c r="CD372" s="70">
        <v>0</v>
      </c>
    </row>
    <row r="373" spans="1:82">
      <c r="A373" s="70" t="s">
        <v>2191</v>
      </c>
      <c r="B373" s="70">
        <v>195</v>
      </c>
      <c r="C373" s="70">
        <v>8</v>
      </c>
      <c r="D373" s="70">
        <v>12</v>
      </c>
      <c r="E373" s="70">
        <v>2011</v>
      </c>
      <c r="F373" s="70" t="s">
        <v>178</v>
      </c>
      <c r="G373" s="70" t="s">
        <v>2183</v>
      </c>
      <c r="H373" s="70" t="s">
        <v>2184</v>
      </c>
      <c r="I373" s="148"/>
      <c r="J373" s="71">
        <v>154.41247545229771</v>
      </c>
      <c r="K373" s="71">
        <v>7.366681813840108</v>
      </c>
      <c r="L373" s="71">
        <v>14.306402542207699</v>
      </c>
      <c r="M373" s="71">
        <v>44.278636876102802</v>
      </c>
      <c r="N373" s="71">
        <v>50.742662826306223</v>
      </c>
      <c r="O373" s="71">
        <v>37.197413606629965</v>
      </c>
      <c r="P373" s="71">
        <v>29.834251703566736</v>
      </c>
      <c r="Q373" s="71">
        <v>2.2112785872328602</v>
      </c>
      <c r="R373" s="71">
        <v>0</v>
      </c>
      <c r="S373" s="71">
        <v>4.8115828711697386</v>
      </c>
      <c r="T373" s="72"/>
      <c r="U373" s="71">
        <v>9780819</v>
      </c>
      <c r="V373" s="71">
        <v>1748</v>
      </c>
      <c r="W373" s="71">
        <v>359</v>
      </c>
      <c r="X373" s="71">
        <v>8303</v>
      </c>
      <c r="Y373" s="71">
        <v>10428</v>
      </c>
      <c r="Z373" s="71">
        <v>19302</v>
      </c>
      <c r="AA373" s="71">
        <v>6029</v>
      </c>
      <c r="AB373" s="71">
        <v>31510</v>
      </c>
      <c r="AC373" s="71">
        <v>0</v>
      </c>
      <c r="AD373" s="71">
        <v>4.8115828711697386</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15.366</v>
      </c>
      <c r="BJ373" s="71">
        <v>133.63800000000001</v>
      </c>
      <c r="BK373" s="71">
        <v>0</v>
      </c>
      <c r="BL373" s="71">
        <v>5.7709999999999999</v>
      </c>
      <c r="BM373" s="71">
        <v>0</v>
      </c>
      <c r="BN373" s="72"/>
      <c r="BO373" s="71">
        <v>0</v>
      </c>
      <c r="BP373" s="71">
        <v>1</v>
      </c>
      <c r="BQ373" s="71">
        <v>4</v>
      </c>
      <c r="BR373" s="71">
        <v>0</v>
      </c>
      <c r="BS373" s="71">
        <v>1</v>
      </c>
      <c r="BT373" s="71">
        <v>0</v>
      </c>
      <c r="BU373"/>
      <c r="BV373" s="70">
        <v>149.00399999999999</v>
      </c>
      <c r="BW373" s="70">
        <v>0</v>
      </c>
      <c r="BX373" s="70">
        <v>5.7709999999999999</v>
      </c>
      <c r="BY373" s="70">
        <v>0</v>
      </c>
      <c r="BZ373" s="70">
        <v>0</v>
      </c>
      <c r="CA373" s="70">
        <v>0</v>
      </c>
      <c r="CB373" s="70">
        <v>0</v>
      </c>
      <c r="CC373" s="70">
        <v>0</v>
      </c>
      <c r="CD373" s="70">
        <v>0</v>
      </c>
    </row>
    <row r="374" spans="1:82">
      <c r="A374" s="70" t="s">
        <v>2192</v>
      </c>
      <c r="B374" s="70">
        <v>196</v>
      </c>
      <c r="C374" s="70">
        <v>9</v>
      </c>
      <c r="D374" s="70">
        <v>12</v>
      </c>
      <c r="E374" s="70">
        <v>2012</v>
      </c>
      <c r="F374" s="70" t="s">
        <v>179</v>
      </c>
      <c r="G374" s="70" t="s">
        <v>2183</v>
      </c>
      <c r="H374" s="70" t="s">
        <v>2184</v>
      </c>
      <c r="I374" s="148"/>
      <c r="J374" s="71">
        <v>151.6304640773227</v>
      </c>
      <c r="K374" s="71">
        <v>7.4118275032384204</v>
      </c>
      <c r="L374" s="71">
        <v>15.619607222827639</v>
      </c>
      <c r="M374" s="71">
        <v>46.657488343079102</v>
      </c>
      <c r="N374" s="71">
        <v>58.310742019670883</v>
      </c>
      <c r="O374" s="71">
        <v>37.197231733239292</v>
      </c>
      <c r="P374" s="71">
        <v>29.566051949890735</v>
      </c>
      <c r="Q374" s="71">
        <v>2.3870317015921598</v>
      </c>
      <c r="R374" s="71">
        <v>0</v>
      </c>
      <c r="S374" s="71">
        <v>6.4538639867241931</v>
      </c>
      <c r="T374" s="72"/>
      <c r="U374" s="71">
        <v>9514751</v>
      </c>
      <c r="V374" s="71">
        <v>1748</v>
      </c>
      <c r="W374" s="71">
        <v>359</v>
      </c>
      <c r="X374" s="71">
        <v>8303</v>
      </c>
      <c r="Y374" s="71">
        <v>10562</v>
      </c>
      <c r="Z374" s="71">
        <v>19455</v>
      </c>
      <c r="AA374" s="71">
        <v>5941</v>
      </c>
      <c r="AB374" s="71">
        <v>31307</v>
      </c>
      <c r="AC374" s="71">
        <v>0</v>
      </c>
      <c r="AD374" s="71">
        <v>6.4538639867241931</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15.824</v>
      </c>
      <c r="BJ374" s="71">
        <v>138.19999999999999</v>
      </c>
      <c r="BK374" s="71">
        <v>0</v>
      </c>
      <c r="BL374" s="71">
        <v>8.6669999999999998</v>
      </c>
      <c r="BM374" s="71">
        <v>0</v>
      </c>
      <c r="BN374" s="72"/>
      <c r="BO374" s="71">
        <v>0</v>
      </c>
      <c r="BP374" s="71">
        <v>1</v>
      </c>
      <c r="BQ374" s="71">
        <v>4</v>
      </c>
      <c r="BR374" s="71">
        <v>0</v>
      </c>
      <c r="BS374" s="71">
        <v>1</v>
      </c>
      <c r="BT374" s="71">
        <v>0</v>
      </c>
      <c r="BU374"/>
      <c r="BV374" s="70">
        <v>150.81800000000001</v>
      </c>
      <c r="BW374" s="70">
        <v>0.70399999999999996</v>
      </c>
      <c r="BX374" s="70">
        <v>11.169</v>
      </c>
      <c r="BY374" s="70">
        <v>0</v>
      </c>
      <c r="BZ374" s="70">
        <v>0</v>
      </c>
      <c r="CA374" s="70">
        <v>0</v>
      </c>
      <c r="CB374" s="70">
        <v>0</v>
      </c>
      <c r="CC374" s="70">
        <v>0</v>
      </c>
      <c r="CD374" s="70">
        <v>0</v>
      </c>
    </row>
    <row r="375" spans="1:82">
      <c r="A375" s="70" t="s">
        <v>2193</v>
      </c>
      <c r="B375" s="70">
        <v>197</v>
      </c>
      <c r="C375" s="70">
        <v>10</v>
      </c>
      <c r="D375" s="70">
        <v>12</v>
      </c>
      <c r="E375" s="70">
        <v>2013</v>
      </c>
      <c r="F375" s="70" t="s">
        <v>180</v>
      </c>
      <c r="G375" s="70" t="s">
        <v>2183</v>
      </c>
      <c r="H375" s="70" t="s">
        <v>2184</v>
      </c>
      <c r="I375" s="148"/>
      <c r="J375" s="71">
        <v>157.08981960106459</v>
      </c>
      <c r="K375" s="71">
        <v>6.3842840352230708</v>
      </c>
      <c r="L375" s="71">
        <v>15.35018564794392</v>
      </c>
      <c r="M375" s="71">
        <v>46.437377596528513</v>
      </c>
      <c r="N375" s="71">
        <v>58.474135608084048</v>
      </c>
      <c r="O375" s="71">
        <v>35.885623109689867</v>
      </c>
      <c r="P375" s="71">
        <v>29.322786209738634</v>
      </c>
      <c r="Q375" s="71">
        <v>2.4062013264806299</v>
      </c>
      <c r="R375" s="71">
        <v>0</v>
      </c>
      <c r="S375" s="71">
        <v>5.1043822535422176</v>
      </c>
      <c r="T375" s="72"/>
      <c r="U375" s="71">
        <v>9862228</v>
      </c>
      <c r="V375" s="71">
        <v>1748</v>
      </c>
      <c r="W375" s="71">
        <v>359</v>
      </c>
      <c r="X375" s="71">
        <v>8303</v>
      </c>
      <c r="Y375" s="71">
        <v>10575</v>
      </c>
      <c r="Z375" s="71">
        <v>19607</v>
      </c>
      <c r="AA375" s="71">
        <v>5870</v>
      </c>
      <c r="AB375" s="71">
        <v>31106</v>
      </c>
      <c r="AC375" s="71">
        <v>0</v>
      </c>
      <c r="AD375" s="71">
        <v>5.1043822535422176</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24.478999999999999</v>
      </c>
      <c r="BJ375" s="71">
        <v>131.14599999999999</v>
      </c>
      <c r="BK375" s="71">
        <v>0</v>
      </c>
      <c r="BL375" s="71">
        <v>8.8670000000000009</v>
      </c>
      <c r="BM375" s="71">
        <v>0</v>
      </c>
      <c r="BN375" s="72"/>
      <c r="BO375" s="71">
        <v>0</v>
      </c>
      <c r="BP375" s="71">
        <v>1</v>
      </c>
      <c r="BQ375" s="71">
        <v>4</v>
      </c>
      <c r="BR375" s="71">
        <v>0</v>
      </c>
      <c r="BS375" s="71">
        <v>1</v>
      </c>
      <c r="BT375" s="71">
        <v>0</v>
      </c>
      <c r="BU375"/>
      <c r="BV375" s="70">
        <v>150.80199999999999</v>
      </c>
      <c r="BW375" s="70">
        <v>0</v>
      </c>
      <c r="BX375" s="70">
        <v>8.8670000000000009</v>
      </c>
      <c r="BY375" s="70">
        <v>4.8230000000000004</v>
      </c>
      <c r="BZ375" s="70">
        <v>0</v>
      </c>
      <c r="CA375" s="70">
        <v>0</v>
      </c>
      <c r="CB375" s="70">
        <v>0</v>
      </c>
      <c r="CC375" s="70">
        <v>0</v>
      </c>
      <c r="CD375" s="70">
        <v>0</v>
      </c>
    </row>
    <row r="376" spans="1:82">
      <c r="A376" s="70" t="s">
        <v>2194</v>
      </c>
      <c r="B376" s="70">
        <v>198</v>
      </c>
      <c r="C376" s="70">
        <v>11</v>
      </c>
      <c r="D376" s="70">
        <v>12</v>
      </c>
      <c r="E376" s="70">
        <v>2014</v>
      </c>
      <c r="F376" s="70" t="s">
        <v>181</v>
      </c>
      <c r="G376" s="70" t="s">
        <v>2183</v>
      </c>
      <c r="H376" s="70" t="s">
        <v>2184</v>
      </c>
      <c r="I376" s="148"/>
      <c r="J376" s="71">
        <v>157.42542809065881</v>
      </c>
      <c r="K376" s="71">
        <v>5.1544302134742432</v>
      </c>
      <c r="L376" s="71">
        <v>10.966564978739621</v>
      </c>
      <c r="M376" s="71">
        <v>42.551931214879779</v>
      </c>
      <c r="N376" s="71">
        <v>50.842308975244052</v>
      </c>
      <c r="O376" s="71">
        <v>34.263366460338965</v>
      </c>
      <c r="P376" s="71">
        <v>29.244220437319662</v>
      </c>
      <c r="Q376" s="71">
        <v>2.2879001932048402</v>
      </c>
      <c r="R376" s="71">
        <v>0</v>
      </c>
      <c r="S376" s="71">
        <v>5.4626724604815626</v>
      </c>
      <c r="T376" s="72"/>
      <c r="U376" s="71">
        <v>11188569</v>
      </c>
      <c r="V376" s="71">
        <v>1304</v>
      </c>
      <c r="W376" s="71">
        <v>350</v>
      </c>
      <c r="X376" s="71">
        <v>7861</v>
      </c>
      <c r="Y376" s="71">
        <v>10585</v>
      </c>
      <c r="Z376" s="71">
        <v>19717</v>
      </c>
      <c r="AA376" s="71">
        <v>5824</v>
      </c>
      <c r="AB376" s="71">
        <v>30827</v>
      </c>
      <c r="AC376" s="71">
        <v>0</v>
      </c>
      <c r="AD376" s="71">
        <v>5.4626724604815626</v>
      </c>
      <c r="AE376" s="72"/>
      <c r="AF376" s="71"/>
      <c r="AG376" s="71"/>
      <c r="AH376" s="71"/>
      <c r="AI376" s="71"/>
      <c r="AJ376" s="71"/>
      <c r="AK376" s="71"/>
      <c r="AL376" s="71"/>
      <c r="AM376" s="71"/>
      <c r="AN376" s="71"/>
      <c r="AO376" s="71"/>
      <c r="AP376" s="71"/>
      <c r="AQ376" s="72"/>
      <c r="AR376" s="71">
        <v>223</v>
      </c>
      <c r="AS376" s="71">
        <v>38</v>
      </c>
      <c r="AT376" s="71">
        <v>2</v>
      </c>
      <c r="AU376" s="71">
        <v>1</v>
      </c>
      <c r="AV376" s="71">
        <v>0</v>
      </c>
      <c r="AW376" s="71">
        <v>0</v>
      </c>
      <c r="AX376" s="71"/>
      <c r="AY376" s="72"/>
      <c r="AZ376" s="71">
        <v>896.8</v>
      </c>
      <c r="BA376" s="71">
        <v>5527.2000000000007</v>
      </c>
      <c r="BB376" s="71">
        <v>21990</v>
      </c>
      <c r="BC376" s="71">
        <v>960</v>
      </c>
      <c r="BD376" s="71">
        <v>0</v>
      </c>
      <c r="BE376" s="71">
        <v>0</v>
      </c>
      <c r="BF376" s="71"/>
      <c r="BG376" s="72"/>
      <c r="BH376" s="71">
        <v>0</v>
      </c>
      <c r="BI376" s="71">
        <v>15.509</v>
      </c>
      <c r="BJ376" s="71">
        <v>133.79</v>
      </c>
      <c r="BK376" s="71">
        <v>0</v>
      </c>
      <c r="BL376" s="71">
        <v>7.3650000000000002</v>
      </c>
      <c r="BM376" s="71">
        <v>0</v>
      </c>
      <c r="BN376" s="72"/>
      <c r="BO376" s="71">
        <v>0</v>
      </c>
      <c r="BP376" s="71">
        <v>1</v>
      </c>
      <c r="BQ376" s="71">
        <v>4</v>
      </c>
      <c r="BR376" s="71">
        <v>0</v>
      </c>
      <c r="BS376" s="71">
        <v>1</v>
      </c>
      <c r="BT376" s="71">
        <v>0</v>
      </c>
      <c r="BU376"/>
      <c r="BV376" s="70">
        <v>149.29900000000001</v>
      </c>
      <c r="BW376" s="70">
        <v>0</v>
      </c>
      <c r="BX376" s="70">
        <v>7.3650000000000002</v>
      </c>
      <c r="BY376" s="70">
        <v>0</v>
      </c>
      <c r="BZ376" s="70">
        <v>0</v>
      </c>
      <c r="CA376" s="70">
        <v>0</v>
      </c>
      <c r="CB376" s="70">
        <v>0</v>
      </c>
      <c r="CC376" s="70">
        <v>0</v>
      </c>
      <c r="CD376" s="70">
        <v>0</v>
      </c>
    </row>
    <row r="377" spans="1:82">
      <c r="A377" s="70" t="s">
        <v>2195</v>
      </c>
      <c r="B377" s="70">
        <v>199</v>
      </c>
      <c r="C377" s="70">
        <v>12</v>
      </c>
      <c r="D377" s="70">
        <v>12</v>
      </c>
      <c r="E377" s="70">
        <v>2015</v>
      </c>
      <c r="F377" s="70" t="s">
        <v>182</v>
      </c>
      <c r="G377" s="70" t="s">
        <v>2183</v>
      </c>
      <c r="H377" s="70" t="s">
        <v>2184</v>
      </c>
      <c r="I377" s="148"/>
      <c r="J377" s="71">
        <v>161.12807294595589</v>
      </c>
      <c r="K377" s="71">
        <v>5.2107700511670556</v>
      </c>
      <c r="L377" s="71">
        <v>11.65135731693846</v>
      </c>
      <c r="M377" s="71">
        <v>35.583649547110277</v>
      </c>
      <c r="N377" s="71">
        <v>47.934213411772959</v>
      </c>
      <c r="O377" s="71">
        <v>34.126093126516963</v>
      </c>
      <c r="P377" s="71">
        <v>29.09646500951801</v>
      </c>
      <c r="Q377" s="71">
        <v>2.2201628934014699</v>
      </c>
      <c r="R377" s="71">
        <v>0</v>
      </c>
      <c r="S377" s="71">
        <v>5.9645451596231309</v>
      </c>
      <c r="T377" s="72"/>
      <c r="U377" s="71">
        <v>12733798</v>
      </c>
      <c r="V377" s="71">
        <v>1304</v>
      </c>
      <c r="W377" s="71">
        <v>350</v>
      </c>
      <c r="X377" s="71">
        <v>7861</v>
      </c>
      <c r="Y377" s="71">
        <v>10683</v>
      </c>
      <c r="Z377" s="71">
        <v>19827</v>
      </c>
      <c r="AA377" s="71">
        <v>5790</v>
      </c>
      <c r="AB377" s="71">
        <v>30558</v>
      </c>
      <c r="AC377" s="71">
        <v>0</v>
      </c>
      <c r="AD377" s="71">
        <v>5.9645451596231309</v>
      </c>
      <c r="AE377" s="72"/>
      <c r="AF377" s="71">
        <v>138352834.74010521</v>
      </c>
      <c r="AG377" s="71">
        <v>3510991.2044293862</v>
      </c>
      <c r="AH377" s="71">
        <v>2369357.4471918619</v>
      </c>
      <c r="AI377" s="71">
        <v>47350386.778743841</v>
      </c>
      <c r="AJ377" s="71">
        <v>58566862.469134353</v>
      </c>
      <c r="AK377" s="71">
        <v>0</v>
      </c>
      <c r="AL377" s="71">
        <v>0</v>
      </c>
      <c r="AM377" s="71">
        <v>4187845.7140111681</v>
      </c>
      <c r="AN377" s="71">
        <v>0</v>
      </c>
      <c r="AO377" s="71">
        <v>0</v>
      </c>
      <c r="AP377" s="71">
        <v>254338278.35361582</v>
      </c>
      <c r="AQ377" s="72"/>
      <c r="AR377" s="71">
        <v>247</v>
      </c>
      <c r="AS377" s="71">
        <v>65</v>
      </c>
      <c r="AT377" s="71">
        <v>3</v>
      </c>
      <c r="AU377" s="71">
        <v>1</v>
      </c>
      <c r="AV377" s="71">
        <v>0</v>
      </c>
      <c r="AW377" s="71">
        <v>0</v>
      </c>
      <c r="AX377" s="71"/>
      <c r="AY377" s="72"/>
      <c r="AZ377" s="71">
        <v>1021.7</v>
      </c>
      <c r="BA377" s="71">
        <v>17623.8</v>
      </c>
      <c r="BB377" s="71">
        <v>22009.8</v>
      </c>
      <c r="BC377" s="71">
        <v>960</v>
      </c>
      <c r="BD377" s="71">
        <v>0</v>
      </c>
      <c r="BE377" s="71">
        <v>0</v>
      </c>
      <c r="BF377" s="71"/>
      <c r="BG377" s="72"/>
      <c r="BH377" s="71">
        <v>0</v>
      </c>
      <c r="BI377" s="71">
        <v>16.056000000000001</v>
      </c>
      <c r="BJ377" s="71">
        <v>134.44800000000001</v>
      </c>
      <c r="BK377" s="71">
        <v>0</v>
      </c>
      <c r="BL377" s="71">
        <v>8.6340000000000003</v>
      </c>
      <c r="BM377" s="71">
        <v>0</v>
      </c>
      <c r="BN377" s="72"/>
      <c r="BO377" s="71">
        <v>0</v>
      </c>
      <c r="BP377" s="71">
        <v>1</v>
      </c>
      <c r="BQ377" s="71">
        <v>4</v>
      </c>
      <c r="BR377" s="71">
        <v>0</v>
      </c>
      <c r="BS377" s="71">
        <v>1</v>
      </c>
      <c r="BT377" s="71">
        <v>0</v>
      </c>
      <c r="BU377"/>
      <c r="BV377" s="70">
        <v>147.13800000000001</v>
      </c>
      <c r="BW377" s="70">
        <v>0.59399999999999997</v>
      </c>
      <c r="BX377" s="70">
        <v>11.406000000000001</v>
      </c>
      <c r="BY377" s="70">
        <v>0</v>
      </c>
      <c r="BZ377" s="70">
        <v>0</v>
      </c>
      <c r="CA377" s="70">
        <v>0</v>
      </c>
      <c r="CB377" s="70">
        <v>0</v>
      </c>
      <c r="CC377" s="70">
        <v>0</v>
      </c>
      <c r="CD377" s="70">
        <v>0</v>
      </c>
    </row>
    <row r="378" spans="1:82">
      <c r="A378" s="70" t="s">
        <v>2196</v>
      </c>
      <c r="B378" s="70">
        <v>200</v>
      </c>
      <c r="C378" s="70">
        <v>13</v>
      </c>
      <c r="D378" s="70">
        <v>12</v>
      </c>
      <c r="E378" s="70">
        <v>2016</v>
      </c>
      <c r="F378" s="70" t="s">
        <v>155</v>
      </c>
      <c r="G378" s="70" t="s">
        <v>2183</v>
      </c>
      <c r="H378" s="70" t="s">
        <v>2184</v>
      </c>
      <c r="I378" s="148"/>
      <c r="J378" s="71">
        <v>149.64786956836039</v>
      </c>
      <c r="K378" s="71">
        <v>4.4439437476308878</v>
      </c>
      <c r="L378" s="71">
        <v>14.995744726847979</v>
      </c>
      <c r="M378" s="71">
        <v>34.607691862557722</v>
      </c>
      <c r="N378" s="71">
        <v>45.156785797054951</v>
      </c>
      <c r="O378" s="71">
        <v>33.772894059308562</v>
      </c>
      <c r="P378" s="71">
        <v>29.555605524891348</v>
      </c>
      <c r="Q378" s="71">
        <v>2.1383140111704404</v>
      </c>
      <c r="R378" s="71">
        <v>0</v>
      </c>
      <c r="S378" s="71">
        <v>5.7259768407532867</v>
      </c>
      <c r="T378" s="72"/>
      <c r="U378" s="71">
        <v>11534773</v>
      </c>
      <c r="V378" s="71">
        <v>1304</v>
      </c>
      <c r="W378" s="71">
        <v>350</v>
      </c>
      <c r="X378" s="71">
        <v>7861</v>
      </c>
      <c r="Y378" s="71">
        <v>10741</v>
      </c>
      <c r="Z378" s="71">
        <v>19863</v>
      </c>
      <c r="AA378" s="71">
        <v>6083</v>
      </c>
      <c r="AB378" s="71">
        <v>30274</v>
      </c>
      <c r="AC378" s="71">
        <v>0</v>
      </c>
      <c r="AD378" s="71">
        <v>5.7259768407532867</v>
      </c>
      <c r="AE378" s="72"/>
      <c r="AF378" s="71">
        <v>129238949.7319109</v>
      </c>
      <c r="AG378" s="71">
        <v>2864011.7701683212</v>
      </c>
      <c r="AH378" s="71">
        <v>2361905.372702993</v>
      </c>
      <c r="AI378" s="71">
        <v>48521970.909766287</v>
      </c>
      <c r="AJ378" s="71">
        <v>53053690.66382286</v>
      </c>
      <c r="AK378" s="71">
        <v>0</v>
      </c>
      <c r="AL378" s="71">
        <v>0</v>
      </c>
      <c r="AM378" s="71">
        <v>4152148.0127535718</v>
      </c>
      <c r="AN378" s="71">
        <v>0</v>
      </c>
      <c r="AO378" s="71">
        <v>0</v>
      </c>
      <c r="AP378" s="71">
        <v>240192676.46112493</v>
      </c>
      <c r="AQ378" s="72"/>
      <c r="AR378" s="71">
        <v>273</v>
      </c>
      <c r="AS378" s="71">
        <v>73</v>
      </c>
      <c r="AT378" s="71">
        <v>5</v>
      </c>
      <c r="AU378" s="71">
        <v>1</v>
      </c>
      <c r="AV378" s="71">
        <v>0</v>
      </c>
      <c r="AW378" s="71">
        <v>0</v>
      </c>
      <c r="AX378" s="71"/>
      <c r="AY378" s="72"/>
      <c r="AZ378" s="71">
        <v>1175.8</v>
      </c>
      <c r="BA378" s="71">
        <v>17923.400000000001</v>
      </c>
      <c r="BB378" s="71">
        <v>22016.5</v>
      </c>
      <c r="BC378" s="71">
        <v>960</v>
      </c>
      <c r="BD378" s="71">
        <v>0</v>
      </c>
      <c r="BE378" s="71">
        <v>0</v>
      </c>
      <c r="BF378" s="71"/>
      <c r="BG378" s="72"/>
      <c r="BH378" s="71">
        <v>0</v>
      </c>
      <c r="BI378" s="71">
        <v>16.552</v>
      </c>
      <c r="BJ378" s="71">
        <v>133.68899999999999</v>
      </c>
      <c r="BK378" s="71">
        <v>0</v>
      </c>
      <c r="BL378" s="71">
        <v>8.4</v>
      </c>
      <c r="BM378" s="71">
        <v>0</v>
      </c>
      <c r="BN378" s="72"/>
      <c r="BO378" s="71">
        <v>0</v>
      </c>
      <c r="BP378" s="71">
        <v>1</v>
      </c>
      <c r="BQ378" s="71">
        <v>4</v>
      </c>
      <c r="BR378" s="71">
        <v>0</v>
      </c>
      <c r="BS378" s="71">
        <v>1</v>
      </c>
      <c r="BT378" s="71">
        <v>0</v>
      </c>
      <c r="BU378"/>
      <c r="BV378" s="70">
        <v>146.28899999999999</v>
      </c>
      <c r="BW378" s="70">
        <v>0.495</v>
      </c>
      <c r="BX378" s="70">
        <v>11.856999999999999</v>
      </c>
      <c r="BY378" s="70">
        <v>0</v>
      </c>
      <c r="BZ378" s="70">
        <v>0</v>
      </c>
      <c r="CA378" s="70">
        <v>0</v>
      </c>
      <c r="CB378" s="70">
        <v>0</v>
      </c>
      <c r="CC378" s="70">
        <v>0</v>
      </c>
      <c r="CD378" s="70">
        <v>0</v>
      </c>
    </row>
    <row r="379" spans="1:82">
      <c r="A379" s="70" t="s">
        <v>2197</v>
      </c>
      <c r="B379" s="70">
        <v>201</v>
      </c>
      <c r="C379" s="70">
        <v>14</v>
      </c>
      <c r="D379" s="70">
        <v>12</v>
      </c>
      <c r="E379" s="70">
        <v>2017</v>
      </c>
      <c r="F379" s="70" t="s">
        <v>156</v>
      </c>
      <c r="G379" s="70" t="s">
        <v>2183</v>
      </c>
      <c r="H379" s="70" t="s">
        <v>2184</v>
      </c>
      <c r="I379" s="148"/>
      <c r="J379" s="71">
        <v>133.43883105738345</v>
      </c>
      <c r="K379" s="71">
        <v>4.5465868702927068</v>
      </c>
      <c r="L379" s="71">
        <v>13.509333734543267</v>
      </c>
      <c r="M379" s="71">
        <v>33.34649949819201</v>
      </c>
      <c r="N379" s="71">
        <v>47.731309321892887</v>
      </c>
      <c r="O379" s="71">
        <v>33.206747977488099</v>
      </c>
      <c r="P379" s="71">
        <v>29.126984134536727</v>
      </c>
      <c r="Q379" s="71">
        <v>2.0330311492711099</v>
      </c>
      <c r="R379" s="71">
        <v>0</v>
      </c>
      <c r="S379" s="71">
        <v>5.4601067074442486</v>
      </c>
      <c r="T379" s="72"/>
      <c r="U379" s="71">
        <v>10983568</v>
      </c>
      <c r="V379" s="71">
        <v>1304</v>
      </c>
      <c r="W379" s="71">
        <v>350</v>
      </c>
      <c r="X379" s="71">
        <v>7861</v>
      </c>
      <c r="Y379" s="71">
        <v>10712</v>
      </c>
      <c r="Z379" s="71">
        <v>19854</v>
      </c>
      <c r="AA379" s="71">
        <v>6033</v>
      </c>
      <c r="AB379" s="71">
        <v>29765</v>
      </c>
      <c r="AC379" s="71">
        <v>0</v>
      </c>
      <c r="AD379" s="71">
        <v>5.4601067074442486</v>
      </c>
      <c r="AE379" s="72"/>
      <c r="AF379" s="71">
        <v>119211584.45659851</v>
      </c>
      <c r="AG379" s="71">
        <v>3260491.013716511</v>
      </c>
      <c r="AH379" s="71">
        <v>2859835.3331864108</v>
      </c>
      <c r="AI379" s="71">
        <v>49879553.523759253</v>
      </c>
      <c r="AJ379" s="71">
        <v>56465006.00749439</v>
      </c>
      <c r="AK379" s="71">
        <v>0</v>
      </c>
      <c r="AL379" s="71">
        <v>0</v>
      </c>
      <c r="AM379" s="71">
        <v>4088725.2479516468</v>
      </c>
      <c r="AN379" s="71">
        <v>0</v>
      </c>
      <c r="AO379" s="71">
        <v>0</v>
      </c>
      <c r="AP379" s="71">
        <v>235765195.58270672</v>
      </c>
      <c r="AQ379" s="72"/>
      <c r="AR379" s="71">
        <v>292</v>
      </c>
      <c r="AS379" s="71">
        <v>103</v>
      </c>
      <c r="AT379" s="71">
        <v>5</v>
      </c>
      <c r="AU379" s="71">
        <v>1</v>
      </c>
      <c r="AV379" s="71">
        <v>0</v>
      </c>
      <c r="AW379" s="71">
        <v>0</v>
      </c>
      <c r="AX379" s="71"/>
      <c r="AY379" s="72"/>
      <c r="AZ379" s="71">
        <v>1277.8</v>
      </c>
      <c r="BA379" s="71">
        <v>19134.900000000001</v>
      </c>
      <c r="BB379" s="71">
        <v>22016.5</v>
      </c>
      <c r="BC379" s="71">
        <v>960</v>
      </c>
      <c r="BD379" s="71">
        <v>0</v>
      </c>
      <c r="BE379" s="71">
        <v>0</v>
      </c>
      <c r="BF379" s="71"/>
      <c r="BG379" s="72"/>
      <c r="BH379" s="71">
        <v>0</v>
      </c>
      <c r="BI379" s="71">
        <v>16.082000000000001</v>
      </c>
      <c r="BJ379" s="71">
        <v>128.66499999999999</v>
      </c>
      <c r="BK379" s="71">
        <v>0</v>
      </c>
      <c r="BL379" s="71">
        <v>8.9789999999999992</v>
      </c>
      <c r="BM379" s="71">
        <v>0</v>
      </c>
      <c r="BN379" s="72"/>
      <c r="BO379" s="71">
        <v>0</v>
      </c>
      <c r="BP379" s="71">
        <v>1</v>
      </c>
      <c r="BQ379" s="71">
        <v>4</v>
      </c>
      <c r="BR379" s="71">
        <v>0</v>
      </c>
      <c r="BS379" s="71">
        <v>1</v>
      </c>
      <c r="BT379" s="71">
        <v>0</v>
      </c>
      <c r="BU379"/>
      <c r="BV379" s="70">
        <v>144.74700000000001</v>
      </c>
      <c r="BW379" s="70">
        <v>0</v>
      </c>
      <c r="BX379" s="70">
        <v>8.9789999999999992</v>
      </c>
      <c r="BY379" s="70">
        <v>0</v>
      </c>
      <c r="BZ379" s="70">
        <v>0</v>
      </c>
      <c r="CA379" s="70">
        <v>0</v>
      </c>
      <c r="CB379" s="70">
        <v>0</v>
      </c>
      <c r="CC379" s="70">
        <v>0</v>
      </c>
      <c r="CD379" s="70">
        <v>0</v>
      </c>
    </row>
    <row r="380" spans="1:82">
      <c r="A380" s="70" t="s">
        <v>2198</v>
      </c>
      <c r="B380" s="70">
        <v>202</v>
      </c>
      <c r="C380" s="70">
        <v>15</v>
      </c>
      <c r="D380" s="70">
        <v>12</v>
      </c>
      <c r="E380" s="70">
        <v>2018</v>
      </c>
      <c r="F380" s="70" t="s">
        <v>183</v>
      </c>
      <c r="G380" s="70" t="s">
        <v>2183</v>
      </c>
      <c r="H380" s="70" t="s">
        <v>2184</v>
      </c>
      <c r="I380" s="148"/>
      <c r="J380" s="71">
        <v>143.83792661862412</v>
      </c>
      <c r="K380" s="71">
        <v>4.1632234187252992</v>
      </c>
      <c r="L380" s="71">
        <v>12.587281280563339</v>
      </c>
      <c r="M380" s="71">
        <v>32.539654647299912</v>
      </c>
      <c r="N380" s="71">
        <v>44.951480932929101</v>
      </c>
      <c r="O380" s="71">
        <v>32.479474875338106</v>
      </c>
      <c r="P380" s="71">
        <v>28.727109862097709</v>
      </c>
      <c r="Q380" s="71">
        <v>1.86124155304293</v>
      </c>
      <c r="R380" s="71">
        <v>0</v>
      </c>
      <c r="S380" s="71">
        <v>5.1406240102291099</v>
      </c>
      <c r="T380" s="72"/>
      <c r="U380" s="71">
        <v>11869845</v>
      </c>
      <c r="V380" s="71">
        <v>1304</v>
      </c>
      <c r="W380" s="71">
        <v>350</v>
      </c>
      <c r="X380" s="71">
        <v>7861</v>
      </c>
      <c r="Y380" s="71">
        <v>10768</v>
      </c>
      <c r="Z380" s="71">
        <v>19791</v>
      </c>
      <c r="AA380" s="71">
        <v>6010</v>
      </c>
      <c r="AB380" s="71">
        <v>29366</v>
      </c>
      <c r="AC380" s="71">
        <v>0</v>
      </c>
      <c r="AD380" s="71">
        <v>5.1406240102291099</v>
      </c>
      <c r="AE380" s="72"/>
      <c r="AF380" s="71">
        <v>128321142.56765249</v>
      </c>
      <c r="AG380" s="71">
        <v>2859238.4450367731</v>
      </c>
      <c r="AH380" s="71">
        <v>2704244.4977998291</v>
      </c>
      <c r="AI380" s="71">
        <v>47163687.14100308</v>
      </c>
      <c r="AJ380" s="71">
        <v>55851420.041578807</v>
      </c>
      <c r="AK380" s="71">
        <v>0</v>
      </c>
      <c r="AL380" s="71">
        <v>0</v>
      </c>
      <c r="AM380" s="71">
        <v>4042262.5171582811</v>
      </c>
      <c r="AN380" s="71">
        <v>0</v>
      </c>
      <c r="AO380" s="71">
        <v>0</v>
      </c>
      <c r="AP380" s="71">
        <v>240941995.21022925</v>
      </c>
      <c r="AQ380" s="72"/>
      <c r="AR380" s="71">
        <v>308</v>
      </c>
      <c r="AS380" s="71">
        <v>127</v>
      </c>
      <c r="AT380" s="71">
        <v>5</v>
      </c>
      <c r="AU380" s="71">
        <v>1</v>
      </c>
      <c r="AV380" s="71">
        <v>0</v>
      </c>
      <c r="AW380" s="71">
        <v>0</v>
      </c>
      <c r="AX380" s="71"/>
      <c r="AY380" s="72"/>
      <c r="AZ380" s="71">
        <v>1354.9999999999995</v>
      </c>
      <c r="BA380" s="71">
        <v>20160.599999999999</v>
      </c>
      <c r="BB380" s="71">
        <v>22017</v>
      </c>
      <c r="BC380" s="71">
        <v>960</v>
      </c>
      <c r="BD380" s="71">
        <v>0</v>
      </c>
      <c r="BE380" s="71">
        <v>0</v>
      </c>
      <c r="BF380" s="71"/>
      <c r="BG380" s="72"/>
      <c r="BH380" s="71">
        <v>0</v>
      </c>
      <c r="BI380" s="71">
        <v>14.725</v>
      </c>
      <c r="BJ380" s="71">
        <v>131.499</v>
      </c>
      <c r="BK380" s="71">
        <v>0</v>
      </c>
      <c r="BL380" s="71">
        <v>0</v>
      </c>
      <c r="BM380" s="71">
        <v>0</v>
      </c>
      <c r="BN380" s="72"/>
      <c r="BO380" s="71">
        <v>0</v>
      </c>
      <c r="BP380" s="71">
        <v>1</v>
      </c>
      <c r="BQ380" s="71">
        <v>4</v>
      </c>
      <c r="BR380" s="71">
        <v>0</v>
      </c>
      <c r="BS380" s="71">
        <v>0</v>
      </c>
      <c r="BT380" s="71">
        <v>0</v>
      </c>
      <c r="BU380"/>
      <c r="BV380" s="70">
        <v>143.131</v>
      </c>
      <c r="BW380" s="70">
        <v>0.44600000000000001</v>
      </c>
      <c r="BX380" s="70">
        <v>2.6469999999999998</v>
      </c>
      <c r="BY380" s="70">
        <v>0</v>
      </c>
      <c r="BZ380" s="70">
        <v>0</v>
      </c>
      <c r="CA380" s="70">
        <v>0</v>
      </c>
      <c r="CB380" s="70">
        <v>0</v>
      </c>
      <c r="CC380" s="70">
        <v>0</v>
      </c>
      <c r="CD380" s="70">
        <v>0</v>
      </c>
    </row>
    <row r="381" spans="1:82">
      <c r="A381" s="70" t="s">
        <v>2199</v>
      </c>
      <c r="B381" s="70">
        <v>203</v>
      </c>
      <c r="C381" s="70">
        <v>16</v>
      </c>
      <c r="D381" s="70">
        <v>12</v>
      </c>
      <c r="E381" s="70">
        <v>2019</v>
      </c>
      <c r="F381" s="70" t="s">
        <v>158</v>
      </c>
      <c r="G381" s="70" t="s">
        <v>2183</v>
      </c>
      <c r="H381" s="70" t="s">
        <v>2184</v>
      </c>
      <c r="I381" s="148"/>
      <c r="J381" s="71">
        <v>130.68817317230994</v>
      </c>
      <c r="K381" s="71">
        <v>4.6894795310590078</v>
      </c>
      <c r="L381" s="71">
        <v>12.705655212773957</v>
      </c>
      <c r="M381" s="71">
        <v>33.013278759139325</v>
      </c>
      <c r="N381" s="71">
        <v>43.441036015490745</v>
      </c>
      <c r="O381" s="71">
        <v>31.418361847623927</v>
      </c>
      <c r="P381" s="71">
        <v>27.118517386469914</v>
      </c>
      <c r="Q381" s="71">
        <v>1.78595546382216</v>
      </c>
      <c r="R381" s="71">
        <v>0</v>
      </c>
      <c r="S381" s="71">
        <v>5.1129606016957396</v>
      </c>
      <c r="T381" s="72"/>
      <c r="U381" s="71">
        <v>11460569</v>
      </c>
      <c r="V381" s="71">
        <v>1304</v>
      </c>
      <c r="W381" s="71">
        <v>350</v>
      </c>
      <c r="X381" s="71">
        <v>7861</v>
      </c>
      <c r="Y381" s="71">
        <v>10802</v>
      </c>
      <c r="Z381" s="71">
        <v>19670</v>
      </c>
      <c r="AA381" s="71">
        <v>5631</v>
      </c>
      <c r="AB381" s="71">
        <v>28941</v>
      </c>
      <c r="AC381" s="71">
        <v>0</v>
      </c>
      <c r="AD381" s="71">
        <v>5.1129606016957396</v>
      </c>
      <c r="AE381" s="72"/>
      <c r="AF381" s="71">
        <v>114039897.13042811</v>
      </c>
      <c r="AG381" s="71">
        <v>2786183.7383241248</v>
      </c>
      <c r="AH381" s="71">
        <v>2860060.3241148088</v>
      </c>
      <c r="AI381" s="71">
        <v>48707435.432404473</v>
      </c>
      <c r="AJ381" s="71">
        <v>54191143.92992752</v>
      </c>
      <c r="AK381" s="71">
        <v>0</v>
      </c>
      <c r="AL381" s="71">
        <v>0</v>
      </c>
      <c r="AM381" s="71">
        <v>3941546.3322686455</v>
      </c>
      <c r="AN381" s="71">
        <v>0</v>
      </c>
      <c r="AO381" s="71">
        <v>0</v>
      </c>
      <c r="AP381" s="71">
        <v>226526266.88746768</v>
      </c>
      <c r="AQ381" s="72"/>
      <c r="AR381" s="71">
        <v>327</v>
      </c>
      <c r="AS381" s="71">
        <v>150</v>
      </c>
      <c r="AT381" s="71">
        <v>5</v>
      </c>
      <c r="AU381" s="71">
        <v>2</v>
      </c>
      <c r="AV381" s="71">
        <v>0</v>
      </c>
      <c r="AW381" s="71">
        <v>0</v>
      </c>
      <c r="AX381" s="71"/>
      <c r="AY381" s="72"/>
      <c r="AZ381" s="71">
        <v>1454.4</v>
      </c>
      <c r="BA381" s="71">
        <v>21172.5</v>
      </c>
      <c r="BB381" s="71">
        <v>22016.5</v>
      </c>
      <c r="BC381" s="71">
        <v>3560</v>
      </c>
      <c r="BD381" s="71">
        <v>0</v>
      </c>
      <c r="BE381" s="71">
        <v>0</v>
      </c>
      <c r="BF381" s="71"/>
      <c r="BG381" s="72"/>
      <c r="BH381" s="71">
        <v>0</v>
      </c>
      <c r="BI381" s="71">
        <v>31.436</v>
      </c>
      <c r="BJ381" s="71">
        <v>126.96599999999999</v>
      </c>
      <c r="BK381" s="71">
        <v>0</v>
      </c>
      <c r="BL381" s="71">
        <v>8.766</v>
      </c>
      <c r="BM381" s="71">
        <v>0</v>
      </c>
      <c r="BN381" s="72"/>
      <c r="BO381" s="71">
        <v>0</v>
      </c>
      <c r="BP381" s="71">
        <v>1</v>
      </c>
      <c r="BQ381" s="71">
        <v>4</v>
      </c>
      <c r="BR381" s="71">
        <v>0</v>
      </c>
      <c r="BS381" s="71">
        <v>1</v>
      </c>
      <c r="BT381" s="71">
        <v>0</v>
      </c>
      <c r="BU381"/>
      <c r="BV381" s="70">
        <v>145.732</v>
      </c>
      <c r="BW381" s="70">
        <v>0</v>
      </c>
      <c r="BX381" s="70">
        <v>8.766</v>
      </c>
      <c r="BY381" s="70">
        <v>12.67</v>
      </c>
      <c r="BZ381" s="70">
        <v>0</v>
      </c>
      <c r="CA381" s="70">
        <v>0</v>
      </c>
      <c r="CB381" s="70">
        <v>0</v>
      </c>
      <c r="CC381" s="70">
        <v>0</v>
      </c>
      <c r="CD381" s="70">
        <v>0</v>
      </c>
    </row>
    <row r="382" spans="1:82">
      <c r="A382" s="70" t="s">
        <v>2200</v>
      </c>
      <c r="B382" s="70">
        <v>204</v>
      </c>
      <c r="C382" s="70">
        <v>17</v>
      </c>
      <c r="D382" s="70">
        <v>12</v>
      </c>
      <c r="E382" s="70">
        <v>2020</v>
      </c>
      <c r="F382" s="70" t="s">
        <v>159</v>
      </c>
      <c r="G382" s="70" t="s">
        <v>2183</v>
      </c>
      <c r="H382" s="70" t="s">
        <v>2184</v>
      </c>
      <c r="I382" s="148"/>
      <c r="J382" s="71">
        <v>132.36334708716069</v>
      </c>
      <c r="K382" s="71">
        <v>5.3623488805033173</v>
      </c>
      <c r="L382" s="71">
        <v>12.538765904472184</v>
      </c>
      <c r="M382" s="71">
        <v>28.810604815221385</v>
      </c>
      <c r="N382" s="71">
        <v>40.664028651843452</v>
      </c>
      <c r="O382" s="71">
        <v>27.49054163673981</v>
      </c>
      <c r="P382" s="71">
        <v>25.500240406117097</v>
      </c>
      <c r="Q382" s="71">
        <v>1.6800858132522201</v>
      </c>
      <c r="R382" s="71">
        <v>0</v>
      </c>
      <c r="S382" s="71">
        <v>5.6950974254463533</v>
      </c>
      <c r="T382" s="72"/>
      <c r="U382" s="71">
        <v>12277001</v>
      </c>
      <c r="V382" s="71">
        <v>1349</v>
      </c>
      <c r="W382" s="71">
        <v>365</v>
      </c>
      <c r="X382" s="71">
        <v>7760</v>
      </c>
      <c r="Y382" s="71">
        <v>10821</v>
      </c>
      <c r="Z382" s="71">
        <v>19644</v>
      </c>
      <c r="AA382" s="71">
        <v>5628</v>
      </c>
      <c r="AB382" s="71">
        <v>28495</v>
      </c>
      <c r="AC382" s="71">
        <v>0</v>
      </c>
      <c r="AD382" s="71">
        <v>5.6950974254463533</v>
      </c>
      <c r="AE382" s="72"/>
      <c r="AF382" s="71">
        <v>118594132.0983533</v>
      </c>
      <c r="AG382" s="71">
        <v>3045140.2749403734</v>
      </c>
      <c r="AH382" s="71">
        <v>2897404.9157402427</v>
      </c>
      <c r="AI382" s="71">
        <v>45136709.58629182</v>
      </c>
      <c r="AJ382" s="71">
        <v>52968143.212585531</v>
      </c>
      <c r="AK382" s="71"/>
      <c r="AL382" s="71"/>
      <c r="AM382" s="71">
        <v>3718914.0860530497</v>
      </c>
      <c r="AN382" s="71"/>
      <c r="AO382" s="71"/>
      <c r="AP382" s="71">
        <v>226360444.17396432</v>
      </c>
      <c r="AQ382" s="72"/>
      <c r="AR382" s="71">
        <v>345</v>
      </c>
      <c r="AS382" s="71">
        <v>164</v>
      </c>
      <c r="AT382" s="71">
        <v>6</v>
      </c>
      <c r="AU382" s="71">
        <v>2</v>
      </c>
      <c r="AV382" s="71">
        <v>0</v>
      </c>
      <c r="AW382" s="71">
        <v>0</v>
      </c>
      <c r="AX382" s="71"/>
      <c r="AY382" s="72"/>
      <c r="AZ382" s="71">
        <v>1555.9</v>
      </c>
      <c r="BA382" s="71">
        <v>21819.200000000012</v>
      </c>
      <c r="BB382" s="71">
        <v>22026.400000000001</v>
      </c>
      <c r="BC382" s="71">
        <v>3560</v>
      </c>
      <c r="BD382" s="71">
        <v>0</v>
      </c>
      <c r="BE382" s="71">
        <v>0</v>
      </c>
      <c r="BF382" s="71"/>
      <c r="BG382" s="72"/>
      <c r="BH382" s="71">
        <v>0</v>
      </c>
      <c r="BI382" s="71">
        <v>0</v>
      </c>
      <c r="BJ382" s="71">
        <v>123.217</v>
      </c>
      <c r="BK382" s="71">
        <v>0</v>
      </c>
      <c r="BL382" s="71">
        <v>8.5990000000000002</v>
      </c>
      <c r="BM382" s="71">
        <v>0</v>
      </c>
      <c r="BN382" s="72"/>
      <c r="BO382" s="71">
        <v>0</v>
      </c>
      <c r="BP382" s="71">
        <v>0</v>
      </c>
      <c r="BQ382" s="71">
        <v>4</v>
      </c>
      <c r="BR382" s="71">
        <v>0</v>
      </c>
      <c r="BS382" s="71">
        <v>1</v>
      </c>
      <c r="BT382" s="71">
        <v>0</v>
      </c>
      <c r="BU382"/>
      <c r="BV382" s="70">
        <v>123.217</v>
      </c>
      <c r="BW382" s="70">
        <v>0</v>
      </c>
      <c r="BX382" s="70">
        <v>8.5990000000000002</v>
      </c>
      <c r="BY382" s="70">
        <v>0</v>
      </c>
      <c r="BZ382" s="70">
        <v>0</v>
      </c>
      <c r="CA382" s="70">
        <v>0</v>
      </c>
      <c r="CB382" s="70">
        <v>0</v>
      </c>
      <c r="CC382" s="70">
        <v>0</v>
      </c>
      <c r="CD382" s="70">
        <v>0</v>
      </c>
    </row>
    <row r="383" spans="1:82">
      <c r="A383" s="70" t="s">
        <v>2201</v>
      </c>
      <c r="B383" s="70">
        <v>204</v>
      </c>
      <c r="C383" s="70">
        <v>18</v>
      </c>
      <c r="D383" s="70">
        <v>12</v>
      </c>
      <c r="E383" s="70">
        <v>2021</v>
      </c>
      <c r="F383" s="70" t="s">
        <v>160</v>
      </c>
      <c r="G383" s="70" t="s">
        <v>2183</v>
      </c>
      <c r="H383" s="70" t="s">
        <v>2184</v>
      </c>
      <c r="I383" s="148"/>
      <c r="J383" s="71">
        <v>136.25197736705184</v>
      </c>
      <c r="K383" s="71">
        <v>4.3992824166527873</v>
      </c>
      <c r="L383" s="71">
        <v>9.1331447777428512</v>
      </c>
      <c r="M383" s="71">
        <v>32.189217553449346</v>
      </c>
      <c r="N383" s="71">
        <v>37.326159834202372</v>
      </c>
      <c r="O383" s="71">
        <v>26.581975380029498</v>
      </c>
      <c r="P383" s="71">
        <v>25.830504443149753</v>
      </c>
      <c r="Q383" s="71">
        <v>1.6373496527462901</v>
      </c>
      <c r="R383" s="71">
        <v>0</v>
      </c>
      <c r="S383" s="71">
        <v>6.0108428418556814</v>
      </c>
      <c r="T383" s="72"/>
      <c r="U383" s="71">
        <v>13130171</v>
      </c>
      <c r="V383" s="71">
        <v>1349</v>
      </c>
      <c r="W383" s="71">
        <v>365</v>
      </c>
      <c r="X383" s="71">
        <v>7760</v>
      </c>
      <c r="Y383" s="71">
        <v>10799</v>
      </c>
      <c r="Z383" s="71">
        <v>19558</v>
      </c>
      <c r="AA383" s="71">
        <v>5559</v>
      </c>
      <c r="AB383" s="71">
        <v>28043</v>
      </c>
      <c r="AC383" s="71">
        <v>0</v>
      </c>
      <c r="AD383" s="71">
        <v>6.0108428418556814</v>
      </c>
      <c r="AE383" s="72"/>
      <c r="AF383" s="71">
        <v>118130820.10002205</v>
      </c>
      <c r="AG383" s="71">
        <v>3046352.3753488595</v>
      </c>
      <c r="AH383" s="71">
        <v>1976000.8299444576</v>
      </c>
      <c r="AI383" s="71">
        <v>49731818.626457334</v>
      </c>
      <c r="AJ383" s="71">
        <v>45212631.868230902</v>
      </c>
      <c r="AK383" s="71">
        <v>0</v>
      </c>
      <c r="AL383" s="71">
        <v>0</v>
      </c>
      <c r="AM383" s="71">
        <v>3681033.2057942175</v>
      </c>
      <c r="AN383" s="71">
        <v>0</v>
      </c>
      <c r="AO383" s="71">
        <v>0</v>
      </c>
      <c r="AP383" s="71">
        <v>221778657.00579783</v>
      </c>
      <c r="AQ383" s="72"/>
      <c r="AR383" s="71">
        <v>353</v>
      </c>
      <c r="AS383" s="71">
        <v>173</v>
      </c>
      <c r="AT383" s="71">
        <v>5</v>
      </c>
      <c r="AU383" s="71">
        <v>2</v>
      </c>
      <c r="AV383" s="71">
        <v>0</v>
      </c>
      <c r="AW383" s="71">
        <v>0</v>
      </c>
      <c r="AX383" s="71"/>
      <c r="AY383" s="72"/>
      <c r="AZ383" s="71">
        <v>1596.2</v>
      </c>
      <c r="BA383" s="71">
        <v>22165.700000000012</v>
      </c>
      <c r="BB383" s="71">
        <v>22022.9</v>
      </c>
      <c r="BC383" s="71">
        <v>3560</v>
      </c>
      <c r="BD383" s="71">
        <v>0</v>
      </c>
      <c r="BE383" s="71">
        <v>0</v>
      </c>
      <c r="BF383" s="71"/>
      <c r="BG383" s="72"/>
      <c r="BH383" s="71">
        <v>0</v>
      </c>
      <c r="BI383" s="71">
        <v>0</v>
      </c>
      <c r="BJ383" s="71">
        <v>131.63499999999999</v>
      </c>
      <c r="BK383" s="71">
        <v>0</v>
      </c>
      <c r="BL383" s="71">
        <v>9.07</v>
      </c>
      <c r="BM383" s="71">
        <v>0</v>
      </c>
      <c r="BN383" s="72"/>
      <c r="BO383" s="71">
        <v>0</v>
      </c>
      <c r="BP383" s="71">
        <v>0</v>
      </c>
      <c r="BQ383" s="71">
        <v>4</v>
      </c>
      <c r="BR383" s="71">
        <v>0</v>
      </c>
      <c r="BS383" s="71">
        <v>1</v>
      </c>
      <c r="BT383" s="71">
        <v>0</v>
      </c>
      <c r="BU383"/>
      <c r="BV383" s="70">
        <v>131.63499999999999</v>
      </c>
      <c r="BW383" s="70">
        <v>0</v>
      </c>
      <c r="BX383" s="70">
        <v>9.07</v>
      </c>
      <c r="BY383" s="70">
        <v>0</v>
      </c>
      <c r="BZ383" s="70">
        <v>0</v>
      </c>
      <c r="CA383" s="70">
        <v>0</v>
      </c>
      <c r="CB383" s="70">
        <v>0</v>
      </c>
      <c r="CC383" s="70">
        <v>0</v>
      </c>
      <c r="CD383" s="70">
        <v>0</v>
      </c>
    </row>
    <row r="384" spans="1:82">
      <c r="A384" s="70" t="s">
        <v>2202</v>
      </c>
      <c r="B384" s="70">
        <v>204</v>
      </c>
      <c r="C384" s="70">
        <v>19</v>
      </c>
      <c r="D384" s="70">
        <v>12</v>
      </c>
      <c r="E384" s="70">
        <v>2022</v>
      </c>
      <c r="F384" s="70" t="s">
        <v>161</v>
      </c>
      <c r="G384" s="70" t="s">
        <v>2183</v>
      </c>
      <c r="H384" s="70" t="s">
        <v>2184</v>
      </c>
      <c r="I384" s="148"/>
      <c r="J384" s="71">
        <v>131.84426350963341</v>
      </c>
      <c r="K384" s="71">
        <v>4.4928255856934189</v>
      </c>
      <c r="L384" s="71">
        <v>9.1745037734432753</v>
      </c>
      <c r="M384" s="71">
        <v>30.142768126261529</v>
      </c>
      <c r="N384" s="71">
        <v>37.810272031296314</v>
      </c>
      <c r="O384" s="71">
        <v>27.813341879584421</v>
      </c>
      <c r="P384" s="71">
        <v>25.360262934089153</v>
      </c>
      <c r="Q384" s="71">
        <v>1.6317542946113617</v>
      </c>
      <c r="R384" s="71">
        <v>0</v>
      </c>
      <c r="S384" s="71">
        <v>6.2415225346094072</v>
      </c>
      <c r="T384" s="72"/>
      <c r="U384" s="71">
        <v>14117990</v>
      </c>
      <c r="V384" s="71">
        <v>1349</v>
      </c>
      <c r="W384" s="71">
        <v>365</v>
      </c>
      <c r="X384" s="71">
        <v>7760</v>
      </c>
      <c r="Y384" s="71">
        <v>10917</v>
      </c>
      <c r="Z384" s="71">
        <v>19443</v>
      </c>
      <c r="AA384" s="71">
        <v>5541</v>
      </c>
      <c r="AB384" s="71">
        <v>27718</v>
      </c>
      <c r="AC384" s="71">
        <v>0</v>
      </c>
      <c r="AD384" s="71">
        <v>6.2415225346094072</v>
      </c>
      <c r="AE384" s="72"/>
      <c r="AF384" s="71">
        <v>120778592.0047337</v>
      </c>
      <c r="AG384" s="71">
        <v>2984182.4680530401</v>
      </c>
      <c r="AH384" s="71">
        <v>2391022.5020213854</v>
      </c>
      <c r="AI384" s="71">
        <v>45848030.276099324</v>
      </c>
      <c r="AJ384" s="71">
        <v>51224210.318235256</v>
      </c>
      <c r="AK384" s="71">
        <v>0</v>
      </c>
      <c r="AL384" s="71">
        <v>0</v>
      </c>
      <c r="AM384" s="71">
        <v>3579150.3463764293</v>
      </c>
      <c r="AN384" s="71">
        <v>0</v>
      </c>
      <c r="AO384" s="71">
        <v>0</v>
      </c>
      <c r="AP384" s="71">
        <v>226805187.91551912</v>
      </c>
      <c r="AQ384" s="72"/>
      <c r="AR384" s="71">
        <v>379</v>
      </c>
      <c r="AS384" s="71">
        <v>173</v>
      </c>
      <c r="AT384" s="71">
        <v>5</v>
      </c>
      <c r="AU384" s="71">
        <v>2</v>
      </c>
      <c r="AV384" s="71">
        <v>0</v>
      </c>
      <c r="AW384" s="71">
        <v>0</v>
      </c>
      <c r="AX384" s="71"/>
      <c r="AY384" s="72"/>
      <c r="AZ384" s="71">
        <v>1773.0000000000002</v>
      </c>
      <c r="BA384" s="71">
        <v>22165.700000000008</v>
      </c>
      <c r="BB384" s="71">
        <v>22022.9</v>
      </c>
      <c r="BC384" s="71">
        <v>3560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2203</v>
      </c>
      <c r="B385" s="70">
        <v>204</v>
      </c>
      <c r="C385" s="70">
        <v>20</v>
      </c>
      <c r="D385" s="70">
        <v>12</v>
      </c>
      <c r="E385" s="70">
        <v>2023</v>
      </c>
      <c r="F385" s="70" t="s">
        <v>1539</v>
      </c>
      <c r="G385" s="70" t="s">
        <v>2183</v>
      </c>
      <c r="H385" s="70" t="s">
        <v>2184</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404</v>
      </c>
      <c r="AS385" s="71">
        <v>174</v>
      </c>
      <c r="AT385" s="71">
        <v>5</v>
      </c>
      <c r="AU385" s="71">
        <v>2</v>
      </c>
      <c r="AV385" s="71">
        <v>0</v>
      </c>
      <c r="AW385" s="71">
        <v>0</v>
      </c>
      <c r="AX385" s="71"/>
      <c r="AY385" s="72"/>
      <c r="AZ385" s="71">
        <v>1914.5000000000014</v>
      </c>
      <c r="BA385" s="71">
        <v>22215.200000000008</v>
      </c>
      <c r="BB385" s="71">
        <v>22022.9</v>
      </c>
      <c r="BC385" s="71">
        <v>3560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2204</v>
      </c>
      <c r="B386" s="70">
        <v>204</v>
      </c>
      <c r="C386" s="70">
        <v>21</v>
      </c>
      <c r="D386" s="70">
        <v>12</v>
      </c>
      <c r="E386" s="70">
        <v>2024</v>
      </c>
      <c r="F386" s="70" t="s">
        <v>1554</v>
      </c>
      <c r="G386" s="1064" t="s">
        <v>2183</v>
      </c>
      <c r="H386" s="70" t="s">
        <v>2184</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2205</v>
      </c>
      <c r="B387" s="70">
        <v>460</v>
      </c>
      <c r="C387" s="70">
        <v>1</v>
      </c>
      <c r="D387" s="70">
        <v>28</v>
      </c>
      <c r="E387" s="70">
        <v>1990</v>
      </c>
      <c r="F387" s="70" t="s">
        <v>787</v>
      </c>
      <c r="G387" s="1064" t="s">
        <v>2206</v>
      </c>
      <c r="H387" s="70" t="s">
        <v>2207</v>
      </c>
      <c r="I387" s="148"/>
      <c r="J387" s="71">
        <v>27.022265574155949</v>
      </c>
      <c r="K387" s="71">
        <v>2.6662671061339109</v>
      </c>
      <c r="L387" s="71">
        <v>6.4933593320946468</v>
      </c>
      <c r="M387" s="71">
        <v>13.691336060439429</v>
      </c>
      <c r="N387" s="71">
        <v>22.471947724100211</v>
      </c>
      <c r="O387" s="71">
        <v>18.75706457507308</v>
      </c>
      <c r="P387" s="71">
        <v>27.288703768765231</v>
      </c>
      <c r="Q387" s="71">
        <v>1.66081486772651</v>
      </c>
      <c r="R387" s="71">
        <v>0</v>
      </c>
      <c r="S387" s="71">
        <v>1.5047681563436821</v>
      </c>
      <c r="T387" s="72"/>
      <c r="U387" s="71">
        <v>1593057</v>
      </c>
      <c r="V387" s="71">
        <v>771</v>
      </c>
      <c r="W387" s="71">
        <v>72</v>
      </c>
      <c r="X387" s="71">
        <v>5285</v>
      </c>
      <c r="Y387" s="71">
        <v>8119</v>
      </c>
      <c r="Z387" s="71">
        <v>7715</v>
      </c>
      <c r="AA387" s="71">
        <v>6626</v>
      </c>
      <c r="AB387" s="71">
        <v>26966</v>
      </c>
      <c r="AC387" s="71">
        <v>0</v>
      </c>
      <c r="AD387" s="71">
        <v>1.5047681563436821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2208</v>
      </c>
      <c r="B388" s="70">
        <v>461</v>
      </c>
      <c r="C388" s="70">
        <v>2</v>
      </c>
      <c r="D388" s="70">
        <v>28</v>
      </c>
      <c r="E388" s="70">
        <v>2005</v>
      </c>
      <c r="F388" s="70" t="s">
        <v>789</v>
      </c>
      <c r="G388" s="70" t="s">
        <v>2206</v>
      </c>
      <c r="H388" s="70" t="s">
        <v>2207</v>
      </c>
      <c r="I388" s="148"/>
      <c r="J388" s="71">
        <v>38.310472665881861</v>
      </c>
      <c r="K388" s="71">
        <v>1.31167845026703</v>
      </c>
      <c r="L388" s="71">
        <v>6.3427450417645108</v>
      </c>
      <c r="M388" s="71">
        <v>17.504018880073811</v>
      </c>
      <c r="N388" s="71">
        <v>35.274503748878281</v>
      </c>
      <c r="O388" s="71">
        <v>33.231361457440187</v>
      </c>
      <c r="P388" s="71">
        <v>28.53766540809421</v>
      </c>
      <c r="Q388" s="71">
        <v>1.7360870916019699</v>
      </c>
      <c r="R388" s="71">
        <v>0</v>
      </c>
      <c r="S388" s="71">
        <v>2.2432236254181182</v>
      </c>
      <c r="T388" s="72"/>
      <c r="U388" s="71">
        <v>2088018</v>
      </c>
      <c r="V388" s="71">
        <v>553</v>
      </c>
      <c r="W388" s="71">
        <v>69</v>
      </c>
      <c r="X388" s="71">
        <v>3809</v>
      </c>
      <c r="Y388" s="71">
        <v>10724</v>
      </c>
      <c r="Z388" s="71">
        <v>15817</v>
      </c>
      <c r="AA388" s="71">
        <v>5675</v>
      </c>
      <c r="AB388" s="71">
        <v>29468</v>
      </c>
      <c r="AC388" s="71">
        <v>0</v>
      </c>
      <c r="AD388" s="71">
        <v>2.2432236254181182</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2209</v>
      </c>
      <c r="B389" s="70">
        <v>462</v>
      </c>
      <c r="C389" s="70">
        <v>3</v>
      </c>
      <c r="D389" s="70">
        <v>28</v>
      </c>
      <c r="E389" s="70">
        <v>2006</v>
      </c>
      <c r="F389" s="70" t="s">
        <v>790</v>
      </c>
      <c r="G389" s="70" t="s">
        <v>2206</v>
      </c>
      <c r="H389" s="70" t="s">
        <v>2207</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2210</v>
      </c>
      <c r="B390" s="70">
        <v>463</v>
      </c>
      <c r="C390" s="70">
        <v>4</v>
      </c>
      <c r="D390" s="70">
        <v>28</v>
      </c>
      <c r="E390" s="70">
        <v>2007</v>
      </c>
      <c r="F390" s="70" t="s">
        <v>791</v>
      </c>
      <c r="G390" s="70" t="s">
        <v>2206</v>
      </c>
      <c r="H390" s="70" t="s">
        <v>2207</v>
      </c>
      <c r="I390" s="148"/>
      <c r="J390" s="71">
        <v>39.644024130343169</v>
      </c>
      <c r="K390" s="71">
        <v>1.705767519906459</v>
      </c>
      <c r="L390" s="71">
        <v>4.5973185246068136</v>
      </c>
      <c r="M390" s="71">
        <v>25.270952425203511</v>
      </c>
      <c r="N390" s="71">
        <v>34.850705494027892</v>
      </c>
      <c r="O390" s="71">
        <v>32.613751807573671</v>
      </c>
      <c r="P390" s="71">
        <v>27.75894166686799</v>
      </c>
      <c r="Q390" s="71">
        <v>1.8254898015563601</v>
      </c>
      <c r="R390" s="71">
        <v>0</v>
      </c>
      <c r="S390" s="71">
        <v>2.668557555905414</v>
      </c>
      <c r="T390" s="72"/>
      <c r="U390" s="71">
        <v>2703442</v>
      </c>
      <c r="V390" s="71">
        <v>722</v>
      </c>
      <c r="W390" s="71">
        <v>63</v>
      </c>
      <c r="X390" s="71">
        <v>6030</v>
      </c>
      <c r="Y390" s="71">
        <v>10915</v>
      </c>
      <c r="Z390" s="71">
        <v>16137</v>
      </c>
      <c r="AA390" s="71">
        <v>5436</v>
      </c>
      <c r="AB390" s="71">
        <v>29347</v>
      </c>
      <c r="AC390" s="71">
        <v>0</v>
      </c>
      <c r="AD390" s="71">
        <v>2.668557555905414</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2211</v>
      </c>
      <c r="B391" s="70">
        <v>464</v>
      </c>
      <c r="C391" s="70">
        <v>5</v>
      </c>
      <c r="D391" s="70">
        <v>28</v>
      </c>
      <c r="E391" s="70">
        <v>2008</v>
      </c>
      <c r="F391" s="70" t="s">
        <v>792</v>
      </c>
      <c r="G391" s="70" t="s">
        <v>2206</v>
      </c>
      <c r="H391" s="70" t="s">
        <v>2207</v>
      </c>
      <c r="I391" s="148"/>
      <c r="J391" s="71">
        <v>39.221027976349191</v>
      </c>
      <c r="K391" s="71">
        <v>1.2642948997168351</v>
      </c>
      <c r="L391" s="71">
        <v>4.0545990526457656</v>
      </c>
      <c r="M391" s="71">
        <v>26.431525193832389</v>
      </c>
      <c r="N391" s="71">
        <v>34.737751368791088</v>
      </c>
      <c r="O391" s="71">
        <v>31.648462152606289</v>
      </c>
      <c r="P391" s="71">
        <v>27.125425791987361</v>
      </c>
      <c r="Q391" s="71">
        <v>1.7858527342656501</v>
      </c>
      <c r="R391" s="71">
        <v>0</v>
      </c>
      <c r="S391" s="71">
        <v>2.3730941525911282</v>
      </c>
      <c r="T391" s="72"/>
      <c r="U391" s="71">
        <v>2920234</v>
      </c>
      <c r="V391" s="71">
        <v>722</v>
      </c>
      <c r="W391" s="71">
        <v>63</v>
      </c>
      <c r="X391" s="71">
        <v>6030</v>
      </c>
      <c r="Y391" s="71">
        <v>10994</v>
      </c>
      <c r="Z391" s="71">
        <v>16209</v>
      </c>
      <c r="AA391" s="71">
        <v>5318</v>
      </c>
      <c r="AB391" s="71">
        <v>29182</v>
      </c>
      <c r="AC391" s="71">
        <v>0</v>
      </c>
      <c r="AD391" s="71">
        <v>2.3730941525911282</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2212</v>
      </c>
      <c r="B392" s="70">
        <v>465</v>
      </c>
      <c r="C392" s="70">
        <v>6</v>
      </c>
      <c r="D392" s="70">
        <v>28</v>
      </c>
      <c r="E392" s="70">
        <v>2009</v>
      </c>
      <c r="F392" s="70" t="s">
        <v>176</v>
      </c>
      <c r="G392" s="70" t="s">
        <v>2206</v>
      </c>
      <c r="H392" s="70" t="s">
        <v>2207</v>
      </c>
      <c r="I392" s="148"/>
      <c r="J392" s="71">
        <v>33.475323455832743</v>
      </c>
      <c r="K392" s="71">
        <v>1.518546221673593</v>
      </c>
      <c r="L392" s="71">
        <v>5.7208732131203011</v>
      </c>
      <c r="M392" s="71">
        <v>33.616922266526949</v>
      </c>
      <c r="N392" s="71">
        <v>35.278347700564993</v>
      </c>
      <c r="O392" s="71">
        <v>32.409907848785927</v>
      </c>
      <c r="P392" s="71">
        <v>26.06452478397609</v>
      </c>
      <c r="Q392" s="71">
        <v>1.69592845195169</v>
      </c>
      <c r="R392" s="71">
        <v>0</v>
      </c>
      <c r="S392" s="71">
        <v>3.0146215441035258</v>
      </c>
      <c r="T392" s="72"/>
      <c r="U392" s="71">
        <v>2473497</v>
      </c>
      <c r="V392" s="71">
        <v>820</v>
      </c>
      <c r="W392" s="71">
        <v>158</v>
      </c>
      <c r="X392" s="71">
        <v>7214</v>
      </c>
      <c r="Y392" s="71">
        <v>11105</v>
      </c>
      <c r="Z392" s="71">
        <v>16384</v>
      </c>
      <c r="AA392" s="71">
        <v>5246</v>
      </c>
      <c r="AB392" s="71">
        <v>29091</v>
      </c>
      <c r="AC392" s="71">
        <v>0</v>
      </c>
      <c r="AD392" s="71">
        <v>3.0146215441035258</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10.477</v>
      </c>
      <c r="BM392" s="71">
        <v>0</v>
      </c>
      <c r="BN392" s="72"/>
      <c r="BO392" s="71">
        <v>0</v>
      </c>
      <c r="BP392" s="71">
        <v>0</v>
      </c>
      <c r="BQ392" s="71">
        <v>0</v>
      </c>
      <c r="BR392" s="71">
        <v>0</v>
      </c>
      <c r="BS392" s="71">
        <v>1</v>
      </c>
      <c r="BT392" s="71">
        <v>0</v>
      </c>
      <c r="BU392"/>
      <c r="BV392" s="70">
        <v>10.477</v>
      </c>
      <c r="BW392" s="70">
        <v>0</v>
      </c>
      <c r="BX392" s="70">
        <v>0</v>
      </c>
      <c r="BY392" s="70">
        <v>0</v>
      </c>
      <c r="BZ392" s="70">
        <v>0</v>
      </c>
      <c r="CA392" s="70">
        <v>0</v>
      </c>
      <c r="CB392" s="70">
        <v>0</v>
      </c>
      <c r="CC392" s="70">
        <v>0</v>
      </c>
      <c r="CD392" s="70">
        <v>0</v>
      </c>
    </row>
    <row r="393" spans="1:82">
      <c r="A393" s="70" t="s">
        <v>2213</v>
      </c>
      <c r="B393" s="70">
        <v>466</v>
      </c>
      <c r="C393" s="70">
        <v>7</v>
      </c>
      <c r="D393" s="70">
        <v>28</v>
      </c>
      <c r="E393" s="70">
        <v>2010</v>
      </c>
      <c r="F393" s="70" t="s">
        <v>177</v>
      </c>
      <c r="G393" s="70" t="s">
        <v>2206</v>
      </c>
      <c r="H393" s="70" t="s">
        <v>2207</v>
      </c>
      <c r="I393" s="148"/>
      <c r="J393" s="71">
        <v>34.502184750337193</v>
      </c>
      <c r="K393" s="71">
        <v>1.464173450157416</v>
      </c>
      <c r="L393" s="71">
        <v>5.4242057959908596</v>
      </c>
      <c r="M393" s="71">
        <v>32.143972114601723</v>
      </c>
      <c r="N393" s="71">
        <v>33.361448362351283</v>
      </c>
      <c r="O393" s="71">
        <v>32.466746484294028</v>
      </c>
      <c r="P393" s="71">
        <v>26.55887022883083</v>
      </c>
      <c r="Q393" s="71">
        <v>1.7633565963708999</v>
      </c>
      <c r="R393" s="71">
        <v>0</v>
      </c>
      <c r="S393" s="71">
        <v>2.6169058563763561</v>
      </c>
      <c r="T393" s="72"/>
      <c r="U393" s="71">
        <v>2534637</v>
      </c>
      <c r="V393" s="71">
        <v>820</v>
      </c>
      <c r="W393" s="71">
        <v>158</v>
      </c>
      <c r="X393" s="71">
        <v>7214</v>
      </c>
      <c r="Y393" s="71">
        <v>11184</v>
      </c>
      <c r="Z393" s="71">
        <v>16489</v>
      </c>
      <c r="AA393" s="71">
        <v>5212</v>
      </c>
      <c r="AB393" s="71">
        <v>28984</v>
      </c>
      <c r="AC393" s="71">
        <v>0</v>
      </c>
      <c r="AD393" s="71">
        <v>2.6169058563763561</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2.8279999999999998</v>
      </c>
      <c r="BK393" s="71">
        <v>0</v>
      </c>
      <c r="BL393" s="71">
        <v>12.05</v>
      </c>
      <c r="BM393" s="71">
        <v>0</v>
      </c>
      <c r="BN393" s="72"/>
      <c r="BO393" s="71">
        <v>0</v>
      </c>
      <c r="BP393" s="71">
        <v>0</v>
      </c>
      <c r="BQ393" s="71">
        <v>1</v>
      </c>
      <c r="BR393" s="71">
        <v>0</v>
      </c>
      <c r="BS393" s="71">
        <v>1</v>
      </c>
      <c r="BT393" s="71">
        <v>0</v>
      </c>
      <c r="BU393"/>
      <c r="BV393" s="70">
        <v>14.878</v>
      </c>
      <c r="BW393" s="70">
        <v>0</v>
      </c>
      <c r="BX393" s="70">
        <v>0</v>
      </c>
      <c r="BY393" s="70">
        <v>0</v>
      </c>
      <c r="BZ393" s="70">
        <v>0</v>
      </c>
      <c r="CA393" s="70">
        <v>0</v>
      </c>
      <c r="CB393" s="70">
        <v>0</v>
      </c>
      <c r="CC393" s="70">
        <v>0</v>
      </c>
      <c r="CD393" s="70">
        <v>0</v>
      </c>
    </row>
    <row r="394" spans="1:82">
      <c r="A394" s="70" t="s">
        <v>2214</v>
      </c>
      <c r="B394" s="70">
        <v>467</v>
      </c>
      <c r="C394" s="70">
        <v>8</v>
      </c>
      <c r="D394" s="70">
        <v>28</v>
      </c>
      <c r="E394" s="70">
        <v>2011</v>
      </c>
      <c r="F394" s="70" t="s">
        <v>178</v>
      </c>
      <c r="G394" s="70" t="s">
        <v>2206</v>
      </c>
      <c r="H394" s="70" t="s">
        <v>2207</v>
      </c>
      <c r="I394" s="148"/>
      <c r="J394" s="71">
        <v>32.321711657127352</v>
      </c>
      <c r="K394" s="71">
        <v>2.333368248259525</v>
      </c>
      <c r="L394" s="71">
        <v>7.0538638922331263</v>
      </c>
      <c r="M394" s="71">
        <v>42.539119770527513</v>
      </c>
      <c r="N394" s="71">
        <v>45.990427934570228</v>
      </c>
      <c r="O394" s="71">
        <v>32.013440826512124</v>
      </c>
      <c r="P394" s="71">
        <v>25.563732675506014</v>
      </c>
      <c r="Q394" s="71">
        <v>2.02173039732121</v>
      </c>
      <c r="R394" s="71">
        <v>0</v>
      </c>
      <c r="S394" s="71">
        <v>4.4067672950786161</v>
      </c>
      <c r="T394" s="72"/>
      <c r="U394" s="71">
        <v>2181793</v>
      </c>
      <c r="V394" s="71">
        <v>820</v>
      </c>
      <c r="W394" s="71">
        <v>158</v>
      </c>
      <c r="X394" s="71">
        <v>7214</v>
      </c>
      <c r="Y394" s="71">
        <v>11251</v>
      </c>
      <c r="Z394" s="71">
        <v>16612</v>
      </c>
      <c r="AA394" s="71">
        <v>5166</v>
      </c>
      <c r="AB394" s="71">
        <v>28809</v>
      </c>
      <c r="AC394" s="71">
        <v>0</v>
      </c>
      <c r="AD394" s="71">
        <v>4.4067672950786161</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2.871</v>
      </c>
      <c r="BK394" s="71">
        <v>0</v>
      </c>
      <c r="BL394" s="71">
        <v>10.371</v>
      </c>
      <c r="BM394" s="71">
        <v>0</v>
      </c>
      <c r="BN394" s="72"/>
      <c r="BO394" s="71">
        <v>0</v>
      </c>
      <c r="BP394" s="71">
        <v>0</v>
      </c>
      <c r="BQ394" s="71">
        <v>1</v>
      </c>
      <c r="BR394" s="71">
        <v>0</v>
      </c>
      <c r="BS394" s="71">
        <v>1</v>
      </c>
      <c r="BT394" s="71">
        <v>0</v>
      </c>
      <c r="BU394"/>
      <c r="BV394" s="70">
        <v>13.242000000000001</v>
      </c>
      <c r="BW394" s="70">
        <v>0</v>
      </c>
      <c r="BX394" s="70">
        <v>0</v>
      </c>
      <c r="BY394" s="70">
        <v>0</v>
      </c>
      <c r="BZ394" s="70">
        <v>0</v>
      </c>
      <c r="CA394" s="70">
        <v>0</v>
      </c>
      <c r="CB394" s="70">
        <v>0</v>
      </c>
      <c r="CC394" s="70">
        <v>0</v>
      </c>
      <c r="CD394" s="70">
        <v>0</v>
      </c>
    </row>
    <row r="395" spans="1:82">
      <c r="A395" s="70" t="s">
        <v>2215</v>
      </c>
      <c r="B395" s="70">
        <v>468</v>
      </c>
      <c r="C395" s="70">
        <v>9</v>
      </c>
      <c r="D395" s="70">
        <v>28</v>
      </c>
      <c r="E395" s="70">
        <v>2012</v>
      </c>
      <c r="F395" s="70" t="s">
        <v>179</v>
      </c>
      <c r="G395" s="70" t="s">
        <v>2206</v>
      </c>
      <c r="H395" s="70" t="s">
        <v>2207</v>
      </c>
      <c r="I395" s="148"/>
      <c r="J395" s="71">
        <v>39.953492135759063</v>
      </c>
      <c r="K395" s="71">
        <v>2.339984923325531</v>
      </c>
      <c r="L395" s="71">
        <v>7.4042412766086381</v>
      </c>
      <c r="M395" s="71">
        <v>46.553871325294168</v>
      </c>
      <c r="N395" s="71">
        <v>60.378646725639811</v>
      </c>
      <c r="O395" s="71">
        <v>32.193625696442211</v>
      </c>
      <c r="P395" s="71">
        <v>25.340908353617849</v>
      </c>
      <c r="Q395" s="71">
        <v>2.20457516273791</v>
      </c>
      <c r="R395" s="71">
        <v>0</v>
      </c>
      <c r="S395" s="71">
        <v>3.1459852004556401</v>
      </c>
      <c r="T395" s="72"/>
      <c r="U395" s="71">
        <v>2744830</v>
      </c>
      <c r="V395" s="71">
        <v>820</v>
      </c>
      <c r="W395" s="71">
        <v>158</v>
      </c>
      <c r="X395" s="71">
        <v>7214</v>
      </c>
      <c r="Y395" s="71">
        <v>11481</v>
      </c>
      <c r="Z395" s="71">
        <v>16838</v>
      </c>
      <c r="AA395" s="71">
        <v>5092</v>
      </c>
      <c r="AB395" s="71">
        <v>28914</v>
      </c>
      <c r="AC395" s="71">
        <v>0</v>
      </c>
      <c r="AD395" s="71">
        <v>3.1459852004556401</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5.17</v>
      </c>
      <c r="BK395" s="71">
        <v>0</v>
      </c>
      <c r="BL395" s="71">
        <v>14.871</v>
      </c>
      <c r="BM395" s="71">
        <v>0</v>
      </c>
      <c r="BN395" s="72"/>
      <c r="BO395" s="71">
        <v>0</v>
      </c>
      <c r="BP395" s="71">
        <v>0</v>
      </c>
      <c r="BQ395" s="71">
        <v>1</v>
      </c>
      <c r="BR395" s="71">
        <v>0</v>
      </c>
      <c r="BS395" s="71">
        <v>1</v>
      </c>
      <c r="BT395" s="71">
        <v>0</v>
      </c>
      <c r="BU395"/>
      <c r="BV395" s="70">
        <v>20.041</v>
      </c>
      <c r="BW395" s="70">
        <v>0</v>
      </c>
      <c r="BX395" s="70">
        <v>0</v>
      </c>
      <c r="BY395" s="70">
        <v>0</v>
      </c>
      <c r="BZ395" s="70">
        <v>0</v>
      </c>
      <c r="CA395" s="70">
        <v>0</v>
      </c>
      <c r="CB395" s="70">
        <v>0</v>
      </c>
      <c r="CC395" s="70">
        <v>0</v>
      </c>
      <c r="CD395" s="70">
        <v>0</v>
      </c>
    </row>
    <row r="396" spans="1:82">
      <c r="A396" s="70" t="s">
        <v>2216</v>
      </c>
      <c r="B396" s="70">
        <v>469</v>
      </c>
      <c r="C396" s="70">
        <v>10</v>
      </c>
      <c r="D396" s="70">
        <v>28</v>
      </c>
      <c r="E396" s="70">
        <v>2013</v>
      </c>
      <c r="F396" s="70" t="s">
        <v>180</v>
      </c>
      <c r="G396" s="70" t="s">
        <v>2206</v>
      </c>
      <c r="H396" s="70" t="s">
        <v>2207</v>
      </c>
      <c r="I396" s="148"/>
      <c r="J396" s="71">
        <v>55.543506939820901</v>
      </c>
      <c r="K396" s="71">
        <v>1.911160144016258</v>
      </c>
      <c r="L396" s="71">
        <v>6.6067068318708753</v>
      </c>
      <c r="M396" s="71">
        <v>46.572941921816494</v>
      </c>
      <c r="N396" s="71">
        <v>66.196969715748438</v>
      </c>
      <c r="O396" s="71">
        <v>31.178231737316619</v>
      </c>
      <c r="P396" s="71">
        <v>25.351471893428204</v>
      </c>
      <c r="Q396" s="71">
        <v>2.2425957260978602</v>
      </c>
      <c r="R396" s="71">
        <v>0</v>
      </c>
      <c r="S396" s="71">
        <v>1.919931321535286</v>
      </c>
      <c r="T396" s="72"/>
      <c r="U396" s="71">
        <v>2935890</v>
      </c>
      <c r="V396" s="71">
        <v>820</v>
      </c>
      <c r="W396" s="71">
        <v>158</v>
      </c>
      <c r="X396" s="71">
        <v>7214</v>
      </c>
      <c r="Y396" s="71">
        <v>11636</v>
      </c>
      <c r="Z396" s="71">
        <v>17035</v>
      </c>
      <c r="AA396" s="71">
        <v>5075</v>
      </c>
      <c r="AB396" s="71">
        <v>28991</v>
      </c>
      <c r="AC396" s="71">
        <v>0</v>
      </c>
      <c r="AD396" s="71">
        <v>1.919931321535286</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6.8239999999999998</v>
      </c>
      <c r="BK396" s="71">
        <v>0</v>
      </c>
      <c r="BL396" s="71">
        <v>18.763999999999999</v>
      </c>
      <c r="BM396" s="71">
        <v>0</v>
      </c>
      <c r="BN396" s="72"/>
      <c r="BO396" s="71">
        <v>0</v>
      </c>
      <c r="BP396" s="71">
        <v>0</v>
      </c>
      <c r="BQ396" s="71">
        <v>1</v>
      </c>
      <c r="BR396" s="71">
        <v>0</v>
      </c>
      <c r="BS396" s="71">
        <v>1</v>
      </c>
      <c r="BT396" s="71">
        <v>0</v>
      </c>
      <c r="BU396"/>
      <c r="BV396" s="70">
        <v>25.588000000000001</v>
      </c>
      <c r="BW396" s="70">
        <v>0</v>
      </c>
      <c r="BX396" s="70">
        <v>0</v>
      </c>
      <c r="BY396" s="70">
        <v>0</v>
      </c>
      <c r="BZ396" s="70">
        <v>0</v>
      </c>
      <c r="CA396" s="70">
        <v>0</v>
      </c>
      <c r="CB396" s="70">
        <v>0</v>
      </c>
      <c r="CC396" s="70">
        <v>0</v>
      </c>
      <c r="CD396" s="70">
        <v>0</v>
      </c>
    </row>
    <row r="397" spans="1:82">
      <c r="A397" s="70" t="s">
        <v>2217</v>
      </c>
      <c r="B397" s="70">
        <v>470</v>
      </c>
      <c r="C397" s="70">
        <v>11</v>
      </c>
      <c r="D397" s="70">
        <v>28</v>
      </c>
      <c r="E397" s="70">
        <v>2014</v>
      </c>
      <c r="F397" s="70" t="s">
        <v>181</v>
      </c>
      <c r="G397" s="70" t="s">
        <v>2206</v>
      </c>
      <c r="H397" s="70" t="s">
        <v>2207</v>
      </c>
      <c r="I397" s="148"/>
      <c r="J397" s="71">
        <v>49.703388916357653</v>
      </c>
      <c r="K397" s="71">
        <v>2.307602066102886</v>
      </c>
      <c r="L397" s="71">
        <v>7.6074172117101488</v>
      </c>
      <c r="M397" s="71">
        <v>46.689652328606847</v>
      </c>
      <c r="N397" s="71">
        <v>56.412210131808877</v>
      </c>
      <c r="O397" s="71">
        <v>29.828609083111946</v>
      </c>
      <c r="P397" s="71">
        <v>25.101623963969949</v>
      </c>
      <c r="Q397" s="71">
        <v>2.1378325839447698</v>
      </c>
      <c r="R397" s="71">
        <v>0</v>
      </c>
      <c r="S397" s="71">
        <v>3.5695052396032509</v>
      </c>
      <c r="T397" s="72"/>
      <c r="U397" s="71">
        <v>2904584</v>
      </c>
      <c r="V397" s="71">
        <v>868</v>
      </c>
      <c r="W397" s="71">
        <v>153</v>
      </c>
      <c r="X397" s="71">
        <v>7932</v>
      </c>
      <c r="Y397" s="71">
        <v>11704</v>
      </c>
      <c r="Z397" s="71">
        <v>17165</v>
      </c>
      <c r="AA397" s="71">
        <v>4999</v>
      </c>
      <c r="AB397" s="71">
        <v>28805</v>
      </c>
      <c r="AC397" s="71">
        <v>0</v>
      </c>
      <c r="AD397" s="71">
        <v>3.5695052396032509</v>
      </c>
      <c r="AE397" s="72"/>
      <c r="AF397" s="71"/>
      <c r="AG397" s="71"/>
      <c r="AH397" s="71"/>
      <c r="AI397" s="71"/>
      <c r="AJ397" s="71"/>
      <c r="AK397" s="71"/>
      <c r="AL397" s="71"/>
      <c r="AM397" s="71"/>
      <c r="AN397" s="71"/>
      <c r="AO397" s="71"/>
      <c r="AP397" s="71"/>
      <c r="AQ397" s="72"/>
      <c r="AR397" s="71">
        <v>691</v>
      </c>
      <c r="AS397" s="71">
        <v>140</v>
      </c>
      <c r="AT397" s="71">
        <v>0</v>
      </c>
      <c r="AU397" s="71">
        <v>0</v>
      </c>
      <c r="AV397" s="71">
        <v>0</v>
      </c>
      <c r="AW397" s="71">
        <v>0</v>
      </c>
      <c r="AX397" s="71"/>
      <c r="AY397" s="72"/>
      <c r="AZ397" s="71">
        <v>3027.1</v>
      </c>
      <c r="BA397" s="71">
        <v>6247.98</v>
      </c>
      <c r="BB397" s="71">
        <v>0</v>
      </c>
      <c r="BC397" s="71">
        <v>0</v>
      </c>
      <c r="BD397" s="71">
        <v>0</v>
      </c>
      <c r="BE397" s="71">
        <v>0</v>
      </c>
      <c r="BF397" s="71"/>
      <c r="BG397" s="72"/>
      <c r="BH397" s="71">
        <v>0</v>
      </c>
      <c r="BI397" s="71">
        <v>0</v>
      </c>
      <c r="BJ397" s="71">
        <v>7.2380000000000004</v>
      </c>
      <c r="BK397" s="71">
        <v>0</v>
      </c>
      <c r="BL397" s="71">
        <v>20.588000000000001</v>
      </c>
      <c r="BM397" s="71">
        <v>0</v>
      </c>
      <c r="BN397" s="72"/>
      <c r="BO397" s="71">
        <v>0</v>
      </c>
      <c r="BP397" s="71">
        <v>0</v>
      </c>
      <c r="BQ397" s="71">
        <v>1</v>
      </c>
      <c r="BR397" s="71">
        <v>0</v>
      </c>
      <c r="BS397" s="71">
        <v>1</v>
      </c>
      <c r="BT397" s="71">
        <v>0</v>
      </c>
      <c r="BU397"/>
      <c r="BV397" s="70">
        <v>27.826000000000001</v>
      </c>
      <c r="BW397" s="70">
        <v>0</v>
      </c>
      <c r="BX397" s="70">
        <v>0</v>
      </c>
      <c r="BY397" s="70">
        <v>0</v>
      </c>
      <c r="BZ397" s="70">
        <v>0</v>
      </c>
      <c r="CA397" s="70">
        <v>0</v>
      </c>
      <c r="CB397" s="70">
        <v>0</v>
      </c>
      <c r="CC397" s="70">
        <v>0</v>
      </c>
      <c r="CD397" s="70">
        <v>0</v>
      </c>
    </row>
    <row r="398" spans="1:82">
      <c r="A398" s="70" t="s">
        <v>2218</v>
      </c>
      <c r="B398" s="70">
        <v>471</v>
      </c>
      <c r="C398" s="70">
        <v>12</v>
      </c>
      <c r="D398" s="70">
        <v>28</v>
      </c>
      <c r="E398" s="70">
        <v>2015</v>
      </c>
      <c r="F398" s="70" t="s">
        <v>182</v>
      </c>
      <c r="G398" s="70" t="s">
        <v>2206</v>
      </c>
      <c r="H398" s="70" t="s">
        <v>2207</v>
      </c>
      <c r="I398" s="148"/>
      <c r="J398" s="71">
        <v>45.865711186126632</v>
      </c>
      <c r="K398" s="71">
        <v>2.2090905602531579</v>
      </c>
      <c r="L398" s="71">
        <v>8.9767795646954944</v>
      </c>
      <c r="M398" s="71">
        <v>48.740579475624422</v>
      </c>
      <c r="N398" s="71">
        <v>47.848806557682138</v>
      </c>
      <c r="O398" s="71">
        <v>29.532229074735358</v>
      </c>
      <c r="P398" s="71">
        <v>25.237037526390232</v>
      </c>
      <c r="Q398" s="71">
        <v>2.0802311657788701</v>
      </c>
      <c r="R398" s="71">
        <v>0</v>
      </c>
      <c r="S398" s="71">
        <v>2.6884233825967598</v>
      </c>
      <c r="T398" s="72"/>
      <c r="U398" s="71">
        <v>2895659</v>
      </c>
      <c r="V398" s="71">
        <v>868</v>
      </c>
      <c r="W398" s="71">
        <v>153</v>
      </c>
      <c r="X398" s="71">
        <v>7932</v>
      </c>
      <c r="Y398" s="71">
        <v>11760</v>
      </c>
      <c r="Z398" s="71">
        <v>17158</v>
      </c>
      <c r="AA398" s="71">
        <v>5022</v>
      </c>
      <c r="AB398" s="71">
        <v>28632</v>
      </c>
      <c r="AC398" s="71">
        <v>0</v>
      </c>
      <c r="AD398" s="71">
        <v>2.6884233825967598</v>
      </c>
      <c r="AE398" s="72"/>
      <c r="AF398" s="71">
        <v>28554226.814384971</v>
      </c>
      <c r="AG398" s="71">
        <v>1531281.2068873909</v>
      </c>
      <c r="AH398" s="71">
        <v>1799862.2708861351</v>
      </c>
      <c r="AI398" s="71">
        <v>48417815.996120751</v>
      </c>
      <c r="AJ398" s="71">
        <v>65346392.817928448</v>
      </c>
      <c r="AK398" s="71">
        <v>0</v>
      </c>
      <c r="AL398" s="71">
        <v>0</v>
      </c>
      <c r="AM398" s="71">
        <v>3923895.4932773001</v>
      </c>
      <c r="AN398" s="71">
        <v>0</v>
      </c>
      <c r="AO398" s="71">
        <v>0</v>
      </c>
      <c r="AP398" s="71">
        <v>149573474.59948501</v>
      </c>
      <c r="AQ398" s="72"/>
      <c r="AR398" s="71">
        <v>751</v>
      </c>
      <c r="AS398" s="71">
        <v>181</v>
      </c>
      <c r="AT398" s="71">
        <v>0</v>
      </c>
      <c r="AU398" s="71">
        <v>0</v>
      </c>
      <c r="AV398" s="71">
        <v>0</v>
      </c>
      <c r="AW398" s="71">
        <v>0</v>
      </c>
      <c r="AX398" s="71"/>
      <c r="AY398" s="72"/>
      <c r="AZ398" s="71">
        <v>3344.85</v>
      </c>
      <c r="BA398" s="71">
        <v>8314.58</v>
      </c>
      <c r="BB398" s="71">
        <v>0</v>
      </c>
      <c r="BC398" s="71">
        <v>0</v>
      </c>
      <c r="BD398" s="71">
        <v>0</v>
      </c>
      <c r="BE398" s="71">
        <v>0</v>
      </c>
      <c r="BF398" s="71"/>
      <c r="BG398" s="72"/>
      <c r="BH398" s="71">
        <v>0</v>
      </c>
      <c r="BI398" s="71">
        <v>0</v>
      </c>
      <c r="BJ398" s="71">
        <v>7.44</v>
      </c>
      <c r="BK398" s="71">
        <v>0</v>
      </c>
      <c r="BL398" s="71">
        <v>19.280999999999999</v>
      </c>
      <c r="BM398" s="71">
        <v>0</v>
      </c>
      <c r="BN398" s="72"/>
      <c r="BO398" s="71">
        <v>0</v>
      </c>
      <c r="BP398" s="71">
        <v>0</v>
      </c>
      <c r="BQ398" s="71">
        <v>1</v>
      </c>
      <c r="BR398" s="71">
        <v>0</v>
      </c>
      <c r="BS398" s="71">
        <v>1</v>
      </c>
      <c r="BT398" s="71">
        <v>0</v>
      </c>
      <c r="BU398"/>
      <c r="BV398" s="70">
        <v>26.721</v>
      </c>
      <c r="BW398" s="70">
        <v>0</v>
      </c>
      <c r="BX398" s="70">
        <v>0</v>
      </c>
      <c r="BY398" s="70">
        <v>0</v>
      </c>
      <c r="BZ398" s="70">
        <v>0</v>
      </c>
      <c r="CA398" s="70">
        <v>0</v>
      </c>
      <c r="CB398" s="70">
        <v>0</v>
      </c>
      <c r="CC398" s="70">
        <v>0</v>
      </c>
      <c r="CD398" s="70">
        <v>0</v>
      </c>
    </row>
    <row r="399" spans="1:82">
      <c r="A399" s="70" t="s">
        <v>2219</v>
      </c>
      <c r="B399" s="70">
        <v>472</v>
      </c>
      <c r="C399" s="70">
        <v>13</v>
      </c>
      <c r="D399" s="70">
        <v>28</v>
      </c>
      <c r="E399" s="70">
        <v>2016</v>
      </c>
      <c r="F399" s="70" t="s">
        <v>155</v>
      </c>
      <c r="G399" s="70" t="s">
        <v>2206</v>
      </c>
      <c r="H399" s="70" t="s">
        <v>2207</v>
      </c>
      <c r="I399" s="148"/>
      <c r="J399" s="71">
        <v>42.887386262487048</v>
      </c>
      <c r="K399" s="71">
        <v>2.049916814791263</v>
      </c>
      <c r="L399" s="71">
        <v>9.7500760657096333</v>
      </c>
      <c r="M399" s="71">
        <v>36.532207509903046</v>
      </c>
      <c r="N399" s="71">
        <v>41.75711699591956</v>
      </c>
      <c r="O399" s="71">
        <v>29.212711716909851</v>
      </c>
      <c r="P399" s="71">
        <v>24.531687045072569</v>
      </c>
      <c r="Q399" s="71">
        <v>2.020358524658759</v>
      </c>
      <c r="R399" s="71">
        <v>0</v>
      </c>
      <c r="S399" s="71">
        <v>1.393668487989612</v>
      </c>
      <c r="T399" s="72"/>
      <c r="U399" s="71">
        <v>2908940</v>
      </c>
      <c r="V399" s="71">
        <v>868</v>
      </c>
      <c r="W399" s="71">
        <v>153</v>
      </c>
      <c r="X399" s="71">
        <v>7932</v>
      </c>
      <c r="Y399" s="71">
        <v>11856</v>
      </c>
      <c r="Z399" s="71">
        <v>17181</v>
      </c>
      <c r="AA399" s="71">
        <v>5049</v>
      </c>
      <c r="AB399" s="71">
        <v>28604</v>
      </c>
      <c r="AC399" s="71">
        <v>0</v>
      </c>
      <c r="AD399" s="71">
        <v>1.393668487989612</v>
      </c>
      <c r="AE399" s="72"/>
      <c r="AF399" s="71">
        <v>28500371.709484749</v>
      </c>
      <c r="AG399" s="71">
        <v>1500955.8387314151</v>
      </c>
      <c r="AH399" s="71">
        <v>1635503.032430063</v>
      </c>
      <c r="AI399" s="71">
        <v>55416481.247062631</v>
      </c>
      <c r="AJ399" s="71">
        <v>66764133.009320997</v>
      </c>
      <c r="AK399" s="71">
        <v>0</v>
      </c>
      <c r="AL399" s="71">
        <v>0</v>
      </c>
      <c r="AM399" s="71">
        <v>3923103.7113299579</v>
      </c>
      <c r="AN399" s="71">
        <v>0</v>
      </c>
      <c r="AO399" s="71">
        <v>0</v>
      </c>
      <c r="AP399" s="71">
        <v>157740548.54835981</v>
      </c>
      <c r="AQ399" s="72"/>
      <c r="AR399" s="71">
        <v>806</v>
      </c>
      <c r="AS399" s="71">
        <v>217</v>
      </c>
      <c r="AT399" s="71">
        <v>0</v>
      </c>
      <c r="AU399" s="71">
        <v>0</v>
      </c>
      <c r="AV399" s="71">
        <v>0</v>
      </c>
      <c r="AW399" s="71">
        <v>0</v>
      </c>
      <c r="AX399" s="71"/>
      <c r="AY399" s="72"/>
      <c r="AZ399" s="71">
        <v>3636.98</v>
      </c>
      <c r="BA399" s="71">
        <v>11682.58</v>
      </c>
      <c r="BB399" s="71">
        <v>0</v>
      </c>
      <c r="BC399" s="71">
        <v>0</v>
      </c>
      <c r="BD399" s="71">
        <v>0</v>
      </c>
      <c r="BE399" s="71">
        <v>0</v>
      </c>
      <c r="BF399" s="71"/>
      <c r="BG399" s="72"/>
      <c r="BH399" s="71">
        <v>0</v>
      </c>
      <c r="BI399" s="71">
        <v>0</v>
      </c>
      <c r="BJ399" s="71">
        <v>7.1349999999999998</v>
      </c>
      <c r="BK399" s="71">
        <v>0</v>
      </c>
      <c r="BL399" s="71">
        <v>19.504000000000001</v>
      </c>
      <c r="BM399" s="71">
        <v>0</v>
      </c>
      <c r="BN399" s="72"/>
      <c r="BO399" s="71">
        <v>0</v>
      </c>
      <c r="BP399" s="71">
        <v>0</v>
      </c>
      <c r="BQ399" s="71">
        <v>1</v>
      </c>
      <c r="BR399" s="71">
        <v>0</v>
      </c>
      <c r="BS399" s="71">
        <v>1</v>
      </c>
      <c r="BT399" s="71">
        <v>0</v>
      </c>
      <c r="BU399"/>
      <c r="BV399" s="70">
        <v>26.638999999999999</v>
      </c>
      <c r="BW399" s="70">
        <v>0</v>
      </c>
      <c r="BX399" s="70">
        <v>0</v>
      </c>
      <c r="BY399" s="70">
        <v>0</v>
      </c>
      <c r="BZ399" s="70">
        <v>0</v>
      </c>
      <c r="CA399" s="70">
        <v>0</v>
      </c>
      <c r="CB399" s="70">
        <v>0</v>
      </c>
      <c r="CC399" s="70">
        <v>0</v>
      </c>
      <c r="CD399" s="70">
        <v>0</v>
      </c>
    </row>
    <row r="400" spans="1:82">
      <c r="A400" s="70" t="s">
        <v>2220</v>
      </c>
      <c r="B400" s="70">
        <v>473</v>
      </c>
      <c r="C400" s="70">
        <v>14</v>
      </c>
      <c r="D400" s="70">
        <v>28</v>
      </c>
      <c r="E400" s="70">
        <v>2017</v>
      </c>
      <c r="F400" s="70" t="s">
        <v>156</v>
      </c>
      <c r="G400" s="70" t="s">
        <v>2206</v>
      </c>
      <c r="H400" s="70" t="s">
        <v>2207</v>
      </c>
      <c r="I400" s="148"/>
      <c r="J400" s="71">
        <v>46.13280134030682</v>
      </c>
      <c r="K400" s="71">
        <v>2.0099150711147011</v>
      </c>
      <c r="L400" s="71">
        <v>9.2102961346458798</v>
      </c>
      <c r="M400" s="71">
        <v>30.995041939584294</v>
      </c>
      <c r="N400" s="71">
        <v>44.279042970883545</v>
      </c>
      <c r="O400" s="71">
        <v>28.933390413144288</v>
      </c>
      <c r="P400" s="71">
        <v>24.207309539295064</v>
      </c>
      <c r="Q400" s="71">
        <v>1.94451079417434</v>
      </c>
      <c r="R400" s="71">
        <v>0</v>
      </c>
      <c r="S400" s="71">
        <v>2.1805853224086169</v>
      </c>
      <c r="T400" s="72"/>
      <c r="U400" s="71">
        <v>3255721</v>
      </c>
      <c r="V400" s="71">
        <v>868</v>
      </c>
      <c r="W400" s="71">
        <v>153</v>
      </c>
      <c r="X400" s="71">
        <v>7932</v>
      </c>
      <c r="Y400" s="71">
        <v>11905</v>
      </c>
      <c r="Z400" s="71">
        <v>17299</v>
      </c>
      <c r="AA400" s="71">
        <v>5014</v>
      </c>
      <c r="AB400" s="71">
        <v>28469</v>
      </c>
      <c r="AC400" s="71">
        <v>0</v>
      </c>
      <c r="AD400" s="71">
        <v>2.1805853224086169</v>
      </c>
      <c r="AE400" s="72"/>
      <c r="AF400" s="71">
        <v>31359746.159411941</v>
      </c>
      <c r="AG400" s="71">
        <v>1488743.4405194621</v>
      </c>
      <c r="AH400" s="71">
        <v>2065211.8182840729</v>
      </c>
      <c r="AI400" s="71">
        <v>46086634.001290232</v>
      </c>
      <c r="AJ400" s="71">
        <v>68372983.599102437</v>
      </c>
      <c r="AK400" s="71">
        <v>0</v>
      </c>
      <c r="AL400" s="71">
        <v>0</v>
      </c>
      <c r="AM400" s="71">
        <v>3910697.768652291</v>
      </c>
      <c r="AN400" s="71">
        <v>0</v>
      </c>
      <c r="AO400" s="71">
        <v>0</v>
      </c>
      <c r="AP400" s="71">
        <v>153284016.78726044</v>
      </c>
      <c r="AQ400" s="72"/>
      <c r="AR400" s="71">
        <v>856</v>
      </c>
      <c r="AS400" s="71">
        <v>243</v>
      </c>
      <c r="AT400" s="71">
        <v>0</v>
      </c>
      <c r="AU400" s="71">
        <v>0</v>
      </c>
      <c r="AV400" s="71">
        <v>0</v>
      </c>
      <c r="AW400" s="71">
        <v>0</v>
      </c>
      <c r="AX400" s="71"/>
      <c r="AY400" s="72"/>
      <c r="AZ400" s="71">
        <v>3912.1930000000002</v>
      </c>
      <c r="BA400" s="71">
        <v>14883.58</v>
      </c>
      <c r="BB400" s="71">
        <v>0</v>
      </c>
      <c r="BC400" s="71">
        <v>0</v>
      </c>
      <c r="BD400" s="71">
        <v>0</v>
      </c>
      <c r="BE400" s="71">
        <v>0</v>
      </c>
      <c r="BF400" s="71"/>
      <c r="BG400" s="72"/>
      <c r="BH400" s="71">
        <v>0</v>
      </c>
      <c r="BI400" s="71">
        <v>0</v>
      </c>
      <c r="BJ400" s="71">
        <v>5.5419999999999998</v>
      </c>
      <c r="BK400" s="71">
        <v>0</v>
      </c>
      <c r="BL400" s="71">
        <v>15.067</v>
      </c>
      <c r="BM400" s="71">
        <v>0</v>
      </c>
      <c r="BN400" s="72"/>
      <c r="BO400" s="71">
        <v>0</v>
      </c>
      <c r="BP400" s="71">
        <v>0</v>
      </c>
      <c r="BQ400" s="71">
        <v>1</v>
      </c>
      <c r="BR400" s="71">
        <v>0</v>
      </c>
      <c r="BS400" s="71">
        <v>1</v>
      </c>
      <c r="BT400" s="71">
        <v>0</v>
      </c>
      <c r="BU400"/>
      <c r="BV400" s="70">
        <v>20.609000000000002</v>
      </c>
      <c r="BW400" s="70">
        <v>0</v>
      </c>
      <c r="BX400" s="70">
        <v>0</v>
      </c>
      <c r="BY400" s="70">
        <v>0</v>
      </c>
      <c r="BZ400" s="70">
        <v>0</v>
      </c>
      <c r="CA400" s="70">
        <v>0</v>
      </c>
      <c r="CB400" s="70">
        <v>0</v>
      </c>
      <c r="CC400" s="70">
        <v>0</v>
      </c>
      <c r="CD400" s="70">
        <v>0</v>
      </c>
    </row>
    <row r="401" spans="1:82">
      <c r="A401" s="70" t="s">
        <v>2221</v>
      </c>
      <c r="B401" s="70">
        <v>474</v>
      </c>
      <c r="C401" s="70">
        <v>15</v>
      </c>
      <c r="D401" s="70">
        <v>28</v>
      </c>
      <c r="E401" s="70">
        <v>2018</v>
      </c>
      <c r="F401" s="70" t="s">
        <v>183</v>
      </c>
      <c r="G401" s="70" t="s">
        <v>2206</v>
      </c>
      <c r="H401" s="70" t="s">
        <v>2207</v>
      </c>
      <c r="I401" s="148"/>
      <c r="J401" s="71">
        <v>43.65976800510709</v>
      </c>
      <c r="K401" s="71">
        <v>1.8921481571336309</v>
      </c>
      <c r="L401" s="71">
        <v>8.5935252071015</v>
      </c>
      <c r="M401" s="71">
        <v>32.05646375324708</v>
      </c>
      <c r="N401" s="71">
        <v>39.817445915042526</v>
      </c>
      <c r="O401" s="71">
        <v>28.634322551912447</v>
      </c>
      <c r="P401" s="71">
        <v>23.985463775042646</v>
      </c>
      <c r="Q401" s="71">
        <v>1.7956423904944201</v>
      </c>
      <c r="R401" s="71">
        <v>0</v>
      </c>
      <c r="S401" s="71">
        <v>3.5499648202409597</v>
      </c>
      <c r="T401" s="72"/>
      <c r="U401" s="71">
        <v>3401964</v>
      </c>
      <c r="V401" s="71">
        <v>868</v>
      </c>
      <c r="W401" s="71">
        <v>153</v>
      </c>
      <c r="X401" s="71">
        <v>7932</v>
      </c>
      <c r="Y401" s="71">
        <v>11928</v>
      </c>
      <c r="Z401" s="71">
        <v>17448</v>
      </c>
      <c r="AA401" s="71">
        <v>5018</v>
      </c>
      <c r="AB401" s="71">
        <v>28331</v>
      </c>
      <c r="AC401" s="71">
        <v>0</v>
      </c>
      <c r="AD401" s="71">
        <v>3.5499648202409602</v>
      </c>
      <c r="AE401" s="72"/>
      <c r="AF401" s="71">
        <v>28567940.98887255</v>
      </c>
      <c r="AG401" s="71">
        <v>1326251.9043992809</v>
      </c>
      <c r="AH401" s="71">
        <v>1902520.331561021</v>
      </c>
      <c r="AI401" s="71">
        <v>48208601.420776792</v>
      </c>
      <c r="AJ401" s="71">
        <v>62847682.829076767</v>
      </c>
      <c r="AK401" s="71">
        <v>0</v>
      </c>
      <c r="AL401" s="71">
        <v>0</v>
      </c>
      <c r="AM401" s="71">
        <v>3899793.6175717241</v>
      </c>
      <c r="AN401" s="71">
        <v>0</v>
      </c>
      <c r="AO401" s="71">
        <v>0</v>
      </c>
      <c r="AP401" s="71">
        <v>146752791.09225813</v>
      </c>
      <c r="AQ401" s="72"/>
      <c r="AR401" s="71">
        <v>910</v>
      </c>
      <c r="AS401" s="71">
        <v>269</v>
      </c>
      <c r="AT401" s="71">
        <v>0</v>
      </c>
      <c r="AU401" s="71">
        <v>0</v>
      </c>
      <c r="AV401" s="71">
        <v>0</v>
      </c>
      <c r="AW401" s="71">
        <v>0</v>
      </c>
      <c r="AX401" s="71"/>
      <c r="AY401" s="72"/>
      <c r="AZ401" s="71">
        <v>4185.0690000000004</v>
      </c>
      <c r="BA401" s="71">
        <v>16336.48</v>
      </c>
      <c r="BB401" s="71">
        <v>0</v>
      </c>
      <c r="BC401" s="71">
        <v>0</v>
      </c>
      <c r="BD401" s="71">
        <v>0</v>
      </c>
      <c r="BE401" s="71">
        <v>0</v>
      </c>
      <c r="BF401" s="71"/>
      <c r="BG401" s="72"/>
      <c r="BH401" s="71">
        <v>0</v>
      </c>
      <c r="BI401" s="71">
        <v>0</v>
      </c>
      <c r="BJ401" s="71">
        <v>5.431</v>
      </c>
      <c r="BK401" s="71">
        <v>0</v>
      </c>
      <c r="BL401" s="71">
        <v>14.481</v>
      </c>
      <c r="BM401" s="71">
        <v>0</v>
      </c>
      <c r="BN401" s="72"/>
      <c r="BO401" s="71">
        <v>0</v>
      </c>
      <c r="BP401" s="71">
        <v>0</v>
      </c>
      <c r="BQ401" s="71">
        <v>1</v>
      </c>
      <c r="BR401" s="71">
        <v>0</v>
      </c>
      <c r="BS401" s="71">
        <v>1</v>
      </c>
      <c r="BT401" s="71">
        <v>0</v>
      </c>
      <c r="BU401"/>
      <c r="BV401" s="70">
        <v>19.911999999999999</v>
      </c>
      <c r="BW401" s="70">
        <v>0</v>
      </c>
      <c r="BX401" s="70">
        <v>0</v>
      </c>
      <c r="BY401" s="70">
        <v>0</v>
      </c>
      <c r="BZ401" s="70">
        <v>0</v>
      </c>
      <c r="CA401" s="70">
        <v>0</v>
      </c>
      <c r="CB401" s="70">
        <v>0</v>
      </c>
      <c r="CC401" s="70">
        <v>0</v>
      </c>
      <c r="CD401" s="70">
        <v>0</v>
      </c>
    </row>
    <row r="402" spans="1:82">
      <c r="A402" s="70" t="s">
        <v>2222</v>
      </c>
      <c r="B402" s="70">
        <v>475</v>
      </c>
      <c r="C402" s="70">
        <v>16</v>
      </c>
      <c r="D402" s="70">
        <v>28</v>
      </c>
      <c r="E402" s="70">
        <v>2019</v>
      </c>
      <c r="F402" s="70" t="s">
        <v>158</v>
      </c>
      <c r="G402" s="70" t="s">
        <v>2206</v>
      </c>
      <c r="H402" s="70" t="s">
        <v>2207</v>
      </c>
      <c r="I402" s="148"/>
      <c r="J402" s="71">
        <v>38.478988363760081</v>
      </c>
      <c r="K402" s="71">
        <v>1.5947535719879944</v>
      </c>
      <c r="L402" s="71">
        <v>8.4488402743229134</v>
      </c>
      <c r="M402" s="71">
        <v>24.97702320739263</v>
      </c>
      <c r="N402" s="71">
        <v>29.771825487985335</v>
      </c>
      <c r="O402" s="71">
        <v>27.897971938515482</v>
      </c>
      <c r="P402" s="71">
        <v>23.940001763122353</v>
      </c>
      <c r="Q402" s="71">
        <v>1.7328229647947999</v>
      </c>
      <c r="R402" s="71">
        <v>0</v>
      </c>
      <c r="S402" s="71">
        <v>3.5770032340964235</v>
      </c>
      <c r="T402" s="72"/>
      <c r="U402" s="71">
        <v>3377628</v>
      </c>
      <c r="V402" s="71">
        <v>868</v>
      </c>
      <c r="W402" s="71">
        <v>153</v>
      </c>
      <c r="X402" s="71">
        <v>7932</v>
      </c>
      <c r="Y402" s="71">
        <v>11865</v>
      </c>
      <c r="Z402" s="71">
        <v>17466</v>
      </c>
      <c r="AA402" s="71">
        <v>4971</v>
      </c>
      <c r="AB402" s="71">
        <v>28080</v>
      </c>
      <c r="AC402" s="71">
        <v>0</v>
      </c>
      <c r="AD402" s="71">
        <v>3.577003234096424</v>
      </c>
      <c r="AE402" s="72"/>
      <c r="AF402" s="71">
        <v>29194529.670300111</v>
      </c>
      <c r="AG402" s="71">
        <v>1281731.2282182551</v>
      </c>
      <c r="AH402" s="71">
        <v>2109065.9735267428</v>
      </c>
      <c r="AI402" s="71">
        <v>45685983.320274413</v>
      </c>
      <c r="AJ402" s="71">
        <v>57638509.523822531</v>
      </c>
      <c r="AK402" s="71">
        <v>0</v>
      </c>
      <c r="AL402" s="71">
        <v>0</v>
      </c>
      <c r="AM402" s="71">
        <v>3824284.6138731753</v>
      </c>
      <c r="AN402" s="71">
        <v>0</v>
      </c>
      <c r="AO402" s="71">
        <v>0</v>
      </c>
      <c r="AP402" s="71">
        <v>139734104.33001524</v>
      </c>
      <c r="AQ402" s="72"/>
      <c r="AR402" s="71">
        <v>968</v>
      </c>
      <c r="AS402" s="71">
        <v>304</v>
      </c>
      <c r="AT402" s="71">
        <v>0</v>
      </c>
      <c r="AU402" s="71">
        <v>0</v>
      </c>
      <c r="AV402" s="71">
        <v>0</v>
      </c>
      <c r="AW402" s="71">
        <v>0</v>
      </c>
      <c r="AX402" s="71"/>
      <c r="AY402" s="72"/>
      <c r="AZ402" s="71">
        <v>4516.251000000002</v>
      </c>
      <c r="BA402" s="71">
        <v>21913.48</v>
      </c>
      <c r="BB402" s="71">
        <v>0</v>
      </c>
      <c r="BC402" s="71">
        <v>0</v>
      </c>
      <c r="BD402" s="71">
        <v>0</v>
      </c>
      <c r="BE402" s="71">
        <v>0</v>
      </c>
      <c r="BF402" s="71"/>
      <c r="BG402" s="72"/>
      <c r="BH402" s="71">
        <v>0</v>
      </c>
      <c r="BI402" s="71">
        <v>0</v>
      </c>
      <c r="BJ402" s="71">
        <v>5.3689999999999998</v>
      </c>
      <c r="BK402" s="71">
        <v>0</v>
      </c>
      <c r="BL402" s="71">
        <v>14.151</v>
      </c>
      <c r="BM402" s="71">
        <v>0</v>
      </c>
      <c r="BN402" s="72"/>
      <c r="BO402" s="71">
        <v>0</v>
      </c>
      <c r="BP402" s="71">
        <v>0</v>
      </c>
      <c r="BQ402" s="71">
        <v>1</v>
      </c>
      <c r="BR402" s="71">
        <v>0</v>
      </c>
      <c r="BS402" s="71">
        <v>1</v>
      </c>
      <c r="BT402" s="71">
        <v>0</v>
      </c>
      <c r="BU402"/>
      <c r="BV402" s="70">
        <v>19.52</v>
      </c>
      <c r="BW402" s="70">
        <v>0</v>
      </c>
      <c r="BX402" s="70">
        <v>0</v>
      </c>
      <c r="BY402" s="70">
        <v>0</v>
      </c>
      <c r="BZ402" s="70">
        <v>0</v>
      </c>
      <c r="CA402" s="70">
        <v>0</v>
      </c>
      <c r="CB402" s="70">
        <v>0</v>
      </c>
      <c r="CC402" s="70">
        <v>0</v>
      </c>
      <c r="CD402" s="70">
        <v>0</v>
      </c>
    </row>
    <row r="403" spans="1:82">
      <c r="A403" s="70" t="s">
        <v>2223</v>
      </c>
      <c r="B403" s="70">
        <v>476</v>
      </c>
      <c r="C403" s="70">
        <v>17</v>
      </c>
      <c r="D403" s="70">
        <v>28</v>
      </c>
      <c r="E403" s="70">
        <v>2020</v>
      </c>
      <c r="F403" s="70" t="s">
        <v>159</v>
      </c>
      <c r="G403" s="70" t="s">
        <v>2206</v>
      </c>
      <c r="H403" s="70" t="s">
        <v>2207</v>
      </c>
      <c r="I403" s="148"/>
      <c r="J403" s="71">
        <v>35.190214466673048</v>
      </c>
      <c r="K403" s="71">
        <v>1.9140985910379507</v>
      </c>
      <c r="L403" s="71">
        <v>18.52810692532206</v>
      </c>
      <c r="M403" s="71">
        <v>27.713677388797262</v>
      </c>
      <c r="N403" s="71">
        <v>42.087493501424476</v>
      </c>
      <c r="O403" s="71">
        <v>24.663678772444634</v>
      </c>
      <c r="P403" s="71">
        <v>22.75447891249468</v>
      </c>
      <c r="Q403" s="71">
        <v>1.6340964490010601</v>
      </c>
      <c r="R403" s="71">
        <v>0</v>
      </c>
      <c r="S403" s="71">
        <v>3.2957200712163361</v>
      </c>
      <c r="T403" s="72"/>
      <c r="U403" s="71">
        <v>2819607</v>
      </c>
      <c r="V403" s="71">
        <v>852</v>
      </c>
      <c r="W403" s="71">
        <v>334</v>
      </c>
      <c r="X403" s="71">
        <v>6832</v>
      </c>
      <c r="Y403" s="71">
        <v>11840</v>
      </c>
      <c r="Z403" s="71">
        <v>17624</v>
      </c>
      <c r="AA403" s="71">
        <v>5022</v>
      </c>
      <c r="AB403" s="71">
        <v>27715</v>
      </c>
      <c r="AC403" s="71">
        <v>0</v>
      </c>
      <c r="AD403" s="71">
        <v>3.2957200712163361</v>
      </c>
      <c r="AE403" s="72"/>
      <c r="AF403" s="71">
        <v>24772263.41854183</v>
      </c>
      <c r="AG403" s="71">
        <v>1279088.9480636339</v>
      </c>
      <c r="AH403" s="71">
        <v>4913619.8193763057</v>
      </c>
      <c r="AI403" s="71">
        <v>39085633.821564138</v>
      </c>
      <c r="AJ403" s="71">
        <v>63504420.626649253</v>
      </c>
      <c r="AK403" s="71"/>
      <c r="AL403" s="71"/>
      <c r="AM403" s="71">
        <v>3617115.4200723032</v>
      </c>
      <c r="AN403" s="71"/>
      <c r="AO403" s="71"/>
      <c r="AP403" s="71">
        <v>137172142.05426747</v>
      </c>
      <c r="AQ403" s="72"/>
      <c r="AR403" s="71">
        <v>1014</v>
      </c>
      <c r="AS403" s="71">
        <v>327</v>
      </c>
      <c r="AT403" s="71">
        <v>0</v>
      </c>
      <c r="AU403" s="71">
        <v>0</v>
      </c>
      <c r="AV403" s="71">
        <v>0</v>
      </c>
      <c r="AW403" s="71">
        <v>0</v>
      </c>
      <c r="AX403" s="71"/>
      <c r="AY403" s="72"/>
      <c r="AZ403" s="71">
        <v>4788.7510000000011</v>
      </c>
      <c r="BA403" s="71">
        <v>25178.179999999989</v>
      </c>
      <c r="BB403" s="71">
        <v>0</v>
      </c>
      <c r="BC403" s="71">
        <v>0</v>
      </c>
      <c r="BD403" s="71">
        <v>0</v>
      </c>
      <c r="BE403" s="71">
        <v>0</v>
      </c>
      <c r="BF403" s="71"/>
      <c r="BG403" s="72"/>
      <c r="BH403" s="71">
        <v>0</v>
      </c>
      <c r="BI403" s="71">
        <v>0</v>
      </c>
      <c r="BJ403" s="71">
        <v>4.1070000000000002</v>
      </c>
      <c r="BK403" s="71">
        <v>0</v>
      </c>
      <c r="BL403" s="71">
        <v>13.975</v>
      </c>
      <c r="BM403" s="71">
        <v>0</v>
      </c>
      <c r="BN403" s="72"/>
      <c r="BO403" s="71">
        <v>0</v>
      </c>
      <c r="BP403" s="71">
        <v>0</v>
      </c>
      <c r="BQ403" s="71">
        <v>1</v>
      </c>
      <c r="BR403" s="71">
        <v>0</v>
      </c>
      <c r="BS403" s="71">
        <v>1</v>
      </c>
      <c r="BT403" s="71">
        <v>0</v>
      </c>
      <c r="BU403"/>
      <c r="BV403" s="70">
        <v>18.082000000000001</v>
      </c>
      <c r="BW403" s="70">
        <v>0</v>
      </c>
      <c r="BX403" s="70">
        <v>0</v>
      </c>
      <c r="BY403" s="70">
        <v>0</v>
      </c>
      <c r="BZ403" s="70">
        <v>0</v>
      </c>
      <c r="CA403" s="70">
        <v>0</v>
      </c>
      <c r="CB403" s="70">
        <v>0</v>
      </c>
      <c r="CC403" s="70">
        <v>0</v>
      </c>
      <c r="CD403" s="70">
        <v>0</v>
      </c>
    </row>
    <row r="404" spans="1:82">
      <c r="A404" s="70" t="s">
        <v>2224</v>
      </c>
      <c r="B404" s="70">
        <v>476</v>
      </c>
      <c r="C404" s="70">
        <v>18</v>
      </c>
      <c r="D404" s="70">
        <v>28</v>
      </c>
      <c r="E404" s="70">
        <v>2021</v>
      </c>
      <c r="F404" s="70" t="s">
        <v>160</v>
      </c>
      <c r="G404" s="70" t="s">
        <v>2206</v>
      </c>
      <c r="H404" s="70" t="s">
        <v>2207</v>
      </c>
      <c r="I404" s="148"/>
      <c r="J404" s="71">
        <v>33.049426865354242</v>
      </c>
      <c r="K404" s="71">
        <v>1.9019065493507807</v>
      </c>
      <c r="L404" s="71">
        <v>14.745981839987117</v>
      </c>
      <c r="M404" s="71">
        <v>27.703780774342817</v>
      </c>
      <c r="N404" s="71">
        <v>40.249084362769409</v>
      </c>
      <c r="O404" s="71">
        <v>24.026800325603915</v>
      </c>
      <c r="P404" s="71">
        <v>23.623364739876479</v>
      </c>
      <c r="Q404" s="71">
        <v>1.60167513012646</v>
      </c>
      <c r="R404" s="71">
        <v>0</v>
      </c>
      <c r="S404" s="71">
        <v>3.3798492954201711</v>
      </c>
      <c r="T404" s="72"/>
      <c r="U404" s="71">
        <v>3314116</v>
      </c>
      <c r="V404" s="71">
        <v>852</v>
      </c>
      <c r="W404" s="71">
        <v>334</v>
      </c>
      <c r="X404" s="71">
        <v>6832</v>
      </c>
      <c r="Y404" s="71">
        <v>11827</v>
      </c>
      <c r="Z404" s="71">
        <v>17678</v>
      </c>
      <c r="AA404" s="71">
        <v>5084</v>
      </c>
      <c r="AB404" s="71">
        <v>27432</v>
      </c>
      <c r="AC404" s="71">
        <v>0</v>
      </c>
      <c r="AD404" s="71">
        <v>3.3798492954201711</v>
      </c>
      <c r="AE404" s="72"/>
      <c r="AF404" s="71">
        <v>25362656.184834663</v>
      </c>
      <c r="AG404" s="71">
        <v>1326129.353484578</v>
      </c>
      <c r="AH404" s="71">
        <v>4017146.7623170018</v>
      </c>
      <c r="AI404" s="71">
        <v>42976624.548298657</v>
      </c>
      <c r="AJ404" s="71">
        <v>63127414.010332718</v>
      </c>
      <c r="AK404" s="71">
        <v>0</v>
      </c>
      <c r="AL404" s="71">
        <v>0</v>
      </c>
      <c r="AM404" s="71">
        <v>3600830.9703436499</v>
      </c>
      <c r="AN404" s="71">
        <v>0</v>
      </c>
      <c r="AO404" s="71">
        <v>0</v>
      </c>
      <c r="AP404" s="71">
        <v>140410801.82961127</v>
      </c>
      <c r="AQ404" s="72"/>
      <c r="AR404" s="71">
        <v>1057</v>
      </c>
      <c r="AS404" s="71">
        <v>345</v>
      </c>
      <c r="AT404" s="71">
        <v>0</v>
      </c>
      <c r="AU404" s="71">
        <v>0</v>
      </c>
      <c r="AV404" s="71">
        <v>0</v>
      </c>
      <c r="AW404" s="71">
        <v>0</v>
      </c>
      <c r="AX404" s="71"/>
      <c r="AY404" s="72"/>
      <c r="AZ404" s="71">
        <v>5035.0310000000018</v>
      </c>
      <c r="BA404" s="71">
        <v>26453.87999999999</v>
      </c>
      <c r="BB404" s="71">
        <v>0</v>
      </c>
      <c r="BC404" s="71">
        <v>0</v>
      </c>
      <c r="BD404" s="71">
        <v>0</v>
      </c>
      <c r="BE404" s="71">
        <v>0</v>
      </c>
      <c r="BF404" s="71"/>
      <c r="BG404" s="72"/>
      <c r="BH404" s="71">
        <v>0</v>
      </c>
      <c r="BI404" s="71">
        <v>0</v>
      </c>
      <c r="BJ404" s="71">
        <v>6.1210000000000004</v>
      </c>
      <c r="BK404" s="71">
        <v>0</v>
      </c>
      <c r="BL404" s="71">
        <v>13.103999999999999</v>
      </c>
      <c r="BM404" s="71">
        <v>0</v>
      </c>
      <c r="BN404" s="72"/>
      <c r="BO404" s="71">
        <v>0</v>
      </c>
      <c r="BP404" s="71">
        <v>0</v>
      </c>
      <c r="BQ404" s="71">
        <v>1</v>
      </c>
      <c r="BR404" s="71">
        <v>0</v>
      </c>
      <c r="BS404" s="71">
        <v>1</v>
      </c>
      <c r="BT404" s="71">
        <v>0</v>
      </c>
      <c r="BU404"/>
      <c r="BV404" s="70">
        <v>19.225000000000001</v>
      </c>
      <c r="BW404" s="70">
        <v>0</v>
      </c>
      <c r="BX404" s="70">
        <v>0</v>
      </c>
      <c r="BY404" s="70">
        <v>0</v>
      </c>
      <c r="BZ404" s="70">
        <v>0</v>
      </c>
      <c r="CA404" s="70">
        <v>0</v>
      </c>
      <c r="CB404" s="70">
        <v>0</v>
      </c>
      <c r="CC404" s="70">
        <v>0</v>
      </c>
      <c r="CD404" s="70">
        <v>0</v>
      </c>
    </row>
    <row r="405" spans="1:82">
      <c r="A405" s="70" t="s">
        <v>2225</v>
      </c>
      <c r="B405" s="70">
        <v>476</v>
      </c>
      <c r="C405" s="70">
        <v>19</v>
      </c>
      <c r="D405" s="70">
        <v>28</v>
      </c>
      <c r="E405" s="70">
        <v>2022</v>
      </c>
      <c r="F405" s="70" t="s">
        <v>161</v>
      </c>
      <c r="G405" s="70" t="s">
        <v>2206</v>
      </c>
      <c r="H405" s="70" t="s">
        <v>2207</v>
      </c>
      <c r="I405" s="148"/>
      <c r="J405" s="71">
        <v>24.39769169088169</v>
      </c>
      <c r="K405" s="71">
        <v>1.6348394890021016</v>
      </c>
      <c r="L405" s="71">
        <v>9.981293516373329</v>
      </c>
      <c r="M405" s="71">
        <v>21.76684555742337</v>
      </c>
      <c r="N405" s="71">
        <v>29.808132632052459</v>
      </c>
      <c r="O405" s="71">
        <v>25.398646560305583</v>
      </c>
      <c r="P405" s="71">
        <v>23.245763479920377</v>
      </c>
      <c r="Q405" s="71">
        <v>1.6077353988684713</v>
      </c>
      <c r="R405" s="71">
        <v>0</v>
      </c>
      <c r="S405" s="71">
        <v>2.744334867940577</v>
      </c>
      <c r="T405" s="72"/>
      <c r="U405" s="71">
        <v>3098040</v>
      </c>
      <c r="V405" s="71">
        <v>852</v>
      </c>
      <c r="W405" s="71">
        <v>334</v>
      </c>
      <c r="X405" s="71">
        <v>6832</v>
      </c>
      <c r="Y405" s="71">
        <v>11931</v>
      </c>
      <c r="Z405" s="71">
        <v>17755</v>
      </c>
      <c r="AA405" s="71">
        <v>5079</v>
      </c>
      <c r="AB405" s="71">
        <v>27310</v>
      </c>
      <c r="AC405" s="71">
        <v>0</v>
      </c>
      <c r="AD405" s="71">
        <v>2.744334867940577</v>
      </c>
      <c r="AE405" s="72"/>
      <c r="AF405" s="71">
        <v>22210280.785743415</v>
      </c>
      <c r="AG405" s="71">
        <v>1327948.7160897166</v>
      </c>
      <c r="AH405" s="71">
        <v>3299167.571049083</v>
      </c>
      <c r="AI405" s="71">
        <v>37938385.999448031</v>
      </c>
      <c r="AJ405" s="71">
        <v>61886905.197680347</v>
      </c>
      <c r="AK405" s="71">
        <v>0</v>
      </c>
      <c r="AL405" s="71">
        <v>0</v>
      </c>
      <c r="AM405" s="71">
        <v>3526466.4102583262</v>
      </c>
      <c r="AN405" s="71">
        <v>0</v>
      </c>
      <c r="AO405" s="71">
        <v>0</v>
      </c>
      <c r="AP405" s="71">
        <v>130189154.68026891</v>
      </c>
      <c r="AQ405" s="72"/>
      <c r="AR405" s="71">
        <v>1124</v>
      </c>
      <c r="AS405" s="71">
        <v>357</v>
      </c>
      <c r="AT405" s="71">
        <v>0</v>
      </c>
      <c r="AU405" s="71">
        <v>0</v>
      </c>
      <c r="AV405" s="71">
        <v>0</v>
      </c>
      <c r="AW405" s="71">
        <v>0</v>
      </c>
      <c r="AX405" s="71"/>
      <c r="AY405" s="72"/>
      <c r="AZ405" s="71">
        <v>5431.6810000000032</v>
      </c>
      <c r="BA405" s="71">
        <v>28911.479999999985</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2226</v>
      </c>
      <c r="B406" s="70">
        <v>476</v>
      </c>
      <c r="C406" s="70">
        <v>20</v>
      </c>
      <c r="D406" s="70">
        <v>28</v>
      </c>
      <c r="E406" s="70">
        <v>2023</v>
      </c>
      <c r="F406" s="70" t="s">
        <v>1539</v>
      </c>
      <c r="G406" s="1064" t="s">
        <v>2206</v>
      </c>
      <c r="H406" s="70" t="s">
        <v>2207</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1194</v>
      </c>
      <c r="AS406" s="71">
        <v>364</v>
      </c>
      <c r="AT406" s="71">
        <v>0</v>
      </c>
      <c r="AU406" s="71">
        <v>0</v>
      </c>
      <c r="AV406" s="71">
        <v>0</v>
      </c>
      <c r="AW406" s="71">
        <v>0</v>
      </c>
      <c r="AX406" s="71"/>
      <c r="AY406" s="72"/>
      <c r="AZ406" s="71">
        <v>5880.0810000000056</v>
      </c>
      <c r="BA406" s="71">
        <v>29468.879999999986</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2227</v>
      </c>
      <c r="B407" s="70">
        <v>476</v>
      </c>
      <c r="C407" s="70">
        <v>21</v>
      </c>
      <c r="D407" s="70">
        <v>28</v>
      </c>
      <c r="E407" s="70">
        <v>2024</v>
      </c>
      <c r="F407" s="70" t="s">
        <v>1554</v>
      </c>
      <c r="G407" s="1064" t="s">
        <v>2206</v>
      </c>
      <c r="H407" s="70" t="s">
        <v>2207</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2228</v>
      </c>
      <c r="B408" s="70">
        <v>460</v>
      </c>
      <c r="C408" s="70">
        <v>1</v>
      </c>
      <c r="D408" s="70">
        <v>28</v>
      </c>
      <c r="E408" s="70">
        <v>1990</v>
      </c>
      <c r="F408" s="70" t="s">
        <v>787</v>
      </c>
      <c r="G408" s="70" t="s">
        <v>2229</v>
      </c>
      <c r="H408" s="70" t="s">
        <v>2230</v>
      </c>
      <c r="I408" s="148"/>
      <c r="J408" s="71">
        <v>15.84678536341316</v>
      </c>
      <c r="K408" s="71">
        <v>3.4405579223351892</v>
      </c>
      <c r="L408" s="71">
        <v>0.59221058117072045</v>
      </c>
      <c r="M408" s="71">
        <v>21.862455210045741</v>
      </c>
      <c r="N408" s="71">
        <v>18.67029336362085</v>
      </c>
      <c r="O408" s="71">
        <v>19.255470049848189</v>
      </c>
      <c r="P408" s="71">
        <v>21.35404905539507</v>
      </c>
      <c r="Q408" s="71">
        <v>1.2068407377104799</v>
      </c>
      <c r="R408" s="71">
        <v>0</v>
      </c>
      <c r="S408" s="71">
        <v>1.04384336614824</v>
      </c>
      <c r="T408" s="72"/>
      <c r="U408" s="71">
        <v>4112553</v>
      </c>
      <c r="V408" s="71">
        <v>1012</v>
      </c>
      <c r="W408" s="71">
        <v>8</v>
      </c>
      <c r="X408" s="71">
        <v>8027</v>
      </c>
      <c r="Y408" s="71">
        <v>5487</v>
      </c>
      <c r="Z408" s="71">
        <v>7920</v>
      </c>
      <c r="AA408" s="71">
        <v>5185</v>
      </c>
      <c r="AB408" s="71">
        <v>19595</v>
      </c>
      <c r="AC408" s="71">
        <v>0</v>
      </c>
      <c r="AD408" s="71">
        <v>1.04384336614824</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2231</v>
      </c>
      <c r="B409" s="70">
        <v>461</v>
      </c>
      <c r="C409" s="70">
        <v>2</v>
      </c>
      <c r="D409" s="70">
        <v>28</v>
      </c>
      <c r="E409" s="70">
        <v>2005</v>
      </c>
      <c r="F409" s="70" t="s">
        <v>789</v>
      </c>
      <c r="G409" s="70" t="s">
        <v>2229</v>
      </c>
      <c r="H409" s="70" t="s">
        <v>2230</v>
      </c>
      <c r="I409" s="148"/>
      <c r="J409" s="71">
        <v>29.911477103568689</v>
      </c>
      <c r="K409" s="71">
        <v>2.1513905640763511</v>
      </c>
      <c r="L409" s="71">
        <v>1.1065308174668269</v>
      </c>
      <c r="M409" s="71">
        <v>42.913133482382179</v>
      </c>
      <c r="N409" s="71">
        <v>31.890067099163531</v>
      </c>
      <c r="O409" s="71">
        <v>32.206078256376102</v>
      </c>
      <c r="P409" s="71">
        <v>24.962285653881871</v>
      </c>
      <c r="Q409" s="71">
        <v>1.50850108526091</v>
      </c>
      <c r="R409" s="71">
        <v>0</v>
      </c>
      <c r="S409" s="71">
        <v>0</v>
      </c>
      <c r="T409" s="72"/>
      <c r="U409" s="71">
        <v>6827853</v>
      </c>
      <c r="V409" s="71">
        <v>887</v>
      </c>
      <c r="W409" s="71">
        <v>15</v>
      </c>
      <c r="X409" s="71">
        <v>8641.5</v>
      </c>
      <c r="Y409" s="71">
        <v>8560</v>
      </c>
      <c r="Z409" s="71">
        <v>15329</v>
      </c>
      <c r="AA409" s="71">
        <v>4964</v>
      </c>
      <c r="AB409" s="71">
        <v>25605</v>
      </c>
      <c r="AC409" s="71">
        <v>0</v>
      </c>
      <c r="AD409" s="71">
        <v>0</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2232</v>
      </c>
      <c r="B410" s="70">
        <v>462</v>
      </c>
      <c r="C410" s="70">
        <v>3</v>
      </c>
      <c r="D410" s="70">
        <v>28</v>
      </c>
      <c r="E410" s="70">
        <v>2006</v>
      </c>
      <c r="F410" s="70" t="s">
        <v>790</v>
      </c>
      <c r="G410" s="70" t="s">
        <v>2229</v>
      </c>
      <c r="H410" s="70" t="s">
        <v>2230</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2233</v>
      </c>
      <c r="B411" s="70">
        <v>463</v>
      </c>
      <c r="C411" s="70">
        <v>4</v>
      </c>
      <c r="D411" s="70">
        <v>28</v>
      </c>
      <c r="E411" s="70">
        <v>2007</v>
      </c>
      <c r="F411" s="70" t="s">
        <v>791</v>
      </c>
      <c r="G411" s="70" t="s">
        <v>2229</v>
      </c>
      <c r="H411" s="70" t="s">
        <v>2230</v>
      </c>
      <c r="I411" s="148"/>
      <c r="J411" s="71">
        <v>42.90379167177457</v>
      </c>
      <c r="K411" s="71">
        <v>2.422251340708296</v>
      </c>
      <c r="L411" s="71">
        <v>1.129655549973039</v>
      </c>
      <c r="M411" s="71">
        <v>41.221355537950807</v>
      </c>
      <c r="N411" s="71">
        <v>34.405634933843338</v>
      </c>
      <c r="O411" s="71">
        <v>32.041793465778831</v>
      </c>
      <c r="P411" s="71">
        <v>24.901854127756032</v>
      </c>
      <c r="Q411" s="71">
        <v>1.6029874326543501</v>
      </c>
      <c r="R411" s="71">
        <v>0</v>
      </c>
      <c r="S411" s="71">
        <v>0</v>
      </c>
      <c r="T411" s="72"/>
      <c r="U411" s="71">
        <v>8646886</v>
      </c>
      <c r="V411" s="71">
        <v>868</v>
      </c>
      <c r="W411" s="71">
        <v>17</v>
      </c>
      <c r="X411" s="71">
        <v>10098</v>
      </c>
      <c r="Y411" s="71">
        <v>8869</v>
      </c>
      <c r="Z411" s="71">
        <v>15854</v>
      </c>
      <c r="AA411" s="71">
        <v>4876.5</v>
      </c>
      <c r="AB411" s="71">
        <v>25770</v>
      </c>
      <c r="AC411" s="71">
        <v>0</v>
      </c>
      <c r="AD411" s="71">
        <v>0</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2234</v>
      </c>
      <c r="B412" s="70">
        <v>464</v>
      </c>
      <c r="C412" s="70">
        <v>5</v>
      </c>
      <c r="D412" s="70">
        <v>28</v>
      </c>
      <c r="E412" s="70">
        <v>2008</v>
      </c>
      <c r="F412" s="70" t="s">
        <v>792</v>
      </c>
      <c r="G412" s="70" t="s">
        <v>2229</v>
      </c>
      <c r="H412" s="70" t="s">
        <v>2230</v>
      </c>
      <c r="I412" s="148"/>
      <c r="J412" s="71">
        <v>38.253710493629541</v>
      </c>
      <c r="K412" s="71">
        <v>1.8542531181486039</v>
      </c>
      <c r="L412" s="71">
        <v>1.000390086899968</v>
      </c>
      <c r="M412" s="71">
        <v>49.615393400871874</v>
      </c>
      <c r="N412" s="71">
        <v>33.629322090201804</v>
      </c>
      <c r="O412" s="71">
        <v>31.50983294581777</v>
      </c>
      <c r="P412" s="71">
        <v>24.17468137290788</v>
      </c>
      <c r="Q412" s="71">
        <v>1.58451439228312</v>
      </c>
      <c r="R412" s="71">
        <v>0</v>
      </c>
      <c r="S412" s="71">
        <v>0</v>
      </c>
      <c r="T412" s="72"/>
      <c r="U412" s="71">
        <v>8478370</v>
      </c>
      <c r="V412" s="71">
        <v>868</v>
      </c>
      <c r="W412" s="71">
        <v>17</v>
      </c>
      <c r="X412" s="71">
        <v>10098</v>
      </c>
      <c r="Y412" s="71">
        <v>8992</v>
      </c>
      <c r="Z412" s="71">
        <v>16138</v>
      </c>
      <c r="AA412" s="71">
        <v>4739.5</v>
      </c>
      <c r="AB412" s="71">
        <v>25892</v>
      </c>
      <c r="AC412" s="71">
        <v>0</v>
      </c>
      <c r="AD412" s="71">
        <v>0</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2235</v>
      </c>
      <c r="B413" s="70">
        <v>465</v>
      </c>
      <c r="C413" s="70">
        <v>6</v>
      </c>
      <c r="D413" s="70">
        <v>28</v>
      </c>
      <c r="E413" s="70">
        <v>2009</v>
      </c>
      <c r="F413" s="70" t="s">
        <v>176</v>
      </c>
      <c r="G413" s="70" t="s">
        <v>2229</v>
      </c>
      <c r="H413" s="70" t="s">
        <v>2230</v>
      </c>
      <c r="I413" s="148"/>
      <c r="J413" s="71">
        <v>30.97775551963079</v>
      </c>
      <c r="K413" s="71">
        <v>1.927045185789193</v>
      </c>
      <c r="L413" s="71">
        <v>3.030761385734869</v>
      </c>
      <c r="M413" s="71">
        <v>53.825823746188988</v>
      </c>
      <c r="N413" s="71">
        <v>30.498739233850468</v>
      </c>
      <c r="O413" s="71">
        <v>32.392104554679541</v>
      </c>
      <c r="P413" s="71">
        <v>22.996502661577079</v>
      </c>
      <c r="Q413" s="71">
        <v>1.50972668936072</v>
      </c>
      <c r="R413" s="71">
        <v>0</v>
      </c>
      <c r="S413" s="71">
        <v>0</v>
      </c>
      <c r="T413" s="72"/>
      <c r="U413" s="71">
        <v>5137112</v>
      </c>
      <c r="V413" s="71">
        <v>896</v>
      </c>
      <c r="W413" s="71">
        <v>88</v>
      </c>
      <c r="X413" s="71">
        <v>11392</v>
      </c>
      <c r="Y413" s="71">
        <v>9054</v>
      </c>
      <c r="Z413" s="71">
        <v>16375</v>
      </c>
      <c r="AA413" s="71">
        <v>4628.5</v>
      </c>
      <c r="AB413" s="71">
        <v>25897</v>
      </c>
      <c r="AC413" s="71">
        <v>0</v>
      </c>
      <c r="AD413" s="71">
        <v>0</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16.95</v>
      </c>
      <c r="BK413" s="71">
        <v>0</v>
      </c>
      <c r="BL413" s="71">
        <v>0</v>
      </c>
      <c r="BM413" s="71">
        <v>0</v>
      </c>
      <c r="BN413" s="72"/>
      <c r="BO413" s="71">
        <v>0</v>
      </c>
      <c r="BP413" s="71">
        <v>0</v>
      </c>
      <c r="BQ413" s="71">
        <v>2</v>
      </c>
      <c r="BR413" s="71">
        <v>0</v>
      </c>
      <c r="BS413" s="71">
        <v>0</v>
      </c>
      <c r="BT413" s="71">
        <v>0</v>
      </c>
      <c r="BU413"/>
      <c r="BV413" s="70">
        <v>16.95</v>
      </c>
      <c r="BW413" s="70">
        <v>0</v>
      </c>
      <c r="BX413" s="70">
        <v>0</v>
      </c>
      <c r="BY413" s="70">
        <v>0</v>
      </c>
      <c r="BZ413" s="70">
        <v>0</v>
      </c>
      <c r="CA413" s="70">
        <v>0</v>
      </c>
      <c r="CB413" s="70">
        <v>0</v>
      </c>
      <c r="CC413" s="70">
        <v>0</v>
      </c>
      <c r="CD413" s="70">
        <v>0</v>
      </c>
    </row>
    <row r="414" spans="1:82">
      <c r="A414" s="70" t="s">
        <v>2236</v>
      </c>
      <c r="B414" s="70">
        <v>466</v>
      </c>
      <c r="C414" s="70">
        <v>7</v>
      </c>
      <c r="D414" s="70">
        <v>28</v>
      </c>
      <c r="E414" s="70">
        <v>2010</v>
      </c>
      <c r="F414" s="70" t="s">
        <v>177</v>
      </c>
      <c r="G414" s="70" t="s">
        <v>2229</v>
      </c>
      <c r="H414" s="70" t="s">
        <v>2230</v>
      </c>
      <c r="I414" s="148"/>
      <c r="J414" s="71">
        <v>37.010389207616711</v>
      </c>
      <c r="K414" s="71">
        <v>2.0221210203860731</v>
      </c>
      <c r="L414" s="71">
        <v>2.8548410174515841</v>
      </c>
      <c r="M414" s="71">
        <v>55.735769332073062</v>
      </c>
      <c r="N414" s="71">
        <v>30.203131030428441</v>
      </c>
      <c r="O414" s="71">
        <v>32.707948282118409</v>
      </c>
      <c r="P414" s="71">
        <v>23.333282190678499</v>
      </c>
      <c r="Q414" s="71">
        <v>1.5824215108890201</v>
      </c>
      <c r="R414" s="71">
        <v>0</v>
      </c>
      <c r="S414" s="71">
        <v>0</v>
      </c>
      <c r="T414" s="72"/>
      <c r="U414" s="71">
        <v>7255930</v>
      </c>
      <c r="V414" s="71">
        <v>896</v>
      </c>
      <c r="W414" s="71">
        <v>88</v>
      </c>
      <c r="X414" s="71">
        <v>11392</v>
      </c>
      <c r="Y414" s="71">
        <v>9214</v>
      </c>
      <c r="Z414" s="71">
        <v>16611.5</v>
      </c>
      <c r="AA414" s="71">
        <v>4579</v>
      </c>
      <c r="AB414" s="71">
        <v>26010</v>
      </c>
      <c r="AC414" s="71">
        <v>0</v>
      </c>
      <c r="AD414" s="71">
        <v>0</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16.18</v>
      </c>
      <c r="BK414" s="71">
        <v>0</v>
      </c>
      <c r="BL414" s="71">
        <v>0</v>
      </c>
      <c r="BM414" s="71">
        <v>0</v>
      </c>
      <c r="BN414" s="72"/>
      <c r="BO414" s="71">
        <v>0</v>
      </c>
      <c r="BP414" s="71">
        <v>0</v>
      </c>
      <c r="BQ414" s="71">
        <v>2</v>
      </c>
      <c r="BR414" s="71">
        <v>0</v>
      </c>
      <c r="BS414" s="71">
        <v>0</v>
      </c>
      <c r="BT414" s="71">
        <v>0</v>
      </c>
      <c r="BU414"/>
      <c r="BV414" s="70">
        <v>16.18</v>
      </c>
      <c r="BW414" s="70">
        <v>0</v>
      </c>
      <c r="BX414" s="70">
        <v>0</v>
      </c>
      <c r="BY414" s="70">
        <v>0</v>
      </c>
      <c r="BZ414" s="70">
        <v>0</v>
      </c>
      <c r="CA414" s="70">
        <v>0</v>
      </c>
      <c r="CB414" s="70">
        <v>0</v>
      </c>
      <c r="CC414" s="70">
        <v>0</v>
      </c>
      <c r="CD414" s="70">
        <v>0</v>
      </c>
    </row>
    <row r="415" spans="1:82">
      <c r="A415" s="70" t="s">
        <v>2237</v>
      </c>
      <c r="B415" s="70">
        <v>467</v>
      </c>
      <c r="C415" s="70">
        <v>8</v>
      </c>
      <c r="D415" s="70">
        <v>28</v>
      </c>
      <c r="E415" s="70">
        <v>2011</v>
      </c>
      <c r="F415" s="70" t="s">
        <v>178</v>
      </c>
      <c r="G415" s="70" t="s">
        <v>2229</v>
      </c>
      <c r="H415" s="70" t="s">
        <v>2230</v>
      </c>
      <c r="I415" s="148"/>
      <c r="J415" s="71">
        <v>37.749592161636308</v>
      </c>
      <c r="K415" s="71">
        <v>2.3346822022407459</v>
      </c>
      <c r="L415" s="71">
        <v>2.992919603421655</v>
      </c>
      <c r="M415" s="71">
        <v>63.435015642876969</v>
      </c>
      <c r="N415" s="71">
        <v>35.531777589021701</v>
      </c>
      <c r="O415" s="71">
        <v>32.70142531814858</v>
      </c>
      <c r="P415" s="71">
        <v>22.29527633942941</v>
      </c>
      <c r="Q415" s="71">
        <v>1.8322523844513701</v>
      </c>
      <c r="R415" s="71">
        <v>0</v>
      </c>
      <c r="S415" s="71">
        <v>0</v>
      </c>
      <c r="T415" s="72"/>
      <c r="U415" s="71">
        <v>8015953</v>
      </c>
      <c r="V415" s="71">
        <v>896</v>
      </c>
      <c r="W415" s="71">
        <v>88</v>
      </c>
      <c r="X415" s="71">
        <v>11392</v>
      </c>
      <c r="Y415" s="71">
        <v>9365</v>
      </c>
      <c r="Z415" s="71">
        <v>16969</v>
      </c>
      <c r="AA415" s="71">
        <v>4505.5</v>
      </c>
      <c r="AB415" s="71">
        <v>26109</v>
      </c>
      <c r="AC415" s="71">
        <v>0</v>
      </c>
      <c r="AD415" s="71">
        <v>0</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18.335000000000001</v>
      </c>
      <c r="BK415" s="71">
        <v>0</v>
      </c>
      <c r="BL415" s="71">
        <v>0</v>
      </c>
      <c r="BM415" s="71">
        <v>0</v>
      </c>
      <c r="BN415" s="72"/>
      <c r="BO415" s="71">
        <v>0</v>
      </c>
      <c r="BP415" s="71">
        <v>0</v>
      </c>
      <c r="BQ415" s="71">
        <v>3</v>
      </c>
      <c r="BR415" s="71">
        <v>0</v>
      </c>
      <c r="BS415" s="71">
        <v>0</v>
      </c>
      <c r="BT415" s="71">
        <v>0</v>
      </c>
      <c r="BU415"/>
      <c r="BV415" s="70">
        <v>18.335000000000001</v>
      </c>
      <c r="BW415" s="70">
        <v>0</v>
      </c>
      <c r="BX415" s="70">
        <v>0</v>
      </c>
      <c r="BY415" s="70">
        <v>0</v>
      </c>
      <c r="BZ415" s="70">
        <v>0</v>
      </c>
      <c r="CA415" s="70">
        <v>0</v>
      </c>
      <c r="CB415" s="70">
        <v>0</v>
      </c>
      <c r="CC415" s="70">
        <v>0</v>
      </c>
      <c r="CD415" s="70">
        <v>0</v>
      </c>
    </row>
    <row r="416" spans="1:82">
      <c r="A416" s="70" t="s">
        <v>2238</v>
      </c>
      <c r="B416" s="70">
        <v>468</v>
      </c>
      <c r="C416" s="70">
        <v>9</v>
      </c>
      <c r="D416" s="70">
        <v>28</v>
      </c>
      <c r="E416" s="70">
        <v>2012</v>
      </c>
      <c r="F416" s="70" t="s">
        <v>179</v>
      </c>
      <c r="G416" s="70" t="s">
        <v>2229</v>
      </c>
      <c r="H416" s="70" t="s">
        <v>2230</v>
      </c>
      <c r="I416" s="148"/>
      <c r="J416" s="71">
        <v>45.093632614123401</v>
      </c>
      <c r="K416" s="71">
        <v>2.2352007548373289</v>
      </c>
      <c r="L416" s="71">
        <v>2.9490524625933761</v>
      </c>
      <c r="M416" s="71">
        <v>62.417071582730337</v>
      </c>
      <c r="N416" s="71">
        <v>41.509218725869033</v>
      </c>
      <c r="O416" s="71">
        <v>33.276752490422169</v>
      </c>
      <c r="P416" s="71">
        <v>22.576400382204902</v>
      </c>
      <c r="Q416" s="71">
        <v>2.0057257463852598</v>
      </c>
      <c r="R416" s="71">
        <v>0</v>
      </c>
      <c r="S416" s="71">
        <v>0</v>
      </c>
      <c r="T416" s="72"/>
      <c r="U416" s="71">
        <v>7535813</v>
      </c>
      <c r="V416" s="71">
        <v>896</v>
      </c>
      <c r="W416" s="71">
        <v>88</v>
      </c>
      <c r="X416" s="71">
        <v>11392</v>
      </c>
      <c r="Y416" s="71">
        <v>9578</v>
      </c>
      <c r="Z416" s="71">
        <v>17404.5</v>
      </c>
      <c r="AA416" s="71">
        <v>4536.5</v>
      </c>
      <c r="AB416" s="71">
        <v>26306</v>
      </c>
      <c r="AC416" s="71">
        <v>0</v>
      </c>
      <c r="AD416" s="71">
        <v>0</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21.138999999999999</v>
      </c>
      <c r="BK416" s="71">
        <v>0</v>
      </c>
      <c r="BL416" s="71">
        <v>0</v>
      </c>
      <c r="BM416" s="71">
        <v>0</v>
      </c>
      <c r="BN416" s="72"/>
      <c r="BO416" s="71">
        <v>0</v>
      </c>
      <c r="BP416" s="71">
        <v>0</v>
      </c>
      <c r="BQ416" s="71">
        <v>3</v>
      </c>
      <c r="BR416" s="71">
        <v>0</v>
      </c>
      <c r="BS416" s="71">
        <v>0</v>
      </c>
      <c r="BT416" s="71">
        <v>0</v>
      </c>
      <c r="BU416"/>
      <c r="BV416" s="70">
        <v>21.138999999999999</v>
      </c>
      <c r="BW416" s="70">
        <v>0</v>
      </c>
      <c r="BX416" s="70">
        <v>0</v>
      </c>
      <c r="BY416" s="70">
        <v>0</v>
      </c>
      <c r="BZ416" s="70">
        <v>0</v>
      </c>
      <c r="CA416" s="70">
        <v>0</v>
      </c>
      <c r="CB416" s="70">
        <v>0</v>
      </c>
      <c r="CC416" s="70">
        <v>0</v>
      </c>
      <c r="CD416" s="70">
        <v>0</v>
      </c>
    </row>
    <row r="417" spans="1:82">
      <c r="A417" s="70" t="s">
        <v>2239</v>
      </c>
      <c r="B417" s="70">
        <v>469</v>
      </c>
      <c r="C417" s="70">
        <v>10</v>
      </c>
      <c r="D417" s="70">
        <v>28</v>
      </c>
      <c r="E417" s="70">
        <v>2013</v>
      </c>
      <c r="F417" s="70" t="s">
        <v>180</v>
      </c>
      <c r="G417" s="70" t="s">
        <v>2229</v>
      </c>
      <c r="H417" s="70" t="s">
        <v>2230</v>
      </c>
      <c r="I417" s="148"/>
      <c r="J417" s="71">
        <v>45.79121076064289</v>
      </c>
      <c r="K417" s="71">
        <v>2.18871352189002</v>
      </c>
      <c r="L417" s="71">
        <v>2.4206722175578061</v>
      </c>
      <c r="M417" s="71">
        <v>64.541536802736346</v>
      </c>
      <c r="N417" s="71">
        <v>38.326764515614833</v>
      </c>
      <c r="O417" s="71">
        <v>32.367891298763979</v>
      </c>
      <c r="P417" s="71">
        <v>22.294309174457158</v>
      </c>
      <c r="Q417" s="71">
        <v>2.0399259043470899</v>
      </c>
      <c r="R417" s="71">
        <v>0</v>
      </c>
      <c r="S417" s="71">
        <v>0</v>
      </c>
      <c r="T417" s="72"/>
      <c r="U417" s="71">
        <v>6610206</v>
      </c>
      <c r="V417" s="71">
        <v>896</v>
      </c>
      <c r="W417" s="71">
        <v>88</v>
      </c>
      <c r="X417" s="71">
        <v>11392</v>
      </c>
      <c r="Y417" s="71">
        <v>9656</v>
      </c>
      <c r="Z417" s="71">
        <v>17685</v>
      </c>
      <c r="AA417" s="71">
        <v>4463</v>
      </c>
      <c r="AB417" s="71">
        <v>26371</v>
      </c>
      <c r="AC417" s="71">
        <v>0</v>
      </c>
      <c r="AD417" s="71">
        <v>0</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21.701000000000001</v>
      </c>
      <c r="BK417" s="71">
        <v>0</v>
      </c>
      <c r="BL417" s="71">
        <v>0</v>
      </c>
      <c r="BM417" s="71">
        <v>0</v>
      </c>
      <c r="BN417" s="72"/>
      <c r="BO417" s="71">
        <v>0</v>
      </c>
      <c r="BP417" s="71">
        <v>0</v>
      </c>
      <c r="BQ417" s="71">
        <v>2</v>
      </c>
      <c r="BR417" s="71">
        <v>0</v>
      </c>
      <c r="BS417" s="71">
        <v>0</v>
      </c>
      <c r="BT417" s="71">
        <v>0</v>
      </c>
      <c r="BU417"/>
      <c r="BV417" s="70">
        <v>21.701000000000001</v>
      </c>
      <c r="BW417" s="70">
        <v>0</v>
      </c>
      <c r="BX417" s="70">
        <v>0</v>
      </c>
      <c r="BY417" s="70">
        <v>0</v>
      </c>
      <c r="BZ417" s="70">
        <v>0</v>
      </c>
      <c r="CA417" s="70">
        <v>0</v>
      </c>
      <c r="CB417" s="70">
        <v>0</v>
      </c>
      <c r="CC417" s="70">
        <v>0</v>
      </c>
      <c r="CD417" s="70">
        <v>0</v>
      </c>
    </row>
    <row r="418" spans="1:82">
      <c r="A418" s="70" t="s">
        <v>2240</v>
      </c>
      <c r="B418" s="70">
        <v>470</v>
      </c>
      <c r="C418" s="70">
        <v>11</v>
      </c>
      <c r="D418" s="70">
        <v>28</v>
      </c>
      <c r="E418" s="70">
        <v>2014</v>
      </c>
      <c r="F418" s="70" t="s">
        <v>181</v>
      </c>
      <c r="G418" s="70" t="s">
        <v>2229</v>
      </c>
      <c r="H418" s="70" t="s">
        <v>2230</v>
      </c>
      <c r="I418" s="148"/>
      <c r="J418" s="71">
        <v>44.475151689101232</v>
      </c>
      <c r="K418" s="71">
        <v>1.968380320781296</v>
      </c>
      <c r="L418" s="71">
        <v>1.831996198859654</v>
      </c>
      <c r="M418" s="71">
        <v>58.498777622517252</v>
      </c>
      <c r="N418" s="71">
        <v>33.17555767355821</v>
      </c>
      <c r="O418" s="71">
        <v>31.262259097301712</v>
      </c>
      <c r="P418" s="71">
        <v>22.505596840670798</v>
      </c>
      <c r="Q418" s="71">
        <v>1.9669840990206</v>
      </c>
      <c r="R418" s="71">
        <v>0</v>
      </c>
      <c r="S418" s="71">
        <v>0</v>
      </c>
      <c r="T418" s="72"/>
      <c r="U418" s="71">
        <v>7967434</v>
      </c>
      <c r="V418" s="71">
        <v>743</v>
      </c>
      <c r="W418" s="71">
        <v>64</v>
      </c>
      <c r="X418" s="71">
        <v>10730</v>
      </c>
      <c r="Y418" s="71">
        <v>9832</v>
      </c>
      <c r="Z418" s="71">
        <v>17990</v>
      </c>
      <c r="AA418" s="71">
        <v>4482</v>
      </c>
      <c r="AB418" s="71">
        <v>26503</v>
      </c>
      <c r="AC418" s="71">
        <v>0</v>
      </c>
      <c r="AD418" s="71">
        <v>0</v>
      </c>
      <c r="AE418" s="72"/>
      <c r="AF418" s="71"/>
      <c r="AG418" s="71"/>
      <c r="AH418" s="71"/>
      <c r="AI418" s="71"/>
      <c r="AJ418" s="71"/>
      <c r="AK418" s="71"/>
      <c r="AL418" s="71"/>
      <c r="AM418" s="71"/>
      <c r="AN418" s="71"/>
      <c r="AO418" s="71"/>
      <c r="AP418" s="71"/>
      <c r="AQ418" s="72"/>
      <c r="AR418" s="71">
        <v>667</v>
      </c>
      <c r="AS418" s="71">
        <v>136</v>
      </c>
      <c r="AT418" s="71">
        <v>0</v>
      </c>
      <c r="AU418" s="71">
        <v>1</v>
      </c>
      <c r="AV418" s="71">
        <v>0</v>
      </c>
      <c r="AW418" s="71">
        <v>0</v>
      </c>
      <c r="AX418" s="71"/>
      <c r="AY418" s="72"/>
      <c r="AZ418" s="71">
        <v>2917.2</v>
      </c>
      <c r="BA418" s="71">
        <v>6507.8</v>
      </c>
      <c r="BB418" s="71">
        <v>0</v>
      </c>
      <c r="BC418" s="71">
        <v>80</v>
      </c>
      <c r="BD418" s="71">
        <v>0</v>
      </c>
      <c r="BE418" s="71">
        <v>0</v>
      </c>
      <c r="BF418" s="71"/>
      <c r="BG418" s="72"/>
      <c r="BH418" s="71">
        <v>0</v>
      </c>
      <c r="BI418" s="71">
        <v>0</v>
      </c>
      <c r="BJ418" s="71">
        <v>10.512</v>
      </c>
      <c r="BK418" s="71">
        <v>0</v>
      </c>
      <c r="BL418" s="71">
        <v>0</v>
      </c>
      <c r="BM418" s="71">
        <v>0</v>
      </c>
      <c r="BN418" s="72"/>
      <c r="BO418" s="71">
        <v>0</v>
      </c>
      <c r="BP418" s="71">
        <v>0</v>
      </c>
      <c r="BQ418" s="71">
        <v>1</v>
      </c>
      <c r="BR418" s="71">
        <v>0</v>
      </c>
      <c r="BS418" s="71">
        <v>0</v>
      </c>
      <c r="BT418" s="71">
        <v>0</v>
      </c>
      <c r="BU418"/>
      <c r="BV418" s="70">
        <v>10.512</v>
      </c>
      <c r="BW418" s="70">
        <v>0</v>
      </c>
      <c r="BX418" s="70">
        <v>0</v>
      </c>
      <c r="BY418" s="70">
        <v>0</v>
      </c>
      <c r="BZ418" s="70">
        <v>0</v>
      </c>
      <c r="CA418" s="70">
        <v>0</v>
      </c>
      <c r="CB418" s="70">
        <v>0</v>
      </c>
      <c r="CC418" s="70">
        <v>0</v>
      </c>
      <c r="CD418" s="70">
        <v>0</v>
      </c>
    </row>
    <row r="419" spans="1:82">
      <c r="A419" s="70" t="s">
        <v>2241</v>
      </c>
      <c r="B419" s="70">
        <v>471</v>
      </c>
      <c r="C419" s="70">
        <v>12</v>
      </c>
      <c r="D419" s="70">
        <v>28</v>
      </c>
      <c r="E419" s="70">
        <v>2015</v>
      </c>
      <c r="F419" s="70" t="s">
        <v>182</v>
      </c>
      <c r="G419" s="70" t="s">
        <v>2229</v>
      </c>
      <c r="H419" s="70" t="s">
        <v>2230</v>
      </c>
      <c r="I419" s="148"/>
      <c r="J419" s="71">
        <v>38.671800708936978</v>
      </c>
      <c r="K419" s="71">
        <v>1.825710047670164</v>
      </c>
      <c r="L419" s="71">
        <v>1.848374559780819</v>
      </c>
      <c r="M419" s="71">
        <v>52.588947271957927</v>
      </c>
      <c r="N419" s="71">
        <v>35.541464111971891</v>
      </c>
      <c r="O419" s="71">
        <v>31.587333487559349</v>
      </c>
      <c r="P419" s="71">
        <v>22.633934093759777</v>
      </c>
      <c r="Q419" s="71">
        <v>1.9276576309878799</v>
      </c>
      <c r="R419" s="71">
        <v>0</v>
      </c>
      <c r="S419" s="71">
        <v>0</v>
      </c>
      <c r="T419" s="72"/>
      <c r="U419" s="71">
        <v>7847739</v>
      </c>
      <c r="V419" s="71">
        <v>743</v>
      </c>
      <c r="W419" s="71">
        <v>64</v>
      </c>
      <c r="X419" s="71">
        <v>10730</v>
      </c>
      <c r="Y419" s="71">
        <v>9995</v>
      </c>
      <c r="Z419" s="71">
        <v>18352</v>
      </c>
      <c r="AA419" s="71">
        <v>4504</v>
      </c>
      <c r="AB419" s="71">
        <v>26532</v>
      </c>
      <c r="AC419" s="71">
        <v>0</v>
      </c>
      <c r="AD419" s="71">
        <v>0</v>
      </c>
      <c r="AE419" s="72"/>
      <c r="AF419" s="71">
        <v>58745144.018378049</v>
      </c>
      <c r="AG419" s="71">
        <v>1365758.6464202539</v>
      </c>
      <c r="AH419" s="71">
        <v>388359.89484850108</v>
      </c>
      <c r="AI419" s="71">
        <v>68741857.249997869</v>
      </c>
      <c r="AJ419" s="71">
        <v>51892896.937351048</v>
      </c>
      <c r="AK419" s="71">
        <v>0</v>
      </c>
      <c r="AL419" s="71">
        <v>0</v>
      </c>
      <c r="AM419" s="71">
        <v>3636099.3024459812</v>
      </c>
      <c r="AN419" s="71">
        <v>0</v>
      </c>
      <c r="AO419" s="71">
        <v>0</v>
      </c>
      <c r="AP419" s="71">
        <v>184770116.0494417</v>
      </c>
      <c r="AQ419" s="72"/>
      <c r="AR419" s="71">
        <v>748</v>
      </c>
      <c r="AS419" s="71">
        <v>183</v>
      </c>
      <c r="AT419" s="71">
        <v>0</v>
      </c>
      <c r="AU419" s="71">
        <v>1</v>
      </c>
      <c r="AV419" s="71">
        <v>0</v>
      </c>
      <c r="AW419" s="71">
        <v>0</v>
      </c>
      <c r="AX419" s="71"/>
      <c r="AY419" s="72"/>
      <c r="AZ419" s="71">
        <v>3335.2</v>
      </c>
      <c r="BA419" s="71">
        <v>7529.4</v>
      </c>
      <c r="BB419" s="71">
        <v>0</v>
      </c>
      <c r="BC419" s="71">
        <v>80</v>
      </c>
      <c r="BD419" s="71">
        <v>0</v>
      </c>
      <c r="BE419" s="71">
        <v>0</v>
      </c>
      <c r="BF419" s="71"/>
      <c r="BG419" s="72"/>
      <c r="BH419" s="71">
        <v>0</v>
      </c>
      <c r="BI419" s="71">
        <v>0</v>
      </c>
      <c r="BJ419" s="71">
        <v>10.211</v>
      </c>
      <c r="BK419" s="71">
        <v>0</v>
      </c>
      <c r="BL419" s="71">
        <v>0</v>
      </c>
      <c r="BM419" s="71">
        <v>0</v>
      </c>
      <c r="BN419" s="72"/>
      <c r="BO419" s="71">
        <v>0</v>
      </c>
      <c r="BP419" s="71">
        <v>0</v>
      </c>
      <c r="BQ419" s="71">
        <v>1</v>
      </c>
      <c r="BR419" s="71">
        <v>0</v>
      </c>
      <c r="BS419" s="71">
        <v>0</v>
      </c>
      <c r="BT419" s="71">
        <v>0</v>
      </c>
      <c r="BU419"/>
      <c r="BV419" s="70">
        <v>10.211</v>
      </c>
      <c r="BW419" s="70">
        <v>0</v>
      </c>
      <c r="BX419" s="70">
        <v>0</v>
      </c>
      <c r="BY419" s="70">
        <v>0</v>
      </c>
      <c r="BZ419" s="70">
        <v>0</v>
      </c>
      <c r="CA419" s="70">
        <v>0</v>
      </c>
      <c r="CB419" s="70">
        <v>0</v>
      </c>
      <c r="CC419" s="70">
        <v>0</v>
      </c>
      <c r="CD419" s="70">
        <v>0</v>
      </c>
    </row>
    <row r="420" spans="1:82">
      <c r="A420" s="70" t="s">
        <v>2242</v>
      </c>
      <c r="B420" s="70">
        <v>472</v>
      </c>
      <c r="C420" s="70">
        <v>13</v>
      </c>
      <c r="D420" s="70">
        <v>28</v>
      </c>
      <c r="E420" s="70">
        <v>2016</v>
      </c>
      <c r="F420" s="70" t="s">
        <v>155</v>
      </c>
      <c r="G420" s="70" t="s">
        <v>2229</v>
      </c>
      <c r="H420" s="70" t="s">
        <v>2230</v>
      </c>
      <c r="I420" s="148"/>
      <c r="J420" s="71">
        <v>40.331398649048161</v>
      </c>
      <c r="K420" s="71">
        <v>1.9969209598591777</v>
      </c>
      <c r="L420" s="71">
        <v>2.148025518061822</v>
      </c>
      <c r="M420" s="71">
        <v>44.66342156203163</v>
      </c>
      <c r="N420" s="71">
        <v>33.540623832748267</v>
      </c>
      <c r="O420" s="71">
        <v>31.69513760054226</v>
      </c>
      <c r="P420" s="71">
        <v>22.354979618613363</v>
      </c>
      <c r="Q420" s="71">
        <v>1.8756334995914328</v>
      </c>
      <c r="R420" s="71">
        <v>0</v>
      </c>
      <c r="S420" s="71">
        <v>0</v>
      </c>
      <c r="T420" s="72"/>
      <c r="U420" s="71">
        <v>7821348</v>
      </c>
      <c r="V420" s="71">
        <v>743</v>
      </c>
      <c r="W420" s="71">
        <v>64</v>
      </c>
      <c r="X420" s="71">
        <v>10730</v>
      </c>
      <c r="Y420" s="71">
        <v>10131</v>
      </c>
      <c r="Z420" s="71">
        <v>18641</v>
      </c>
      <c r="AA420" s="71">
        <v>4601</v>
      </c>
      <c r="AB420" s="71">
        <v>26555</v>
      </c>
      <c r="AC420" s="71">
        <v>0</v>
      </c>
      <c r="AD420" s="71">
        <v>0</v>
      </c>
      <c r="AE420" s="72"/>
      <c r="AF420" s="71">
        <v>60684100.150285631</v>
      </c>
      <c r="AG420" s="71">
        <v>1500200.6765550619</v>
      </c>
      <c r="AH420" s="71">
        <v>367838.17567498179</v>
      </c>
      <c r="AI420" s="71">
        <v>68706468.05042167</v>
      </c>
      <c r="AJ420" s="71">
        <v>45910670.193620034</v>
      </c>
      <c r="AK420" s="71">
        <v>0</v>
      </c>
      <c r="AL420" s="71">
        <v>0</v>
      </c>
      <c r="AM420" s="71">
        <v>3642078.6971880519</v>
      </c>
      <c r="AN420" s="71">
        <v>0</v>
      </c>
      <c r="AO420" s="71">
        <v>0</v>
      </c>
      <c r="AP420" s="71">
        <v>180811355.94374543</v>
      </c>
      <c r="AQ420" s="72"/>
      <c r="AR420" s="71">
        <v>806</v>
      </c>
      <c r="AS420" s="71">
        <v>215</v>
      </c>
      <c r="AT420" s="71">
        <v>0</v>
      </c>
      <c r="AU420" s="71">
        <v>1</v>
      </c>
      <c r="AV420" s="71">
        <v>0</v>
      </c>
      <c r="AW420" s="71">
        <v>0</v>
      </c>
      <c r="AX420" s="71"/>
      <c r="AY420" s="72"/>
      <c r="AZ420" s="71">
        <v>3648.6</v>
      </c>
      <c r="BA420" s="71">
        <v>8386.7999999999993</v>
      </c>
      <c r="BB420" s="71">
        <v>0</v>
      </c>
      <c r="BC420" s="71">
        <v>80</v>
      </c>
      <c r="BD420" s="71">
        <v>0</v>
      </c>
      <c r="BE420" s="71">
        <v>0</v>
      </c>
      <c r="BF420" s="71"/>
      <c r="BG420" s="72"/>
      <c r="BH420" s="71">
        <v>0</v>
      </c>
      <c r="BI420" s="71">
        <v>0</v>
      </c>
      <c r="BJ420" s="71">
        <v>22.806999999999999</v>
      </c>
      <c r="BK420" s="71">
        <v>0</v>
      </c>
      <c r="BL420" s="71">
        <v>0</v>
      </c>
      <c r="BM420" s="71">
        <v>0</v>
      </c>
      <c r="BN420" s="72"/>
      <c r="BO420" s="71">
        <v>0</v>
      </c>
      <c r="BP420" s="71">
        <v>0</v>
      </c>
      <c r="BQ420" s="71">
        <v>2</v>
      </c>
      <c r="BR420" s="71">
        <v>0</v>
      </c>
      <c r="BS420" s="71">
        <v>0</v>
      </c>
      <c r="BT420" s="71">
        <v>0</v>
      </c>
      <c r="BU420"/>
      <c r="BV420" s="70">
        <v>22.806999999999999</v>
      </c>
      <c r="BW420" s="70">
        <v>0</v>
      </c>
      <c r="BX420" s="70">
        <v>0</v>
      </c>
      <c r="BY420" s="70">
        <v>0</v>
      </c>
      <c r="BZ420" s="70">
        <v>0</v>
      </c>
      <c r="CA420" s="70">
        <v>0</v>
      </c>
      <c r="CB420" s="70">
        <v>0</v>
      </c>
      <c r="CC420" s="70">
        <v>0</v>
      </c>
      <c r="CD420" s="70">
        <v>0</v>
      </c>
    </row>
    <row r="421" spans="1:82">
      <c r="A421" s="70" t="s">
        <v>2243</v>
      </c>
      <c r="B421" s="70">
        <v>473</v>
      </c>
      <c r="C421" s="70">
        <v>14</v>
      </c>
      <c r="D421" s="70">
        <v>28</v>
      </c>
      <c r="E421" s="70">
        <v>2017</v>
      </c>
      <c r="F421" s="70" t="s">
        <v>156</v>
      </c>
      <c r="G421" s="70" t="s">
        <v>2229</v>
      </c>
      <c r="H421" s="70" t="s">
        <v>2230</v>
      </c>
      <c r="I421" s="148"/>
      <c r="J421" s="71">
        <v>39.553235626124128</v>
      </c>
      <c r="K421" s="71">
        <v>1.999021918898801</v>
      </c>
      <c r="L421" s="71">
        <v>2.0025168915476224</v>
      </c>
      <c r="M421" s="71">
        <v>45.141720429978228</v>
      </c>
      <c r="N421" s="71">
        <v>36.775676986132993</v>
      </c>
      <c r="O421" s="71">
        <v>31.495732404758666</v>
      </c>
      <c r="P421" s="71">
        <v>22.237508523732163</v>
      </c>
      <c r="Q421" s="71">
        <v>1.8112521423272701</v>
      </c>
      <c r="R421" s="71">
        <v>0</v>
      </c>
      <c r="S421" s="71">
        <v>0</v>
      </c>
      <c r="T421" s="72"/>
      <c r="U421" s="71">
        <v>9134331</v>
      </c>
      <c r="V421" s="71">
        <v>743</v>
      </c>
      <c r="W421" s="71">
        <v>64</v>
      </c>
      <c r="X421" s="71">
        <v>10730</v>
      </c>
      <c r="Y421" s="71">
        <v>10286</v>
      </c>
      <c r="Z421" s="71">
        <v>18831</v>
      </c>
      <c r="AA421" s="71">
        <v>4606</v>
      </c>
      <c r="AB421" s="71">
        <v>26518</v>
      </c>
      <c r="AC421" s="71">
        <v>0</v>
      </c>
      <c r="AD421" s="71">
        <v>0</v>
      </c>
      <c r="AE421" s="72"/>
      <c r="AF421" s="71">
        <v>62071066.762088999</v>
      </c>
      <c r="AG421" s="71">
        <v>1524213.52959484</v>
      </c>
      <c r="AH421" s="71">
        <v>440059.56686015782</v>
      </c>
      <c r="AI421" s="71">
        <v>71371244.613694385</v>
      </c>
      <c r="AJ421" s="71">
        <v>53042049.929596819</v>
      </c>
      <c r="AK421" s="71">
        <v>0</v>
      </c>
      <c r="AL421" s="71">
        <v>0</v>
      </c>
      <c r="AM421" s="71">
        <v>3642694.9815280288</v>
      </c>
      <c r="AN421" s="71">
        <v>0</v>
      </c>
      <c r="AO421" s="71">
        <v>0</v>
      </c>
      <c r="AP421" s="71">
        <v>192091329.38336325</v>
      </c>
      <c r="AQ421" s="72"/>
      <c r="AR421" s="71">
        <v>860</v>
      </c>
      <c r="AS421" s="71">
        <v>231</v>
      </c>
      <c r="AT421" s="71">
        <v>0</v>
      </c>
      <c r="AU421" s="71">
        <v>1</v>
      </c>
      <c r="AV421" s="71">
        <v>0</v>
      </c>
      <c r="AW421" s="71">
        <v>0</v>
      </c>
      <c r="AX421" s="71"/>
      <c r="AY421" s="72"/>
      <c r="AZ421" s="71">
        <v>3929.5</v>
      </c>
      <c r="BA421" s="71">
        <v>8603.6000000000022</v>
      </c>
      <c r="BB421" s="71">
        <v>0</v>
      </c>
      <c r="BC421" s="71">
        <v>80</v>
      </c>
      <c r="BD421" s="71">
        <v>0</v>
      </c>
      <c r="BE421" s="71">
        <v>0</v>
      </c>
      <c r="BF421" s="71"/>
      <c r="BG421" s="72"/>
      <c r="BH421" s="71">
        <v>0</v>
      </c>
      <c r="BI421" s="71">
        <v>0</v>
      </c>
      <c r="BJ421" s="71">
        <v>22.826000000000001</v>
      </c>
      <c r="BK421" s="71">
        <v>0</v>
      </c>
      <c r="BL421" s="71">
        <v>0</v>
      </c>
      <c r="BM421" s="71">
        <v>0</v>
      </c>
      <c r="BN421" s="72"/>
      <c r="BO421" s="71">
        <v>0</v>
      </c>
      <c r="BP421" s="71">
        <v>0</v>
      </c>
      <c r="BQ421" s="71">
        <v>2</v>
      </c>
      <c r="BR421" s="71">
        <v>0</v>
      </c>
      <c r="BS421" s="71">
        <v>0</v>
      </c>
      <c r="BT421" s="71">
        <v>0</v>
      </c>
      <c r="BU421"/>
      <c r="BV421" s="70">
        <v>22.826000000000001</v>
      </c>
      <c r="BW421" s="70">
        <v>0</v>
      </c>
      <c r="BX421" s="70">
        <v>0</v>
      </c>
      <c r="BY421" s="70">
        <v>0</v>
      </c>
      <c r="BZ421" s="70">
        <v>0</v>
      </c>
      <c r="CA421" s="70">
        <v>0</v>
      </c>
      <c r="CB421" s="70">
        <v>0</v>
      </c>
      <c r="CC421" s="70">
        <v>0</v>
      </c>
      <c r="CD421" s="70">
        <v>0</v>
      </c>
    </row>
    <row r="422" spans="1:82">
      <c r="A422" s="70" t="s">
        <v>2244</v>
      </c>
      <c r="B422" s="70">
        <v>474</v>
      </c>
      <c r="C422" s="70">
        <v>15</v>
      </c>
      <c r="D422" s="70">
        <v>28</v>
      </c>
      <c r="E422" s="70">
        <v>2018</v>
      </c>
      <c r="F422" s="70" t="s">
        <v>183</v>
      </c>
      <c r="G422" s="70" t="s">
        <v>2229</v>
      </c>
      <c r="H422" s="70" t="s">
        <v>2230</v>
      </c>
      <c r="I422" s="148"/>
      <c r="J422" s="71">
        <v>45.680522656983101</v>
      </c>
      <c r="K422" s="71">
        <v>1.9086108246648152</v>
      </c>
      <c r="L422" s="71">
        <v>1.7720448845381989</v>
      </c>
      <c r="M422" s="71">
        <v>41.959297118173843</v>
      </c>
      <c r="N422" s="71">
        <v>34.47526591401509</v>
      </c>
      <c r="O422" s="71">
        <v>31.122265753924101</v>
      </c>
      <c r="P422" s="71">
        <v>22.106968903860551</v>
      </c>
      <c r="Q422" s="71">
        <v>1.6778808020740099</v>
      </c>
      <c r="R422" s="71">
        <v>0</v>
      </c>
      <c r="S422" s="71">
        <v>0</v>
      </c>
      <c r="T422" s="72"/>
      <c r="U422" s="71">
        <v>10707906</v>
      </c>
      <c r="V422" s="71">
        <v>743</v>
      </c>
      <c r="W422" s="71">
        <v>64</v>
      </c>
      <c r="X422" s="71">
        <v>10730</v>
      </c>
      <c r="Y422" s="71">
        <v>10457</v>
      </c>
      <c r="Z422" s="71">
        <v>18964</v>
      </c>
      <c r="AA422" s="71">
        <v>4625</v>
      </c>
      <c r="AB422" s="71">
        <v>26473</v>
      </c>
      <c r="AC422" s="71">
        <v>0</v>
      </c>
      <c r="AD422" s="71">
        <v>0</v>
      </c>
      <c r="AE422" s="72"/>
      <c r="AF422" s="71">
        <v>69883676.525648266</v>
      </c>
      <c r="AG422" s="71">
        <v>1375551.966837419</v>
      </c>
      <c r="AH422" s="71">
        <v>411250.93736347847</v>
      </c>
      <c r="AI422" s="71">
        <v>65512888.026898503</v>
      </c>
      <c r="AJ422" s="71">
        <v>48181377.669435449</v>
      </c>
      <c r="AK422" s="71">
        <v>0</v>
      </c>
      <c r="AL422" s="71">
        <v>0</v>
      </c>
      <c r="AM422" s="71">
        <v>3644037.853869481</v>
      </c>
      <c r="AN422" s="71">
        <v>0</v>
      </c>
      <c r="AO422" s="71">
        <v>0</v>
      </c>
      <c r="AP422" s="71">
        <v>189008782.98005256</v>
      </c>
      <c r="AQ422" s="72"/>
      <c r="AR422" s="71">
        <v>909</v>
      </c>
      <c r="AS422" s="71">
        <v>260</v>
      </c>
      <c r="AT422" s="71">
        <v>0</v>
      </c>
      <c r="AU422" s="71">
        <v>1</v>
      </c>
      <c r="AV422" s="71">
        <v>0</v>
      </c>
      <c r="AW422" s="71">
        <v>0</v>
      </c>
      <c r="AX422" s="71"/>
      <c r="AY422" s="72"/>
      <c r="AZ422" s="71">
        <v>4194.3000000000011</v>
      </c>
      <c r="BA422" s="71">
        <v>9004</v>
      </c>
      <c r="BB422" s="71">
        <v>0</v>
      </c>
      <c r="BC422" s="71">
        <v>80</v>
      </c>
      <c r="BD422" s="71">
        <v>0</v>
      </c>
      <c r="BE422" s="71">
        <v>0</v>
      </c>
      <c r="BF422" s="71"/>
      <c r="BG422" s="72"/>
      <c r="BH422" s="71">
        <v>0</v>
      </c>
      <c r="BI422" s="71">
        <v>0</v>
      </c>
      <c r="BJ422" s="71">
        <v>23.372</v>
      </c>
      <c r="BK422" s="71">
        <v>0</v>
      </c>
      <c r="BL422" s="71">
        <v>0</v>
      </c>
      <c r="BM422" s="71">
        <v>0</v>
      </c>
      <c r="BN422" s="72"/>
      <c r="BO422" s="71">
        <v>0</v>
      </c>
      <c r="BP422" s="71">
        <v>0</v>
      </c>
      <c r="BQ422" s="71">
        <v>2</v>
      </c>
      <c r="BR422" s="71">
        <v>0</v>
      </c>
      <c r="BS422" s="71">
        <v>0</v>
      </c>
      <c r="BT422" s="71">
        <v>0</v>
      </c>
      <c r="BU422"/>
      <c r="BV422" s="70">
        <v>23.372</v>
      </c>
      <c r="BW422" s="70">
        <v>0</v>
      </c>
      <c r="BX422" s="70">
        <v>0</v>
      </c>
      <c r="BY422" s="70">
        <v>0</v>
      </c>
      <c r="BZ422" s="70">
        <v>0</v>
      </c>
      <c r="CA422" s="70">
        <v>0</v>
      </c>
      <c r="CB422" s="70">
        <v>0</v>
      </c>
      <c r="CC422" s="70">
        <v>0</v>
      </c>
      <c r="CD422" s="70">
        <v>0</v>
      </c>
    </row>
    <row r="423" spans="1:82">
      <c r="A423" s="70" t="s">
        <v>2245</v>
      </c>
      <c r="B423" s="70">
        <v>475</v>
      </c>
      <c r="C423" s="70">
        <v>16</v>
      </c>
      <c r="D423" s="70">
        <v>28</v>
      </c>
      <c r="E423" s="70">
        <v>2019</v>
      </c>
      <c r="F423" s="70" t="s">
        <v>158</v>
      </c>
      <c r="G423" s="70" t="s">
        <v>2229</v>
      </c>
      <c r="H423" s="70" t="s">
        <v>2230</v>
      </c>
      <c r="I423" s="148"/>
      <c r="J423" s="71">
        <v>29.905923568362333</v>
      </c>
      <c r="K423" s="71">
        <v>1.7219235676692508</v>
      </c>
      <c r="L423" s="71">
        <v>1.7862464305265391</v>
      </c>
      <c r="M423" s="71">
        <v>40.782898645655848</v>
      </c>
      <c r="N423" s="71">
        <v>31.077771426095612</v>
      </c>
      <c r="O423" s="71">
        <v>30.88008081342722</v>
      </c>
      <c r="P423" s="71">
        <v>21.782463885456121</v>
      </c>
      <c r="Q423" s="71">
        <v>1.64605839611597</v>
      </c>
      <c r="R423" s="71">
        <v>0</v>
      </c>
      <c r="S423" s="71">
        <v>0</v>
      </c>
      <c r="T423" s="72"/>
      <c r="U423" s="71">
        <v>7020090</v>
      </c>
      <c r="V423" s="71">
        <v>743</v>
      </c>
      <c r="W423" s="71">
        <v>64</v>
      </c>
      <c r="X423" s="71">
        <v>10730</v>
      </c>
      <c r="Y423" s="71">
        <v>10782</v>
      </c>
      <c r="Z423" s="71">
        <v>19333</v>
      </c>
      <c r="AA423" s="71">
        <v>4523</v>
      </c>
      <c r="AB423" s="71">
        <v>26674</v>
      </c>
      <c r="AC423" s="71">
        <v>0</v>
      </c>
      <c r="AD423" s="71">
        <v>0</v>
      </c>
      <c r="AE423" s="72"/>
      <c r="AF423" s="71">
        <v>46956385.406241067</v>
      </c>
      <c r="AG423" s="71">
        <v>1286381.4604913199</v>
      </c>
      <c r="AH423" s="71">
        <v>438050.50188257458</v>
      </c>
      <c r="AI423" s="71">
        <v>65603774.618441902</v>
      </c>
      <c r="AJ423" s="71">
        <v>44823747.051139437</v>
      </c>
      <c r="AK423" s="71">
        <v>0</v>
      </c>
      <c r="AL423" s="71">
        <v>0</v>
      </c>
      <c r="AM423" s="71">
        <v>3632797.9982355083</v>
      </c>
      <c r="AN423" s="71">
        <v>0</v>
      </c>
      <c r="AO423" s="71">
        <v>0</v>
      </c>
      <c r="AP423" s="71">
        <v>162741137.03643179</v>
      </c>
      <c r="AQ423" s="72"/>
      <c r="AR423" s="71">
        <v>983</v>
      </c>
      <c r="AS423" s="71">
        <v>277</v>
      </c>
      <c r="AT423" s="71">
        <v>0</v>
      </c>
      <c r="AU423" s="71">
        <v>1</v>
      </c>
      <c r="AV423" s="71">
        <v>0</v>
      </c>
      <c r="AW423" s="71">
        <v>0</v>
      </c>
      <c r="AX423" s="71"/>
      <c r="AY423" s="72"/>
      <c r="AZ423" s="71">
        <v>4638.0000000000009</v>
      </c>
      <c r="BA423" s="71">
        <v>9251.7999999999993</v>
      </c>
      <c r="BB423" s="71">
        <v>0</v>
      </c>
      <c r="BC423" s="71">
        <v>80</v>
      </c>
      <c r="BD423" s="71">
        <v>0</v>
      </c>
      <c r="BE423" s="71">
        <v>0</v>
      </c>
      <c r="BF423" s="71"/>
      <c r="BG423" s="72"/>
      <c r="BH423" s="71">
        <v>0</v>
      </c>
      <c r="BI423" s="71">
        <v>0</v>
      </c>
      <c r="BJ423" s="71">
        <v>20.684999999999999</v>
      </c>
      <c r="BK423" s="71">
        <v>0</v>
      </c>
      <c r="BL423" s="71">
        <v>0</v>
      </c>
      <c r="BM423" s="71">
        <v>0</v>
      </c>
      <c r="BN423" s="72"/>
      <c r="BO423" s="71">
        <v>0</v>
      </c>
      <c r="BP423" s="71">
        <v>0</v>
      </c>
      <c r="BQ423" s="71">
        <v>2</v>
      </c>
      <c r="BR423" s="71">
        <v>0</v>
      </c>
      <c r="BS423" s="71">
        <v>0</v>
      </c>
      <c r="BT423" s="71">
        <v>0</v>
      </c>
      <c r="BU423"/>
      <c r="BV423" s="70">
        <v>20.684999999999999</v>
      </c>
      <c r="BW423" s="70">
        <v>0</v>
      </c>
      <c r="BX423" s="70">
        <v>0</v>
      </c>
      <c r="BY423" s="70">
        <v>0</v>
      </c>
      <c r="BZ423" s="70">
        <v>0</v>
      </c>
      <c r="CA423" s="70">
        <v>0</v>
      </c>
      <c r="CB423" s="70">
        <v>0</v>
      </c>
      <c r="CC423" s="70">
        <v>0</v>
      </c>
      <c r="CD423" s="70">
        <v>0</v>
      </c>
    </row>
    <row r="424" spans="1:82">
      <c r="A424" s="70" t="s">
        <v>2246</v>
      </c>
      <c r="B424" s="70">
        <v>476</v>
      </c>
      <c r="C424" s="70">
        <v>17</v>
      </c>
      <c r="D424" s="70">
        <v>28</v>
      </c>
      <c r="E424" s="70">
        <v>2020</v>
      </c>
      <c r="F424" s="70" t="s">
        <v>159</v>
      </c>
      <c r="G424" s="70" t="s">
        <v>2229</v>
      </c>
      <c r="H424" s="70" t="s">
        <v>2230</v>
      </c>
      <c r="I424" s="148"/>
      <c r="J424" s="71">
        <v>24.9192115756242</v>
      </c>
      <c r="K424" s="71">
        <v>1.948897518782061</v>
      </c>
      <c r="L424" s="71">
        <v>1.0323179748282885</v>
      </c>
      <c r="M424" s="71">
        <v>42.942413679470754</v>
      </c>
      <c r="N424" s="71">
        <v>31.149603415648009</v>
      </c>
      <c r="O424" s="71">
        <v>27.458354584324567</v>
      </c>
      <c r="P424" s="71">
        <v>20.615865999970289</v>
      </c>
      <c r="Q424" s="71">
        <v>1.57507676487874</v>
      </c>
      <c r="R424" s="71">
        <v>0</v>
      </c>
      <c r="S424" s="71">
        <v>0</v>
      </c>
      <c r="T424" s="72"/>
      <c r="U424" s="71">
        <v>6222671</v>
      </c>
      <c r="V424" s="71">
        <v>728</v>
      </c>
      <c r="W424" s="71">
        <v>41</v>
      </c>
      <c r="X424" s="71">
        <v>11544</v>
      </c>
      <c r="Y424" s="71">
        <v>10985</v>
      </c>
      <c r="Z424" s="71">
        <v>19621</v>
      </c>
      <c r="AA424" s="71">
        <v>4550</v>
      </c>
      <c r="AB424" s="71">
        <v>26714</v>
      </c>
      <c r="AC424" s="71">
        <v>0</v>
      </c>
      <c r="AD424" s="71">
        <v>0</v>
      </c>
      <c r="AE424" s="72"/>
      <c r="AF424" s="71">
        <v>40273991.648603983</v>
      </c>
      <c r="AG424" s="71">
        <v>1491783.5798144678</v>
      </c>
      <c r="AH424" s="71">
        <v>268214.41557523969</v>
      </c>
      <c r="AI424" s="71">
        <v>70390795.170699298</v>
      </c>
      <c r="AJ424" s="71">
        <v>48886462.319309317</v>
      </c>
      <c r="AK424" s="71"/>
      <c r="AL424" s="71"/>
      <c r="AM424" s="71">
        <v>3486473.7987303445</v>
      </c>
      <c r="AN424" s="71"/>
      <c r="AO424" s="71"/>
      <c r="AP424" s="71">
        <v>164797720.93273264</v>
      </c>
      <c r="AQ424" s="72"/>
      <c r="AR424" s="71">
        <v>1051</v>
      </c>
      <c r="AS424" s="71">
        <v>308</v>
      </c>
      <c r="AT424" s="71">
        <v>0</v>
      </c>
      <c r="AU424" s="71">
        <v>1</v>
      </c>
      <c r="AV424" s="71">
        <v>0</v>
      </c>
      <c r="AW424" s="71">
        <v>0</v>
      </c>
      <c r="AX424" s="71"/>
      <c r="AY424" s="72"/>
      <c r="AZ424" s="71">
        <v>5099.2000000000062</v>
      </c>
      <c r="BA424" s="71">
        <v>10634.000000000009</v>
      </c>
      <c r="BB424" s="71">
        <v>0</v>
      </c>
      <c r="BC424" s="71">
        <v>80</v>
      </c>
      <c r="BD424" s="71">
        <v>0</v>
      </c>
      <c r="BE424" s="71">
        <v>0</v>
      </c>
      <c r="BF424" s="71"/>
      <c r="BG424" s="72"/>
      <c r="BH424" s="71">
        <v>0</v>
      </c>
      <c r="BI424" s="71">
        <v>0</v>
      </c>
      <c r="BJ424" s="71">
        <v>19.253</v>
      </c>
      <c r="BK424" s="71">
        <v>0</v>
      </c>
      <c r="BL424" s="71">
        <v>0</v>
      </c>
      <c r="BM424" s="71">
        <v>0</v>
      </c>
      <c r="BN424" s="72"/>
      <c r="BO424" s="71">
        <v>0</v>
      </c>
      <c r="BP424" s="71">
        <v>0</v>
      </c>
      <c r="BQ424" s="71">
        <v>3</v>
      </c>
      <c r="BR424" s="71">
        <v>0</v>
      </c>
      <c r="BS424" s="71">
        <v>0</v>
      </c>
      <c r="BT424" s="71">
        <v>0</v>
      </c>
      <c r="BU424"/>
      <c r="BV424" s="70">
        <v>19.253</v>
      </c>
      <c r="BW424" s="70">
        <v>0</v>
      </c>
      <c r="BX424" s="70">
        <v>0</v>
      </c>
      <c r="BY424" s="70">
        <v>0</v>
      </c>
      <c r="BZ424" s="70">
        <v>0</v>
      </c>
      <c r="CA424" s="70">
        <v>0</v>
      </c>
      <c r="CB424" s="70">
        <v>0</v>
      </c>
      <c r="CC424" s="70">
        <v>0</v>
      </c>
      <c r="CD424" s="70">
        <v>0</v>
      </c>
    </row>
    <row r="425" spans="1:82">
      <c r="A425" s="70" t="s">
        <v>2247</v>
      </c>
      <c r="B425" s="70">
        <v>476</v>
      </c>
      <c r="C425" s="70">
        <v>18</v>
      </c>
      <c r="D425" s="70">
        <v>28</v>
      </c>
      <c r="E425" s="70">
        <v>2021</v>
      </c>
      <c r="F425" s="70" t="s">
        <v>160</v>
      </c>
      <c r="G425" s="1064" t="s">
        <v>2229</v>
      </c>
      <c r="H425" s="70" t="s">
        <v>2230</v>
      </c>
      <c r="I425" s="148"/>
      <c r="J425" s="71">
        <v>34.351691751752647</v>
      </c>
      <c r="K425" s="71">
        <v>2.0389805593383263</v>
      </c>
      <c r="L425" s="71">
        <v>0.9365795146239948</v>
      </c>
      <c r="M425" s="71">
        <v>48.08575043629417</v>
      </c>
      <c r="N425" s="71">
        <v>31.368287960094221</v>
      </c>
      <c r="O425" s="71">
        <v>26.758663016771695</v>
      </c>
      <c r="P425" s="71">
        <v>21.588149602963441</v>
      </c>
      <c r="Q425" s="71">
        <v>1.5598699612299001</v>
      </c>
      <c r="R425" s="71">
        <v>0</v>
      </c>
      <c r="S425" s="71">
        <v>0</v>
      </c>
      <c r="T425" s="72"/>
      <c r="U425" s="71">
        <v>9145072</v>
      </c>
      <c r="V425" s="71">
        <v>728</v>
      </c>
      <c r="W425" s="71">
        <v>41</v>
      </c>
      <c r="X425" s="71">
        <v>11544</v>
      </c>
      <c r="Y425" s="71">
        <v>11122</v>
      </c>
      <c r="Z425" s="71">
        <v>19688</v>
      </c>
      <c r="AA425" s="71">
        <v>4646</v>
      </c>
      <c r="AB425" s="71">
        <v>26716</v>
      </c>
      <c r="AC425" s="71">
        <v>0</v>
      </c>
      <c r="AD425" s="71">
        <v>0</v>
      </c>
      <c r="AE425" s="72"/>
      <c r="AF425" s="71">
        <v>55265641.267339535</v>
      </c>
      <c r="AG425" s="71">
        <v>1442987.3609112131</v>
      </c>
      <c r="AH425" s="71">
        <v>235371.13385832892</v>
      </c>
      <c r="AI425" s="71">
        <v>77960028.718025893</v>
      </c>
      <c r="AJ425" s="71">
        <v>43710976.513076536</v>
      </c>
      <c r="AK425" s="71">
        <v>0</v>
      </c>
      <c r="AL425" s="71">
        <v>0</v>
      </c>
      <c r="AM425" s="71">
        <v>3506846.0266732625</v>
      </c>
      <c r="AN425" s="71">
        <v>0</v>
      </c>
      <c r="AO425" s="71">
        <v>0</v>
      </c>
      <c r="AP425" s="71">
        <v>182121851.01988477</v>
      </c>
      <c r="AQ425" s="72"/>
      <c r="AR425" s="71">
        <v>1120</v>
      </c>
      <c r="AS425" s="71">
        <v>311</v>
      </c>
      <c r="AT425" s="71">
        <v>0</v>
      </c>
      <c r="AU425" s="71">
        <v>1</v>
      </c>
      <c r="AV425" s="71">
        <v>0</v>
      </c>
      <c r="AW425" s="71">
        <v>0</v>
      </c>
      <c r="AX425" s="71"/>
      <c r="AY425" s="72"/>
      <c r="AZ425" s="71">
        <v>5564.200000000008</v>
      </c>
      <c r="BA425" s="71">
        <v>12135.500000000009</v>
      </c>
      <c r="BB425" s="71">
        <v>0</v>
      </c>
      <c r="BC425" s="71">
        <v>80</v>
      </c>
      <c r="BD425" s="71">
        <v>0</v>
      </c>
      <c r="BE425" s="71">
        <v>0</v>
      </c>
      <c r="BF425" s="71"/>
      <c r="BG425" s="72"/>
      <c r="BH425" s="71">
        <v>0</v>
      </c>
      <c r="BI425" s="71">
        <v>0</v>
      </c>
      <c r="BJ425" s="71">
        <v>21.658999999999999</v>
      </c>
      <c r="BK425" s="71">
        <v>0</v>
      </c>
      <c r="BL425" s="71">
        <v>0</v>
      </c>
      <c r="BM425" s="71">
        <v>0</v>
      </c>
      <c r="BN425" s="72"/>
      <c r="BO425" s="71">
        <v>0</v>
      </c>
      <c r="BP425" s="71">
        <v>0</v>
      </c>
      <c r="BQ425" s="71">
        <v>3</v>
      </c>
      <c r="BR425" s="71">
        <v>0</v>
      </c>
      <c r="BS425" s="71">
        <v>0</v>
      </c>
      <c r="BT425" s="71">
        <v>0</v>
      </c>
      <c r="BU425"/>
      <c r="BV425" s="70">
        <v>21.658999999999999</v>
      </c>
      <c r="BW425" s="70">
        <v>0</v>
      </c>
      <c r="BX425" s="70">
        <v>0</v>
      </c>
      <c r="BY425" s="70">
        <v>0</v>
      </c>
      <c r="BZ425" s="70">
        <v>0</v>
      </c>
      <c r="CA425" s="70">
        <v>0</v>
      </c>
      <c r="CB425" s="70">
        <v>0</v>
      </c>
      <c r="CC425" s="70">
        <v>0</v>
      </c>
      <c r="CD425" s="70">
        <v>0</v>
      </c>
    </row>
    <row r="426" spans="1:82">
      <c r="A426" s="70" t="s">
        <v>2248</v>
      </c>
      <c r="B426" s="70">
        <v>476</v>
      </c>
      <c r="C426" s="70">
        <v>19</v>
      </c>
      <c r="D426" s="70">
        <v>28</v>
      </c>
      <c r="E426" s="70">
        <v>2022</v>
      </c>
      <c r="F426" s="70" t="s">
        <v>161</v>
      </c>
      <c r="G426" s="1064" t="s">
        <v>2229</v>
      </c>
      <c r="H426" s="70" t="s">
        <v>2230</v>
      </c>
      <c r="I426" s="148"/>
      <c r="J426" s="71">
        <v>38.08561768558981</v>
      </c>
      <c r="K426" s="71">
        <v>1.9385826355954605</v>
      </c>
      <c r="L426" s="71">
        <v>0.76242318001066611</v>
      </c>
      <c r="M426" s="71">
        <v>43.787605213986843</v>
      </c>
      <c r="N426" s="71">
        <v>34.710539819971515</v>
      </c>
      <c r="O426" s="71">
        <v>28.338337840588764</v>
      </c>
      <c r="P426" s="71">
        <v>21.776598274751162</v>
      </c>
      <c r="Q426" s="71">
        <v>1.5756513347021104</v>
      </c>
      <c r="R426" s="71">
        <v>0</v>
      </c>
      <c r="S426" s="71">
        <v>0</v>
      </c>
      <c r="T426" s="72"/>
      <c r="U426" s="71">
        <v>10459042</v>
      </c>
      <c r="V426" s="71">
        <v>728</v>
      </c>
      <c r="W426" s="71">
        <v>41</v>
      </c>
      <c r="X426" s="71">
        <v>11544</v>
      </c>
      <c r="Y426" s="71">
        <v>11396</v>
      </c>
      <c r="Z426" s="71">
        <v>19810</v>
      </c>
      <c r="AA426" s="71">
        <v>4758</v>
      </c>
      <c r="AB426" s="71">
        <v>26765</v>
      </c>
      <c r="AC426" s="71">
        <v>0</v>
      </c>
      <c r="AD426" s="71">
        <v>0</v>
      </c>
      <c r="AE426" s="72"/>
      <c r="AF426" s="71">
        <v>57498550.655998483</v>
      </c>
      <c r="AG426" s="71">
        <v>1435645.30773201</v>
      </c>
      <c r="AH426" s="71">
        <v>229885.07663068007</v>
      </c>
      <c r="AI426" s="71">
        <v>69404286.836683512</v>
      </c>
      <c r="AJ426" s="71">
        <v>49789746.53238792</v>
      </c>
      <c r="AK426" s="71">
        <v>0</v>
      </c>
      <c r="AL426" s="71">
        <v>0</v>
      </c>
      <c r="AM426" s="71">
        <v>3456092.034806448</v>
      </c>
      <c r="AN426" s="71">
        <v>0</v>
      </c>
      <c r="AO426" s="71">
        <v>0</v>
      </c>
      <c r="AP426" s="71">
        <v>181814206.44423905</v>
      </c>
      <c r="AQ426" s="72"/>
      <c r="AR426" s="71">
        <v>1199</v>
      </c>
      <c r="AS426" s="71">
        <v>312</v>
      </c>
      <c r="AT426" s="71">
        <v>0</v>
      </c>
      <c r="AU426" s="71">
        <v>1</v>
      </c>
      <c r="AV426" s="71">
        <v>0</v>
      </c>
      <c r="AW426" s="71">
        <v>0</v>
      </c>
      <c r="AX426" s="71"/>
      <c r="AY426" s="72"/>
      <c r="AZ426" s="71">
        <v>6109.7000000000062</v>
      </c>
      <c r="BA426" s="71">
        <v>12185.000000000005</v>
      </c>
      <c r="BB426" s="71">
        <v>0</v>
      </c>
      <c r="BC426" s="71">
        <v>80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2249</v>
      </c>
      <c r="B427" s="70">
        <v>476</v>
      </c>
      <c r="C427" s="70">
        <v>20</v>
      </c>
      <c r="D427" s="70">
        <v>28</v>
      </c>
      <c r="E427" s="70">
        <v>2023</v>
      </c>
      <c r="F427" s="70" t="s">
        <v>1539</v>
      </c>
      <c r="G427" s="70" t="s">
        <v>2229</v>
      </c>
      <c r="H427" s="70" t="s">
        <v>2230</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1285</v>
      </c>
      <c r="AS427" s="71">
        <v>314</v>
      </c>
      <c r="AT427" s="71">
        <v>0</v>
      </c>
      <c r="AU427" s="71">
        <v>1</v>
      </c>
      <c r="AV427" s="71">
        <v>0</v>
      </c>
      <c r="AW427" s="71">
        <v>1</v>
      </c>
      <c r="AX427" s="71"/>
      <c r="AY427" s="72"/>
      <c r="AZ427" s="71">
        <v>6719.7999999999965</v>
      </c>
      <c r="BA427" s="71">
        <v>12283.400000000005</v>
      </c>
      <c r="BB427" s="71">
        <v>0</v>
      </c>
      <c r="BC427" s="71">
        <v>80</v>
      </c>
      <c r="BD427" s="71">
        <v>0</v>
      </c>
      <c r="BE427" s="71">
        <v>370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2250</v>
      </c>
      <c r="B428" s="70">
        <v>476</v>
      </c>
      <c r="C428" s="70">
        <v>21</v>
      </c>
      <c r="D428" s="70">
        <v>28</v>
      </c>
      <c r="E428" s="70">
        <v>2024</v>
      </c>
      <c r="F428" s="70" t="s">
        <v>1554</v>
      </c>
      <c r="G428" s="70" t="s">
        <v>2229</v>
      </c>
      <c r="H428" s="70" t="s">
        <v>2230</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2251</v>
      </c>
      <c r="B429" s="70">
        <v>222</v>
      </c>
      <c r="C429" s="70">
        <v>1</v>
      </c>
      <c r="D429" s="70">
        <v>14</v>
      </c>
      <c r="E429" s="70">
        <v>1990</v>
      </c>
      <c r="F429" s="70" t="s">
        <v>787</v>
      </c>
      <c r="G429" s="70" t="s">
        <v>2252</v>
      </c>
      <c r="H429" s="70" t="s">
        <v>2253</v>
      </c>
      <c r="I429" s="148"/>
      <c r="J429" s="71">
        <v>157.1806678804052</v>
      </c>
      <c r="K429" s="71">
        <v>5.4750733200018624</v>
      </c>
      <c r="L429" s="71">
        <v>8.316382649370226</v>
      </c>
      <c r="M429" s="71">
        <v>15.85195326536326</v>
      </c>
      <c r="N429" s="71">
        <v>23.654283706111681</v>
      </c>
      <c r="O429" s="71">
        <v>26.763158372314251</v>
      </c>
      <c r="P429" s="71">
        <v>36.431613875414612</v>
      </c>
      <c r="Q429" s="71">
        <v>2.1821676028486898</v>
      </c>
      <c r="R429" s="71">
        <v>0</v>
      </c>
      <c r="S429" s="71">
        <v>2.3653201102840131</v>
      </c>
      <c r="T429" s="72"/>
      <c r="U429" s="71">
        <v>10987144</v>
      </c>
      <c r="V429" s="71">
        <v>1813</v>
      </c>
      <c r="W429" s="71">
        <v>73</v>
      </c>
      <c r="X429" s="71">
        <v>6508</v>
      </c>
      <c r="Y429" s="71">
        <v>9107</v>
      </c>
      <c r="Z429" s="71">
        <v>11008</v>
      </c>
      <c r="AA429" s="71">
        <v>8846</v>
      </c>
      <c r="AB429" s="71">
        <v>35431</v>
      </c>
      <c r="AC429" s="71">
        <v>0</v>
      </c>
      <c r="AD429" s="71">
        <v>2.3653201102840131</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2254</v>
      </c>
      <c r="B430" s="70">
        <v>223</v>
      </c>
      <c r="C430" s="70">
        <v>2</v>
      </c>
      <c r="D430" s="70">
        <v>14</v>
      </c>
      <c r="E430" s="70">
        <v>2005</v>
      </c>
      <c r="F430" s="70" t="s">
        <v>789</v>
      </c>
      <c r="G430" s="70" t="s">
        <v>2252</v>
      </c>
      <c r="H430" s="70" t="s">
        <v>2253</v>
      </c>
      <c r="I430" s="148"/>
      <c r="J430" s="71">
        <v>252.16184003827411</v>
      </c>
      <c r="K430" s="71">
        <v>3.4528652386603902</v>
      </c>
      <c r="L430" s="71">
        <v>16.142559578634351</v>
      </c>
      <c r="M430" s="71">
        <v>36.926393746721658</v>
      </c>
      <c r="N430" s="71">
        <v>42.261409475726992</v>
      </c>
      <c r="O430" s="71">
        <v>39.712916119904833</v>
      </c>
      <c r="P430" s="71">
        <v>36.040431362081257</v>
      </c>
      <c r="Q430" s="71">
        <v>1.9578994948828601</v>
      </c>
      <c r="R430" s="71">
        <v>0</v>
      </c>
      <c r="S430" s="71">
        <v>2.9118065216218532</v>
      </c>
      <c r="T430" s="72"/>
      <c r="U430" s="71">
        <v>14612586</v>
      </c>
      <c r="V430" s="71">
        <v>1299</v>
      </c>
      <c r="W430" s="71">
        <v>136</v>
      </c>
      <c r="X430" s="71">
        <v>6578</v>
      </c>
      <c r="Y430" s="71">
        <v>10630</v>
      </c>
      <c r="Z430" s="71">
        <v>18902</v>
      </c>
      <c r="AA430" s="71">
        <v>7167</v>
      </c>
      <c r="AB430" s="71">
        <v>33233</v>
      </c>
      <c r="AC430" s="71">
        <v>0</v>
      </c>
      <c r="AD430" s="71">
        <v>2.9118065216218532</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2255</v>
      </c>
      <c r="B431" s="70">
        <v>224</v>
      </c>
      <c r="C431" s="70">
        <v>3</v>
      </c>
      <c r="D431" s="70">
        <v>14</v>
      </c>
      <c r="E431" s="70">
        <v>2006</v>
      </c>
      <c r="F431" s="70" t="s">
        <v>790</v>
      </c>
      <c r="G431" s="70" t="s">
        <v>2252</v>
      </c>
      <c r="H431" s="70" t="s">
        <v>2253</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2256</v>
      </c>
      <c r="B432" s="70">
        <v>225</v>
      </c>
      <c r="C432" s="70">
        <v>4</v>
      </c>
      <c r="D432" s="70">
        <v>14</v>
      </c>
      <c r="E432" s="70">
        <v>2007</v>
      </c>
      <c r="F432" s="70" t="s">
        <v>791</v>
      </c>
      <c r="G432" s="70" t="s">
        <v>2252</v>
      </c>
      <c r="H432" s="70" t="s">
        <v>2253</v>
      </c>
      <c r="I432" s="148"/>
      <c r="J432" s="71">
        <v>331.27170272173572</v>
      </c>
      <c r="K432" s="71">
        <v>2.9472807060440132</v>
      </c>
      <c r="L432" s="71">
        <v>10.663593835706511</v>
      </c>
      <c r="M432" s="71">
        <v>36.855444182148581</v>
      </c>
      <c r="N432" s="71">
        <v>40.112755692153158</v>
      </c>
      <c r="O432" s="71">
        <v>38.414177393973652</v>
      </c>
      <c r="P432" s="71">
        <v>35.612740836044409</v>
      </c>
      <c r="Q432" s="71">
        <v>2.0319436350441298</v>
      </c>
      <c r="R432" s="71">
        <v>0</v>
      </c>
      <c r="S432" s="71">
        <v>3.4970353208611709</v>
      </c>
      <c r="T432" s="72"/>
      <c r="U432" s="71">
        <v>18394670</v>
      </c>
      <c r="V432" s="71">
        <v>1201</v>
      </c>
      <c r="W432" s="71">
        <v>101</v>
      </c>
      <c r="X432" s="71">
        <v>7956</v>
      </c>
      <c r="Y432" s="71">
        <v>10831</v>
      </c>
      <c r="Z432" s="71">
        <v>19007</v>
      </c>
      <c r="AA432" s="71">
        <v>6974</v>
      </c>
      <c r="AB432" s="71">
        <v>32666</v>
      </c>
      <c r="AC432" s="71">
        <v>0</v>
      </c>
      <c r="AD432" s="71">
        <v>3.4970353208611709</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2257</v>
      </c>
      <c r="B433" s="70">
        <v>226</v>
      </c>
      <c r="C433" s="70">
        <v>5</v>
      </c>
      <c r="D433" s="70">
        <v>14</v>
      </c>
      <c r="E433" s="70">
        <v>2008</v>
      </c>
      <c r="F433" s="70" t="s">
        <v>792</v>
      </c>
      <c r="G433" s="70" t="s">
        <v>2252</v>
      </c>
      <c r="H433" s="70" t="s">
        <v>2253</v>
      </c>
      <c r="I433" s="148"/>
      <c r="J433" s="71">
        <v>278.10985954049249</v>
      </c>
      <c r="K433" s="71">
        <v>2.2117508292150871</v>
      </c>
      <c r="L433" s="71">
        <v>8.9325121192426042</v>
      </c>
      <c r="M433" s="71">
        <v>38.093986042088289</v>
      </c>
      <c r="N433" s="71">
        <v>35.820370309168368</v>
      </c>
      <c r="O433" s="71">
        <v>37.377167683838742</v>
      </c>
      <c r="P433" s="71">
        <v>34.291883715594402</v>
      </c>
      <c r="Q433" s="71">
        <v>1.9814385521915201</v>
      </c>
      <c r="R433" s="71">
        <v>0</v>
      </c>
      <c r="S433" s="71">
        <v>3.8675700346494271</v>
      </c>
      <c r="T433" s="72"/>
      <c r="U433" s="71">
        <v>16441033</v>
      </c>
      <c r="V433" s="71">
        <v>1201</v>
      </c>
      <c r="W433" s="71">
        <v>101</v>
      </c>
      <c r="X433" s="71">
        <v>7956</v>
      </c>
      <c r="Y433" s="71">
        <v>10813</v>
      </c>
      <c r="Z433" s="71">
        <v>19143</v>
      </c>
      <c r="AA433" s="71">
        <v>6723</v>
      </c>
      <c r="AB433" s="71">
        <v>32378</v>
      </c>
      <c r="AC433" s="71">
        <v>0</v>
      </c>
      <c r="AD433" s="71">
        <v>3.8675700346494271</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2258</v>
      </c>
      <c r="B434" s="70">
        <v>227</v>
      </c>
      <c r="C434" s="70">
        <v>6</v>
      </c>
      <c r="D434" s="70">
        <v>14</v>
      </c>
      <c r="E434" s="70">
        <v>2009</v>
      </c>
      <c r="F434" s="70" t="s">
        <v>176</v>
      </c>
      <c r="G434" s="70" t="s">
        <v>2252</v>
      </c>
      <c r="H434" s="70" t="s">
        <v>2253</v>
      </c>
      <c r="I434" s="148"/>
      <c r="J434" s="71">
        <v>273.83019867852022</v>
      </c>
      <c r="K434" s="71">
        <v>2.154052950183885</v>
      </c>
      <c r="L434" s="71">
        <v>13.891231906252189</v>
      </c>
      <c r="M434" s="71">
        <v>39.082933261697313</v>
      </c>
      <c r="N434" s="71">
        <v>42.493166005452231</v>
      </c>
      <c r="O434" s="71">
        <v>37.869584708078477</v>
      </c>
      <c r="P434" s="71">
        <v>32.955774474287722</v>
      </c>
      <c r="Q434" s="71">
        <v>1.86912990362913</v>
      </c>
      <c r="R434" s="71">
        <v>0</v>
      </c>
      <c r="S434" s="71">
        <v>2.4491240548950159</v>
      </c>
      <c r="T434" s="72"/>
      <c r="U434" s="71">
        <v>14114049</v>
      </c>
      <c r="V434" s="71">
        <v>1192</v>
      </c>
      <c r="W434" s="71">
        <v>181</v>
      </c>
      <c r="X434" s="71">
        <v>8166</v>
      </c>
      <c r="Y434" s="71">
        <v>10881</v>
      </c>
      <c r="Z434" s="71">
        <v>19144</v>
      </c>
      <c r="AA434" s="71">
        <v>6633</v>
      </c>
      <c r="AB434" s="71">
        <v>32062</v>
      </c>
      <c r="AC434" s="71">
        <v>0</v>
      </c>
      <c r="AD434" s="71">
        <v>2.4491240548950159</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36.520000000000003</v>
      </c>
      <c r="BK434" s="71">
        <v>0</v>
      </c>
      <c r="BL434" s="71">
        <v>14.971</v>
      </c>
      <c r="BM434" s="71">
        <v>0</v>
      </c>
      <c r="BN434" s="72"/>
      <c r="BO434" s="71">
        <v>0</v>
      </c>
      <c r="BP434" s="71">
        <v>0</v>
      </c>
      <c r="BQ434" s="71">
        <v>5</v>
      </c>
      <c r="BR434" s="71">
        <v>0</v>
      </c>
      <c r="BS434" s="71">
        <v>1</v>
      </c>
      <c r="BT434" s="71">
        <v>0</v>
      </c>
      <c r="BU434"/>
      <c r="BV434" s="70">
        <v>36.520000000000003</v>
      </c>
      <c r="BW434" s="70">
        <v>0</v>
      </c>
      <c r="BX434" s="70">
        <v>14.971</v>
      </c>
      <c r="BY434" s="70">
        <v>0</v>
      </c>
      <c r="BZ434" s="70">
        <v>0</v>
      </c>
      <c r="CA434" s="70">
        <v>0</v>
      </c>
      <c r="CB434" s="70">
        <v>0</v>
      </c>
      <c r="CC434" s="70">
        <v>0</v>
      </c>
      <c r="CD434" s="70">
        <v>0</v>
      </c>
    </row>
    <row r="435" spans="1:82">
      <c r="A435" s="70" t="s">
        <v>2259</v>
      </c>
      <c r="B435" s="70">
        <v>228</v>
      </c>
      <c r="C435" s="70">
        <v>7</v>
      </c>
      <c r="D435" s="70">
        <v>14</v>
      </c>
      <c r="E435" s="70">
        <v>2010</v>
      </c>
      <c r="F435" s="70" t="s">
        <v>177</v>
      </c>
      <c r="G435" s="70" t="s">
        <v>2252</v>
      </c>
      <c r="H435" s="70" t="s">
        <v>2253</v>
      </c>
      <c r="I435" s="148"/>
      <c r="J435" s="71">
        <v>273.08650844268431</v>
      </c>
      <c r="K435" s="71">
        <v>2.1847271606838161</v>
      </c>
      <c r="L435" s="71">
        <v>12.09253237748201</v>
      </c>
      <c r="M435" s="71">
        <v>38.018147565840998</v>
      </c>
      <c r="N435" s="71">
        <v>39.390804132703799</v>
      </c>
      <c r="O435" s="71">
        <v>37.952364514813972</v>
      </c>
      <c r="P435" s="71">
        <v>33.168013491838039</v>
      </c>
      <c r="Q435" s="71">
        <v>1.92798683891092</v>
      </c>
      <c r="R435" s="71">
        <v>0</v>
      </c>
      <c r="S435" s="71">
        <v>2.4450517747606701</v>
      </c>
      <c r="T435" s="72"/>
      <c r="U435" s="71">
        <v>18359096</v>
      </c>
      <c r="V435" s="71">
        <v>1192</v>
      </c>
      <c r="W435" s="71">
        <v>181</v>
      </c>
      <c r="X435" s="71">
        <v>8166</v>
      </c>
      <c r="Y435" s="71">
        <v>10866</v>
      </c>
      <c r="Z435" s="71">
        <v>19275</v>
      </c>
      <c r="AA435" s="71">
        <v>6509</v>
      </c>
      <c r="AB435" s="71">
        <v>31690</v>
      </c>
      <c r="AC435" s="71">
        <v>0</v>
      </c>
      <c r="AD435" s="71">
        <v>2.4450517747606701</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39.363999999999997</v>
      </c>
      <c r="BK435" s="71">
        <v>0</v>
      </c>
      <c r="BL435" s="71">
        <v>14.709</v>
      </c>
      <c r="BM435" s="71">
        <v>0</v>
      </c>
      <c r="BN435" s="72"/>
      <c r="BO435" s="71">
        <v>0</v>
      </c>
      <c r="BP435" s="71">
        <v>0</v>
      </c>
      <c r="BQ435" s="71">
        <v>5</v>
      </c>
      <c r="BR435" s="71">
        <v>0</v>
      </c>
      <c r="BS435" s="71">
        <v>1</v>
      </c>
      <c r="BT435" s="71">
        <v>0</v>
      </c>
      <c r="BU435"/>
      <c r="BV435" s="70">
        <v>39.363999999999997</v>
      </c>
      <c r="BW435" s="70">
        <v>0</v>
      </c>
      <c r="BX435" s="70">
        <v>14.709</v>
      </c>
      <c r="BY435" s="70">
        <v>0</v>
      </c>
      <c r="BZ435" s="70">
        <v>0</v>
      </c>
      <c r="CA435" s="70">
        <v>0</v>
      </c>
      <c r="CB435" s="70">
        <v>0</v>
      </c>
      <c r="CC435" s="70">
        <v>0</v>
      </c>
      <c r="CD435" s="70">
        <v>0</v>
      </c>
    </row>
    <row r="436" spans="1:82">
      <c r="A436" s="70" t="s">
        <v>2260</v>
      </c>
      <c r="B436" s="70">
        <v>229</v>
      </c>
      <c r="C436" s="70">
        <v>8</v>
      </c>
      <c r="D436" s="70">
        <v>14</v>
      </c>
      <c r="E436" s="70">
        <v>2011</v>
      </c>
      <c r="F436" s="70" t="s">
        <v>178</v>
      </c>
      <c r="G436" s="70" t="s">
        <v>2252</v>
      </c>
      <c r="H436" s="70" t="s">
        <v>2253</v>
      </c>
      <c r="I436" s="148"/>
      <c r="J436" s="71">
        <v>195.65493429188001</v>
      </c>
      <c r="K436" s="71">
        <v>3.0344560252966679</v>
      </c>
      <c r="L436" s="71">
        <v>10.216994299674271</v>
      </c>
      <c r="M436" s="71">
        <v>40.112933020358192</v>
      </c>
      <c r="N436" s="71">
        <v>47.788123034232576</v>
      </c>
      <c r="O436" s="71">
        <v>37.746644923482599</v>
      </c>
      <c r="P436" s="71">
        <v>32.491573508976472</v>
      </c>
      <c r="Q436" s="71">
        <v>2.2139453148213999</v>
      </c>
      <c r="R436" s="71">
        <v>0</v>
      </c>
      <c r="S436" s="71">
        <v>2.2680328937174279</v>
      </c>
      <c r="T436" s="72"/>
      <c r="U436" s="71">
        <v>15024587</v>
      </c>
      <c r="V436" s="71">
        <v>1192</v>
      </c>
      <c r="W436" s="71">
        <v>181</v>
      </c>
      <c r="X436" s="71">
        <v>8166</v>
      </c>
      <c r="Y436" s="71">
        <v>10978</v>
      </c>
      <c r="Z436" s="71">
        <v>19587</v>
      </c>
      <c r="AA436" s="71">
        <v>6566</v>
      </c>
      <c r="AB436" s="71">
        <v>31548</v>
      </c>
      <c r="AC436" s="71">
        <v>0</v>
      </c>
      <c r="AD436" s="71">
        <v>2.2680328937174279</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33.47</v>
      </c>
      <c r="BK436" s="71">
        <v>0</v>
      </c>
      <c r="BL436" s="71">
        <v>3.2589999999999999</v>
      </c>
      <c r="BM436" s="71">
        <v>0</v>
      </c>
      <c r="BN436" s="72"/>
      <c r="BO436" s="71">
        <v>0</v>
      </c>
      <c r="BP436" s="71">
        <v>0</v>
      </c>
      <c r="BQ436" s="71">
        <v>5</v>
      </c>
      <c r="BR436" s="71">
        <v>0</v>
      </c>
      <c r="BS436" s="71">
        <v>1</v>
      </c>
      <c r="BT436" s="71">
        <v>0</v>
      </c>
      <c r="BU436"/>
      <c r="BV436" s="70">
        <v>36.728999999999999</v>
      </c>
      <c r="BW436" s="70">
        <v>0</v>
      </c>
      <c r="BX436" s="70">
        <v>0</v>
      </c>
      <c r="BY436" s="70">
        <v>0</v>
      </c>
      <c r="BZ436" s="70">
        <v>0</v>
      </c>
      <c r="CA436" s="70">
        <v>0</v>
      </c>
      <c r="CB436" s="70">
        <v>0</v>
      </c>
      <c r="CC436" s="70">
        <v>0</v>
      </c>
      <c r="CD436" s="70">
        <v>0</v>
      </c>
    </row>
    <row r="437" spans="1:82">
      <c r="A437" s="70" t="s">
        <v>2261</v>
      </c>
      <c r="B437" s="70">
        <v>230</v>
      </c>
      <c r="C437" s="70">
        <v>9</v>
      </c>
      <c r="D437" s="70">
        <v>14</v>
      </c>
      <c r="E437" s="70">
        <v>2012</v>
      </c>
      <c r="F437" s="70" t="s">
        <v>179</v>
      </c>
      <c r="G437" s="70" t="s">
        <v>2252</v>
      </c>
      <c r="H437" s="70" t="s">
        <v>2253</v>
      </c>
      <c r="I437" s="148"/>
      <c r="J437" s="71">
        <v>258.19538179434772</v>
      </c>
      <c r="K437" s="71">
        <v>2.8416438015456191</v>
      </c>
      <c r="L437" s="71">
        <v>10.18975461530132</v>
      </c>
      <c r="M437" s="71">
        <v>44.969812537359488</v>
      </c>
      <c r="N437" s="71">
        <v>50.637326769501087</v>
      </c>
      <c r="O437" s="71">
        <v>38.080558439009359</v>
      </c>
      <c r="P437" s="71">
        <v>32.800849756224515</v>
      </c>
      <c r="Q437" s="71">
        <v>2.3913777202777902</v>
      </c>
      <c r="R437" s="71">
        <v>0</v>
      </c>
      <c r="S437" s="71">
        <v>2.2268590172477132</v>
      </c>
      <c r="T437" s="72"/>
      <c r="U437" s="71">
        <v>16138168</v>
      </c>
      <c r="V437" s="71">
        <v>1192</v>
      </c>
      <c r="W437" s="71">
        <v>181</v>
      </c>
      <c r="X437" s="71">
        <v>8166</v>
      </c>
      <c r="Y437" s="71">
        <v>11077</v>
      </c>
      <c r="Z437" s="71">
        <v>19917</v>
      </c>
      <c r="AA437" s="71">
        <v>6591</v>
      </c>
      <c r="AB437" s="71">
        <v>31364</v>
      </c>
      <c r="AC437" s="71">
        <v>0</v>
      </c>
      <c r="AD437" s="71">
        <v>2.2268590172477132</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41.509</v>
      </c>
      <c r="BK437" s="71">
        <v>0</v>
      </c>
      <c r="BL437" s="71">
        <v>19.053999999999998</v>
      </c>
      <c r="BM437" s="71">
        <v>0</v>
      </c>
      <c r="BN437" s="72"/>
      <c r="BO437" s="71">
        <v>0</v>
      </c>
      <c r="BP437" s="71">
        <v>0</v>
      </c>
      <c r="BQ437" s="71">
        <v>5</v>
      </c>
      <c r="BR437" s="71">
        <v>0</v>
      </c>
      <c r="BS437" s="71">
        <v>2</v>
      </c>
      <c r="BT437" s="71">
        <v>0</v>
      </c>
      <c r="BU437"/>
      <c r="BV437" s="70">
        <v>45.853999999999999</v>
      </c>
      <c r="BW437" s="70">
        <v>0</v>
      </c>
      <c r="BX437" s="70">
        <v>14.709</v>
      </c>
      <c r="BY437" s="70">
        <v>0</v>
      </c>
      <c r="BZ437" s="70">
        <v>0</v>
      </c>
      <c r="CA437" s="70">
        <v>0</v>
      </c>
      <c r="CB437" s="70">
        <v>0</v>
      </c>
      <c r="CC437" s="70">
        <v>0</v>
      </c>
      <c r="CD437" s="70">
        <v>0</v>
      </c>
    </row>
    <row r="438" spans="1:82">
      <c r="A438" s="70" t="s">
        <v>2262</v>
      </c>
      <c r="B438" s="70">
        <v>231</v>
      </c>
      <c r="C438" s="70">
        <v>10</v>
      </c>
      <c r="D438" s="70">
        <v>14</v>
      </c>
      <c r="E438" s="70">
        <v>2013</v>
      </c>
      <c r="F438" s="70" t="s">
        <v>180</v>
      </c>
      <c r="G438" s="70" t="s">
        <v>2252</v>
      </c>
      <c r="H438" s="70" t="s">
        <v>2253</v>
      </c>
      <c r="I438" s="148"/>
      <c r="J438" s="71">
        <v>245.402496899532</v>
      </c>
      <c r="K438" s="71">
        <v>2.5643669514231311</v>
      </c>
      <c r="L438" s="71">
        <v>7.2072156477850937</v>
      </c>
      <c r="M438" s="71">
        <v>44.096933344321613</v>
      </c>
      <c r="N438" s="71">
        <v>49.729222556062133</v>
      </c>
      <c r="O438" s="71">
        <v>36.81172732213966</v>
      </c>
      <c r="P438" s="71">
        <v>32.989383326935929</v>
      </c>
      <c r="Q438" s="71">
        <v>2.40310713072871</v>
      </c>
      <c r="R438" s="71">
        <v>0</v>
      </c>
      <c r="S438" s="71">
        <v>2.8812145230895418</v>
      </c>
      <c r="T438" s="72"/>
      <c r="U438" s="71">
        <v>15785750</v>
      </c>
      <c r="V438" s="71">
        <v>1192</v>
      </c>
      <c r="W438" s="71">
        <v>181</v>
      </c>
      <c r="X438" s="71">
        <v>8166</v>
      </c>
      <c r="Y438" s="71">
        <v>11074</v>
      </c>
      <c r="Z438" s="71">
        <v>20113</v>
      </c>
      <c r="AA438" s="71">
        <v>6604</v>
      </c>
      <c r="AB438" s="71">
        <v>31066</v>
      </c>
      <c r="AC438" s="71">
        <v>0</v>
      </c>
      <c r="AD438" s="71">
        <v>2.8812145230895418</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31.965</v>
      </c>
      <c r="BK438" s="71">
        <v>0</v>
      </c>
      <c r="BL438" s="71">
        <v>14.757</v>
      </c>
      <c r="BM438" s="71">
        <v>0</v>
      </c>
      <c r="BN438" s="72"/>
      <c r="BO438" s="71">
        <v>0</v>
      </c>
      <c r="BP438" s="71">
        <v>0</v>
      </c>
      <c r="BQ438" s="71">
        <v>4</v>
      </c>
      <c r="BR438" s="71">
        <v>0</v>
      </c>
      <c r="BS438" s="71">
        <v>2</v>
      </c>
      <c r="BT438" s="71">
        <v>0</v>
      </c>
      <c r="BU438"/>
      <c r="BV438" s="70">
        <v>35.923000000000002</v>
      </c>
      <c r="BW438" s="70">
        <v>0</v>
      </c>
      <c r="BX438" s="70">
        <v>10.798999999999999</v>
      </c>
      <c r="BY438" s="70">
        <v>0</v>
      </c>
      <c r="BZ438" s="70">
        <v>0</v>
      </c>
      <c r="CA438" s="70">
        <v>0</v>
      </c>
      <c r="CB438" s="70">
        <v>0</v>
      </c>
      <c r="CC438" s="70">
        <v>0</v>
      </c>
      <c r="CD438" s="70">
        <v>0</v>
      </c>
    </row>
    <row r="439" spans="1:82">
      <c r="A439" s="70" t="s">
        <v>2263</v>
      </c>
      <c r="B439" s="70">
        <v>232</v>
      </c>
      <c r="C439" s="70">
        <v>11</v>
      </c>
      <c r="D439" s="70">
        <v>14</v>
      </c>
      <c r="E439" s="70">
        <v>2014</v>
      </c>
      <c r="F439" s="70" t="s">
        <v>181</v>
      </c>
      <c r="G439" s="70" t="s">
        <v>2252</v>
      </c>
      <c r="H439" s="70" t="s">
        <v>2253</v>
      </c>
      <c r="I439" s="148"/>
      <c r="J439" s="71">
        <v>240.90349358893101</v>
      </c>
      <c r="K439" s="71">
        <v>2.5557713407614</v>
      </c>
      <c r="L439" s="71">
        <v>5.9116283332586086</v>
      </c>
      <c r="M439" s="71">
        <v>38.40118603725071</v>
      </c>
      <c r="N439" s="71">
        <v>43.480877776559382</v>
      </c>
      <c r="O439" s="71">
        <v>34.954993982335964</v>
      </c>
      <c r="P439" s="71">
        <v>32.894726662926011</v>
      </c>
      <c r="Q439" s="71">
        <v>2.2824081046364699</v>
      </c>
      <c r="R439" s="71">
        <v>0</v>
      </c>
      <c r="S439" s="71">
        <v>3.5412749809629762</v>
      </c>
      <c r="T439" s="72"/>
      <c r="U439" s="71">
        <v>17119518</v>
      </c>
      <c r="V439" s="71">
        <v>1202</v>
      </c>
      <c r="W439" s="71">
        <v>119</v>
      </c>
      <c r="X439" s="71">
        <v>7277</v>
      </c>
      <c r="Y439" s="71">
        <v>11207</v>
      </c>
      <c r="Z439" s="71">
        <v>20115</v>
      </c>
      <c r="AA439" s="71">
        <v>6551</v>
      </c>
      <c r="AB439" s="71">
        <v>30753</v>
      </c>
      <c r="AC439" s="71">
        <v>0</v>
      </c>
      <c r="AD439" s="71">
        <v>3.5412749809629762</v>
      </c>
      <c r="AE439" s="72"/>
      <c r="AF439" s="71"/>
      <c r="AG439" s="71"/>
      <c r="AH439" s="71"/>
      <c r="AI439" s="71"/>
      <c r="AJ439" s="71"/>
      <c r="AK439" s="71"/>
      <c r="AL439" s="71"/>
      <c r="AM439" s="71"/>
      <c r="AN439" s="71"/>
      <c r="AO439" s="71"/>
      <c r="AP439" s="71"/>
      <c r="AQ439" s="72"/>
      <c r="AR439" s="71">
        <v>528</v>
      </c>
      <c r="AS439" s="71">
        <v>80</v>
      </c>
      <c r="AT439" s="71">
        <v>0</v>
      </c>
      <c r="AU439" s="71">
        <v>0</v>
      </c>
      <c r="AV439" s="71">
        <v>0</v>
      </c>
      <c r="AW439" s="71">
        <v>0</v>
      </c>
      <c r="AX439" s="71"/>
      <c r="AY439" s="72"/>
      <c r="AZ439" s="71">
        <v>2253.4</v>
      </c>
      <c r="BA439" s="71">
        <v>7450.1</v>
      </c>
      <c r="BB439" s="71">
        <v>0</v>
      </c>
      <c r="BC439" s="71">
        <v>0</v>
      </c>
      <c r="BD439" s="71">
        <v>0</v>
      </c>
      <c r="BE439" s="71">
        <v>0</v>
      </c>
      <c r="BF439" s="71"/>
      <c r="BG439" s="72"/>
      <c r="BH439" s="71">
        <v>0</v>
      </c>
      <c r="BI439" s="71">
        <v>0</v>
      </c>
      <c r="BJ439" s="71">
        <v>38.024000000000001</v>
      </c>
      <c r="BK439" s="71">
        <v>0</v>
      </c>
      <c r="BL439" s="71">
        <v>14.675000000000001</v>
      </c>
      <c r="BM439" s="71">
        <v>0</v>
      </c>
      <c r="BN439" s="72"/>
      <c r="BO439" s="71">
        <v>0</v>
      </c>
      <c r="BP439" s="71">
        <v>0</v>
      </c>
      <c r="BQ439" s="71">
        <v>5</v>
      </c>
      <c r="BR439" s="71">
        <v>0</v>
      </c>
      <c r="BS439" s="71">
        <v>2</v>
      </c>
      <c r="BT439" s="71">
        <v>0</v>
      </c>
      <c r="BU439"/>
      <c r="BV439" s="70">
        <v>41.012999999999998</v>
      </c>
      <c r="BW439" s="70">
        <v>0</v>
      </c>
      <c r="BX439" s="70">
        <v>11.686</v>
      </c>
      <c r="BY439" s="70">
        <v>0</v>
      </c>
      <c r="BZ439" s="70">
        <v>0</v>
      </c>
      <c r="CA439" s="70">
        <v>0</v>
      </c>
      <c r="CB439" s="70">
        <v>0</v>
      </c>
      <c r="CC439" s="70">
        <v>0</v>
      </c>
      <c r="CD439" s="70">
        <v>0</v>
      </c>
    </row>
    <row r="440" spans="1:82">
      <c r="A440" s="70" t="s">
        <v>2264</v>
      </c>
      <c r="B440" s="70">
        <v>233</v>
      </c>
      <c r="C440" s="70">
        <v>12</v>
      </c>
      <c r="D440" s="70">
        <v>14</v>
      </c>
      <c r="E440" s="70">
        <v>2015</v>
      </c>
      <c r="F440" s="70" t="s">
        <v>182</v>
      </c>
      <c r="G440" s="70" t="s">
        <v>2252</v>
      </c>
      <c r="H440" s="70" t="s">
        <v>2253</v>
      </c>
      <c r="I440" s="148"/>
      <c r="J440" s="71">
        <v>204.1864170043836</v>
      </c>
      <c r="K440" s="71">
        <v>2.8585753475170801</v>
      </c>
      <c r="L440" s="71">
        <v>7.6449192206254368</v>
      </c>
      <c r="M440" s="71">
        <v>36.758028575763298</v>
      </c>
      <c r="N440" s="71">
        <v>37.662429929198552</v>
      </c>
      <c r="O440" s="71">
        <v>34.620075510503966</v>
      </c>
      <c r="P440" s="71">
        <v>32.619197647112507</v>
      </c>
      <c r="Q440" s="71">
        <v>2.2107905191214501</v>
      </c>
      <c r="R440" s="71">
        <v>0</v>
      </c>
      <c r="S440" s="71">
        <v>4.3079197976865844</v>
      </c>
      <c r="T440" s="72"/>
      <c r="U440" s="71">
        <v>15747680</v>
      </c>
      <c r="V440" s="71">
        <v>1202</v>
      </c>
      <c r="W440" s="71">
        <v>119</v>
      </c>
      <c r="X440" s="71">
        <v>7277</v>
      </c>
      <c r="Y440" s="71">
        <v>11293</v>
      </c>
      <c r="Z440" s="71">
        <v>20114</v>
      </c>
      <c r="AA440" s="71">
        <v>6491</v>
      </c>
      <c r="AB440" s="71">
        <v>30429</v>
      </c>
      <c r="AC440" s="71">
        <v>0</v>
      </c>
      <c r="AD440" s="71">
        <v>4.3079197976865844</v>
      </c>
      <c r="AE440" s="72"/>
      <c r="AF440" s="71">
        <v>115224614.3473447</v>
      </c>
      <c r="AG440" s="71">
        <v>2168068.5818905542</v>
      </c>
      <c r="AH440" s="71">
        <v>1136934.8909197219</v>
      </c>
      <c r="AI440" s="71">
        <v>44925039.5702838</v>
      </c>
      <c r="AJ440" s="71">
        <v>48859270.958391443</v>
      </c>
      <c r="AK440" s="71">
        <v>0</v>
      </c>
      <c r="AL440" s="71">
        <v>0</v>
      </c>
      <c r="AM440" s="71">
        <v>4170166.805145815</v>
      </c>
      <c r="AN440" s="71">
        <v>0</v>
      </c>
      <c r="AO440" s="71">
        <v>0</v>
      </c>
      <c r="AP440" s="71">
        <v>216484095.15397602</v>
      </c>
      <c r="AQ440" s="72"/>
      <c r="AR440" s="71">
        <v>599</v>
      </c>
      <c r="AS440" s="71">
        <v>124</v>
      </c>
      <c r="AT440" s="71">
        <v>0</v>
      </c>
      <c r="AU440" s="71">
        <v>0</v>
      </c>
      <c r="AV440" s="71">
        <v>0</v>
      </c>
      <c r="AW440" s="71">
        <v>0</v>
      </c>
      <c r="AX440" s="71"/>
      <c r="AY440" s="72"/>
      <c r="AZ440" s="71">
        <v>2628.4</v>
      </c>
      <c r="BA440" s="71">
        <v>17037.099999999999</v>
      </c>
      <c r="BB440" s="71">
        <v>0</v>
      </c>
      <c r="BC440" s="71">
        <v>0</v>
      </c>
      <c r="BD440" s="71">
        <v>0</v>
      </c>
      <c r="BE440" s="71">
        <v>0</v>
      </c>
      <c r="BF440" s="71"/>
      <c r="BG440" s="72"/>
      <c r="BH440" s="71">
        <v>0</v>
      </c>
      <c r="BI440" s="71">
        <v>0</v>
      </c>
      <c r="BJ440" s="71">
        <v>36.932000000000002</v>
      </c>
      <c r="BK440" s="71">
        <v>0</v>
      </c>
      <c r="BL440" s="71">
        <v>14.992999999999999</v>
      </c>
      <c r="BM440" s="71">
        <v>0</v>
      </c>
      <c r="BN440" s="72"/>
      <c r="BO440" s="71">
        <v>0</v>
      </c>
      <c r="BP440" s="71">
        <v>0</v>
      </c>
      <c r="BQ440" s="71">
        <v>5</v>
      </c>
      <c r="BR440" s="71">
        <v>0</v>
      </c>
      <c r="BS440" s="71">
        <v>2</v>
      </c>
      <c r="BT440" s="71">
        <v>0</v>
      </c>
      <c r="BU440"/>
      <c r="BV440" s="70">
        <v>39.820999999999998</v>
      </c>
      <c r="BW440" s="70">
        <v>0</v>
      </c>
      <c r="BX440" s="70">
        <v>12.103999999999999</v>
      </c>
      <c r="BY440" s="70">
        <v>0</v>
      </c>
      <c r="BZ440" s="70">
        <v>0</v>
      </c>
      <c r="CA440" s="70">
        <v>0</v>
      </c>
      <c r="CB440" s="70">
        <v>0</v>
      </c>
      <c r="CC440" s="70">
        <v>0</v>
      </c>
      <c r="CD440" s="70">
        <v>0</v>
      </c>
    </row>
    <row r="441" spans="1:82">
      <c r="A441" s="70" t="s">
        <v>2265</v>
      </c>
      <c r="B441" s="70">
        <v>234</v>
      </c>
      <c r="C441" s="70">
        <v>13</v>
      </c>
      <c r="D441" s="70">
        <v>14</v>
      </c>
      <c r="E441" s="70">
        <v>2016</v>
      </c>
      <c r="F441" s="70" t="s">
        <v>155</v>
      </c>
      <c r="G441" s="70" t="s">
        <v>2252</v>
      </c>
      <c r="H441" s="70" t="s">
        <v>2253</v>
      </c>
      <c r="I441" s="148"/>
      <c r="J441" s="71">
        <v>227.2783974061322</v>
      </c>
      <c r="K441" s="71">
        <v>2.8890031764789392</v>
      </c>
      <c r="L441" s="71">
        <v>6.6734047937873715</v>
      </c>
      <c r="M441" s="71">
        <v>30.260748807422672</v>
      </c>
      <c r="N441" s="71">
        <v>37.577898287512582</v>
      </c>
      <c r="O441" s="71">
        <v>34.362895279596536</v>
      </c>
      <c r="P441" s="71">
        <v>31.25129947987854</v>
      </c>
      <c r="Q441" s="71">
        <v>2.125812142240759</v>
      </c>
      <c r="R441" s="71">
        <v>0</v>
      </c>
      <c r="S441" s="71">
        <v>3.7058707557907393</v>
      </c>
      <c r="T441" s="72"/>
      <c r="U441" s="71">
        <v>17302853</v>
      </c>
      <c r="V441" s="71">
        <v>1202</v>
      </c>
      <c r="W441" s="71">
        <v>119</v>
      </c>
      <c r="X441" s="71">
        <v>7277</v>
      </c>
      <c r="Y441" s="71">
        <v>11326</v>
      </c>
      <c r="Z441" s="71">
        <v>20210</v>
      </c>
      <c r="AA441" s="71">
        <v>6432</v>
      </c>
      <c r="AB441" s="71">
        <v>30097</v>
      </c>
      <c r="AC441" s="71">
        <v>0</v>
      </c>
      <c r="AD441" s="71">
        <v>3.7058707557907389</v>
      </c>
      <c r="AE441" s="72"/>
      <c r="AF441" s="71">
        <v>127674540.8633385</v>
      </c>
      <c r="AG441" s="71">
        <v>2097504.1460006181</v>
      </c>
      <c r="AH441" s="71">
        <v>772339.6042669845</v>
      </c>
      <c r="AI441" s="71">
        <v>42259670.760014638</v>
      </c>
      <c r="AJ441" s="71">
        <v>44755411.515880346</v>
      </c>
      <c r="AK441" s="71">
        <v>0</v>
      </c>
      <c r="AL441" s="71">
        <v>0</v>
      </c>
      <c r="AM441" s="71">
        <v>4127872.059848194</v>
      </c>
      <c r="AN441" s="71">
        <v>0</v>
      </c>
      <c r="AO441" s="71">
        <v>0</v>
      </c>
      <c r="AP441" s="71">
        <v>221687338.94934928</v>
      </c>
      <c r="AQ441" s="72"/>
      <c r="AR441" s="71">
        <v>654</v>
      </c>
      <c r="AS441" s="71">
        <v>157</v>
      </c>
      <c r="AT441" s="71">
        <v>0</v>
      </c>
      <c r="AU441" s="71">
        <v>0</v>
      </c>
      <c r="AV441" s="71">
        <v>0</v>
      </c>
      <c r="AW441" s="71">
        <v>0</v>
      </c>
      <c r="AX441" s="71"/>
      <c r="AY441" s="72"/>
      <c r="AZ441" s="71">
        <v>2901.3</v>
      </c>
      <c r="BA441" s="71">
        <v>18026.099999999999</v>
      </c>
      <c r="BB441" s="71">
        <v>0</v>
      </c>
      <c r="BC441" s="71">
        <v>0</v>
      </c>
      <c r="BD441" s="71">
        <v>0</v>
      </c>
      <c r="BE441" s="71">
        <v>0</v>
      </c>
      <c r="BF441" s="71"/>
      <c r="BG441" s="72"/>
      <c r="BH441" s="71">
        <v>0</v>
      </c>
      <c r="BI441" s="71">
        <v>0</v>
      </c>
      <c r="BJ441" s="71">
        <v>40.039000000000001</v>
      </c>
      <c r="BK441" s="71">
        <v>0</v>
      </c>
      <c r="BL441" s="71">
        <v>12.582000000000001</v>
      </c>
      <c r="BM441" s="71">
        <v>0</v>
      </c>
      <c r="BN441" s="72"/>
      <c r="BO441" s="71">
        <v>0</v>
      </c>
      <c r="BP441" s="71">
        <v>0</v>
      </c>
      <c r="BQ441" s="71">
        <v>5</v>
      </c>
      <c r="BR441" s="71">
        <v>0</v>
      </c>
      <c r="BS441" s="71">
        <v>2</v>
      </c>
      <c r="BT441" s="71">
        <v>0</v>
      </c>
      <c r="BU441"/>
      <c r="BV441" s="70">
        <v>43.179000000000002</v>
      </c>
      <c r="BW441" s="70">
        <v>0</v>
      </c>
      <c r="BX441" s="70">
        <v>9.4420000000000002</v>
      </c>
      <c r="BY441" s="70">
        <v>0</v>
      </c>
      <c r="BZ441" s="70">
        <v>0</v>
      </c>
      <c r="CA441" s="70">
        <v>0</v>
      </c>
      <c r="CB441" s="70">
        <v>0</v>
      </c>
      <c r="CC441" s="70">
        <v>0</v>
      </c>
      <c r="CD441" s="70">
        <v>0</v>
      </c>
    </row>
    <row r="442" spans="1:82">
      <c r="A442" s="70" t="s">
        <v>2266</v>
      </c>
      <c r="B442" s="70">
        <v>235</v>
      </c>
      <c r="C442" s="70">
        <v>14</v>
      </c>
      <c r="D442" s="70">
        <v>14</v>
      </c>
      <c r="E442" s="70">
        <v>2017</v>
      </c>
      <c r="F442" s="70" t="s">
        <v>156</v>
      </c>
      <c r="G442" s="70" t="s">
        <v>2252</v>
      </c>
      <c r="H442" s="70" t="s">
        <v>2253</v>
      </c>
      <c r="I442" s="148"/>
      <c r="J442" s="71">
        <v>231.73502509762008</v>
      </c>
      <c r="K442" s="71">
        <v>2.9553273999384269</v>
      </c>
      <c r="L442" s="71">
        <v>7.1073634696884787</v>
      </c>
      <c r="M442" s="71">
        <v>29.384355613616403</v>
      </c>
      <c r="N442" s="71">
        <v>40.860228398311875</v>
      </c>
      <c r="O442" s="71">
        <v>33.644955289369932</v>
      </c>
      <c r="P442" s="71">
        <v>30.551227515887351</v>
      </c>
      <c r="Q442" s="71">
        <v>2.0294794066283401</v>
      </c>
      <c r="R442" s="71">
        <v>0</v>
      </c>
      <c r="S442" s="71">
        <v>3.0356040762631999</v>
      </c>
      <c r="T442" s="72"/>
      <c r="U442" s="71">
        <v>19212949</v>
      </c>
      <c r="V442" s="71">
        <v>1202</v>
      </c>
      <c r="W442" s="71">
        <v>119</v>
      </c>
      <c r="X442" s="71">
        <v>7277</v>
      </c>
      <c r="Y442" s="71">
        <v>11386</v>
      </c>
      <c r="Z442" s="71">
        <v>20116</v>
      </c>
      <c r="AA442" s="71">
        <v>6328</v>
      </c>
      <c r="AB442" s="71">
        <v>29713</v>
      </c>
      <c r="AC442" s="71">
        <v>0</v>
      </c>
      <c r="AD442" s="71">
        <v>3.0356040762631999</v>
      </c>
      <c r="AE442" s="72"/>
      <c r="AF442" s="71">
        <v>137355220.61008069</v>
      </c>
      <c r="AG442" s="71">
        <v>2129238.4707475002</v>
      </c>
      <c r="AH442" s="71">
        <v>1152769.906678054</v>
      </c>
      <c r="AI442" s="71">
        <v>43174258.437326498</v>
      </c>
      <c r="AJ442" s="71">
        <v>51238371.719453052</v>
      </c>
      <c r="AK442" s="71">
        <v>0</v>
      </c>
      <c r="AL442" s="71">
        <v>0</v>
      </c>
      <c r="AM442" s="71">
        <v>4081582.1700785249</v>
      </c>
      <c r="AN442" s="71">
        <v>0</v>
      </c>
      <c r="AO442" s="71">
        <v>0</v>
      </c>
      <c r="AP442" s="71">
        <v>239131441.31436431</v>
      </c>
      <c r="AQ442" s="72"/>
      <c r="AR442" s="71">
        <v>713</v>
      </c>
      <c r="AS442" s="71">
        <v>172</v>
      </c>
      <c r="AT442" s="71">
        <v>0</v>
      </c>
      <c r="AU442" s="71">
        <v>0</v>
      </c>
      <c r="AV442" s="71">
        <v>0</v>
      </c>
      <c r="AW442" s="71">
        <v>1</v>
      </c>
      <c r="AX442" s="71"/>
      <c r="AY442" s="72"/>
      <c r="AZ442" s="71">
        <v>3215.1</v>
      </c>
      <c r="BA442" s="71">
        <v>19948.599999999999</v>
      </c>
      <c r="BB442" s="71">
        <v>0</v>
      </c>
      <c r="BC442" s="71">
        <v>0</v>
      </c>
      <c r="BD442" s="71">
        <v>0</v>
      </c>
      <c r="BE442" s="71">
        <v>1600</v>
      </c>
      <c r="BF442" s="71"/>
      <c r="BG442" s="72"/>
      <c r="BH442" s="71">
        <v>0</v>
      </c>
      <c r="BI442" s="71">
        <v>0</v>
      </c>
      <c r="BJ442" s="71">
        <v>44.658000000000001</v>
      </c>
      <c r="BK442" s="71">
        <v>0</v>
      </c>
      <c r="BL442" s="71">
        <v>8.6790000000000003</v>
      </c>
      <c r="BM442" s="71">
        <v>0</v>
      </c>
      <c r="BN442" s="72"/>
      <c r="BO442" s="71">
        <v>0</v>
      </c>
      <c r="BP442" s="71">
        <v>0</v>
      </c>
      <c r="BQ442" s="71">
        <v>5</v>
      </c>
      <c r="BR442" s="71">
        <v>0</v>
      </c>
      <c r="BS442" s="71">
        <v>2</v>
      </c>
      <c r="BT442" s="71">
        <v>0</v>
      </c>
      <c r="BU442"/>
      <c r="BV442" s="70">
        <v>50.012999999999998</v>
      </c>
      <c r="BW442" s="70">
        <v>0</v>
      </c>
      <c r="BX442" s="70">
        <v>3.3239999999999998</v>
      </c>
      <c r="BY442" s="70">
        <v>0</v>
      </c>
      <c r="BZ442" s="70">
        <v>0</v>
      </c>
      <c r="CA442" s="70">
        <v>0</v>
      </c>
      <c r="CB442" s="70">
        <v>0</v>
      </c>
      <c r="CC442" s="70">
        <v>0</v>
      </c>
      <c r="CD442" s="70">
        <v>0</v>
      </c>
    </row>
    <row r="443" spans="1:82">
      <c r="A443" s="70" t="s">
        <v>2267</v>
      </c>
      <c r="B443" s="70">
        <v>236</v>
      </c>
      <c r="C443" s="70">
        <v>15</v>
      </c>
      <c r="D443" s="70">
        <v>14</v>
      </c>
      <c r="E443" s="70">
        <v>2018</v>
      </c>
      <c r="F443" s="70" t="s">
        <v>183</v>
      </c>
      <c r="G443" s="70" t="s">
        <v>2252</v>
      </c>
      <c r="H443" s="70" t="s">
        <v>2253</v>
      </c>
      <c r="I443" s="148"/>
      <c r="J443" s="71">
        <v>225.35532053559393</v>
      </c>
      <c r="K443" s="71">
        <v>2.7418316898918369</v>
      </c>
      <c r="L443" s="71">
        <v>6.5836426341757113</v>
      </c>
      <c r="M443" s="71">
        <v>31.332529187910275</v>
      </c>
      <c r="N443" s="71">
        <v>38.211775278368862</v>
      </c>
      <c r="O443" s="71">
        <v>32.794570584300004</v>
      </c>
      <c r="P443" s="71">
        <v>29.955540350377099</v>
      </c>
      <c r="Q443" s="71">
        <v>1.85344571053716</v>
      </c>
      <c r="R443" s="71">
        <v>0</v>
      </c>
      <c r="S443" s="71">
        <v>2.0843113991594451</v>
      </c>
      <c r="T443" s="72"/>
      <c r="U443" s="71">
        <v>19883912</v>
      </c>
      <c r="V443" s="71">
        <v>1202</v>
      </c>
      <c r="W443" s="71">
        <v>119</v>
      </c>
      <c r="X443" s="71">
        <v>7277</v>
      </c>
      <c r="Y443" s="71">
        <v>11410</v>
      </c>
      <c r="Z443" s="71">
        <v>19983</v>
      </c>
      <c r="AA443" s="71">
        <v>6267</v>
      </c>
      <c r="AB443" s="71">
        <v>29243</v>
      </c>
      <c r="AC443" s="71">
        <v>0</v>
      </c>
      <c r="AD443" s="71">
        <v>2.0843113991594451</v>
      </c>
      <c r="AE443" s="72"/>
      <c r="AF443" s="71">
        <v>127927592.3690383</v>
      </c>
      <c r="AG443" s="71">
        <v>1879382.25404135</v>
      </c>
      <c r="AH443" s="71">
        <v>1082866.1252260939</v>
      </c>
      <c r="AI443" s="71">
        <v>41085978.165871799</v>
      </c>
      <c r="AJ443" s="71">
        <v>49589286.837158352</v>
      </c>
      <c r="AK443" s="71">
        <v>0</v>
      </c>
      <c r="AL443" s="71">
        <v>0</v>
      </c>
      <c r="AM443" s="71">
        <v>4025331.4305407479</v>
      </c>
      <c r="AN443" s="71">
        <v>0</v>
      </c>
      <c r="AO443" s="71">
        <v>0</v>
      </c>
      <c r="AP443" s="71">
        <v>225590437.18187663</v>
      </c>
      <c r="AQ443" s="72"/>
      <c r="AR443" s="71">
        <v>773</v>
      </c>
      <c r="AS443" s="71">
        <v>201</v>
      </c>
      <c r="AT443" s="71">
        <v>0</v>
      </c>
      <c r="AU443" s="71">
        <v>0</v>
      </c>
      <c r="AV443" s="71">
        <v>0</v>
      </c>
      <c r="AW443" s="71">
        <v>1</v>
      </c>
      <c r="AX443" s="71"/>
      <c r="AY443" s="72"/>
      <c r="AZ443" s="71">
        <v>3516.9999999999995</v>
      </c>
      <c r="BA443" s="71">
        <v>21613</v>
      </c>
      <c r="BB443" s="71">
        <v>0</v>
      </c>
      <c r="BC443" s="71">
        <v>0</v>
      </c>
      <c r="BD443" s="71">
        <v>0</v>
      </c>
      <c r="BE443" s="71">
        <v>1600</v>
      </c>
      <c r="BF443" s="71"/>
      <c r="BG443" s="72"/>
      <c r="BH443" s="71">
        <v>0</v>
      </c>
      <c r="BI443" s="71">
        <v>0</v>
      </c>
      <c r="BJ443" s="71">
        <v>42.76</v>
      </c>
      <c r="BK443" s="71">
        <v>0</v>
      </c>
      <c r="BL443" s="71">
        <v>7.5389999999999997</v>
      </c>
      <c r="BM443" s="71">
        <v>0</v>
      </c>
      <c r="BN443" s="72"/>
      <c r="BO443" s="71">
        <v>0</v>
      </c>
      <c r="BP443" s="71">
        <v>0</v>
      </c>
      <c r="BQ443" s="71">
        <v>5</v>
      </c>
      <c r="BR443" s="71">
        <v>0</v>
      </c>
      <c r="BS443" s="71">
        <v>2</v>
      </c>
      <c r="BT443" s="71">
        <v>0</v>
      </c>
      <c r="BU443"/>
      <c r="BV443" s="70">
        <v>46.978000000000002</v>
      </c>
      <c r="BW443" s="70">
        <v>0</v>
      </c>
      <c r="BX443" s="70">
        <v>3.3210000000000002</v>
      </c>
      <c r="BY443" s="70">
        <v>0</v>
      </c>
      <c r="BZ443" s="70">
        <v>0</v>
      </c>
      <c r="CA443" s="70">
        <v>0</v>
      </c>
      <c r="CB443" s="70">
        <v>0</v>
      </c>
      <c r="CC443" s="70">
        <v>0</v>
      </c>
      <c r="CD443" s="70">
        <v>0</v>
      </c>
    </row>
    <row r="444" spans="1:82">
      <c r="A444" s="70" t="s">
        <v>2268</v>
      </c>
      <c r="B444" s="70">
        <v>237</v>
      </c>
      <c r="C444" s="70">
        <v>16</v>
      </c>
      <c r="D444" s="70">
        <v>14</v>
      </c>
      <c r="E444" s="70">
        <v>2019</v>
      </c>
      <c r="F444" s="70" t="s">
        <v>158</v>
      </c>
      <c r="G444" s="1064" t="s">
        <v>2252</v>
      </c>
      <c r="H444" s="70" t="s">
        <v>2253</v>
      </c>
      <c r="I444" s="148"/>
      <c r="J444" s="71">
        <v>218.49385505434972</v>
      </c>
      <c r="K444" s="71">
        <v>2.5531586802107205</v>
      </c>
      <c r="L444" s="71">
        <v>6.6552016918029091</v>
      </c>
      <c r="M444" s="71">
        <v>29.958452148971009</v>
      </c>
      <c r="N444" s="71">
        <v>33.37276038933409</v>
      </c>
      <c r="O444" s="71">
        <v>31.715454643946149</v>
      </c>
      <c r="P444" s="71">
        <v>29.276055264136144</v>
      </c>
      <c r="Q444" s="71">
        <v>1.77281118705929</v>
      </c>
      <c r="R444" s="71">
        <v>0</v>
      </c>
      <c r="S444" s="71">
        <v>2.2774735135062061</v>
      </c>
      <c r="T444" s="72"/>
      <c r="U444" s="71">
        <v>19832286</v>
      </c>
      <c r="V444" s="71">
        <v>1202</v>
      </c>
      <c r="W444" s="71">
        <v>119</v>
      </c>
      <c r="X444" s="71">
        <v>7277</v>
      </c>
      <c r="Y444" s="71">
        <v>11413</v>
      </c>
      <c r="Z444" s="71">
        <v>19856</v>
      </c>
      <c r="AA444" s="71">
        <v>6079</v>
      </c>
      <c r="AB444" s="71">
        <v>28728</v>
      </c>
      <c r="AC444" s="71">
        <v>0</v>
      </c>
      <c r="AD444" s="71">
        <v>2.2774735135062061</v>
      </c>
      <c r="AE444" s="72"/>
      <c r="AF444" s="71">
        <v>129121951.7221441</v>
      </c>
      <c r="AG444" s="71">
        <v>1833135.4995518159</v>
      </c>
      <c r="AH444" s="71">
        <v>1174869.578571796</v>
      </c>
      <c r="AI444" s="71">
        <v>41021383.030683629</v>
      </c>
      <c r="AJ444" s="71">
        <v>44388379.791224793</v>
      </c>
      <c r="AK444" s="71">
        <v>0</v>
      </c>
      <c r="AL444" s="71">
        <v>0</v>
      </c>
      <c r="AM444" s="71">
        <v>3912537.3357317871</v>
      </c>
      <c r="AN444" s="71">
        <v>0</v>
      </c>
      <c r="AO444" s="71">
        <v>0</v>
      </c>
      <c r="AP444" s="71">
        <v>221452256.95790789</v>
      </c>
      <c r="AQ444" s="72"/>
      <c r="AR444" s="71">
        <v>826</v>
      </c>
      <c r="AS444" s="71">
        <v>225</v>
      </c>
      <c r="AT444" s="71">
        <v>0</v>
      </c>
      <c r="AU444" s="71">
        <v>0</v>
      </c>
      <c r="AV444" s="71">
        <v>0</v>
      </c>
      <c r="AW444" s="71">
        <v>1</v>
      </c>
      <c r="AX444" s="71"/>
      <c r="AY444" s="72"/>
      <c r="AZ444" s="71">
        <v>3788.5000000000018</v>
      </c>
      <c r="BA444" s="71">
        <v>22614.799999999999</v>
      </c>
      <c r="BB444" s="71">
        <v>0</v>
      </c>
      <c r="BC444" s="71">
        <v>0</v>
      </c>
      <c r="BD444" s="71">
        <v>0</v>
      </c>
      <c r="BE444" s="71">
        <v>1600</v>
      </c>
      <c r="BF444" s="71"/>
      <c r="BG444" s="72"/>
      <c r="BH444" s="71">
        <v>0</v>
      </c>
      <c r="BI444" s="71">
        <v>0</v>
      </c>
      <c r="BJ444" s="71">
        <v>45.034999999999997</v>
      </c>
      <c r="BK444" s="71">
        <v>0</v>
      </c>
      <c r="BL444" s="71">
        <v>6.2780000000000005</v>
      </c>
      <c r="BM444" s="71">
        <v>0</v>
      </c>
      <c r="BN444" s="72"/>
      <c r="BO444" s="71">
        <v>0</v>
      </c>
      <c r="BP444" s="71">
        <v>0</v>
      </c>
      <c r="BQ444" s="71">
        <v>5</v>
      </c>
      <c r="BR444" s="71">
        <v>0</v>
      </c>
      <c r="BS444" s="71">
        <v>2</v>
      </c>
      <c r="BT444" s="71">
        <v>0</v>
      </c>
      <c r="BU444"/>
      <c r="BV444" s="70">
        <v>47.582000000000001</v>
      </c>
      <c r="BW444" s="70">
        <v>0</v>
      </c>
      <c r="BX444" s="70">
        <v>3.7309999999999999</v>
      </c>
      <c r="BY444" s="70">
        <v>0</v>
      </c>
      <c r="BZ444" s="70">
        <v>0</v>
      </c>
      <c r="CA444" s="70">
        <v>0</v>
      </c>
      <c r="CB444" s="70">
        <v>0</v>
      </c>
      <c r="CC444" s="70">
        <v>0</v>
      </c>
      <c r="CD444" s="70">
        <v>0</v>
      </c>
    </row>
    <row r="445" spans="1:82">
      <c r="A445" s="70" t="s">
        <v>2269</v>
      </c>
      <c r="B445" s="70">
        <v>238</v>
      </c>
      <c r="C445" s="70">
        <v>17</v>
      </c>
      <c r="D445" s="70">
        <v>14</v>
      </c>
      <c r="E445" s="70">
        <v>2020</v>
      </c>
      <c r="F445" s="70" t="s">
        <v>159</v>
      </c>
      <c r="G445" s="1064" t="s">
        <v>2252</v>
      </c>
      <c r="H445" s="70" t="s">
        <v>2253</v>
      </c>
      <c r="I445" s="148"/>
      <c r="J445" s="71">
        <v>175.80633837490231</v>
      </c>
      <c r="K445" s="71">
        <v>1.9819943934972264</v>
      </c>
      <c r="L445" s="71">
        <v>8.4174973827940356</v>
      </c>
      <c r="M445" s="71">
        <v>24.25546690275182</v>
      </c>
      <c r="N445" s="71">
        <v>34.379937942217069</v>
      </c>
      <c r="O445" s="71">
        <v>27.71445156658497</v>
      </c>
      <c r="P445" s="71">
        <v>27.502924531828498</v>
      </c>
      <c r="Q445" s="71">
        <v>1.66339992853032</v>
      </c>
      <c r="R445" s="71">
        <v>0</v>
      </c>
      <c r="S445" s="71">
        <v>3.254855861309585</v>
      </c>
      <c r="T445" s="72"/>
      <c r="U445" s="71">
        <v>17151591</v>
      </c>
      <c r="V445" s="71">
        <v>896</v>
      </c>
      <c r="W445" s="71">
        <v>207</v>
      </c>
      <c r="X445" s="71">
        <v>6915</v>
      </c>
      <c r="Y445" s="71">
        <v>11426</v>
      </c>
      <c r="Z445" s="71">
        <v>19804</v>
      </c>
      <c r="AA445" s="71">
        <v>6070</v>
      </c>
      <c r="AB445" s="71">
        <v>28212</v>
      </c>
      <c r="AC445" s="71">
        <v>0</v>
      </c>
      <c r="AD445" s="71">
        <v>3.254855861309585</v>
      </c>
      <c r="AE445" s="72"/>
      <c r="AF445" s="71">
        <v>107807115.3461718</v>
      </c>
      <c r="AG445" s="71">
        <v>1385363.0654157433</v>
      </c>
      <c r="AH445" s="71">
        <v>1602309.1892350297</v>
      </c>
      <c r="AI445" s="71">
        <v>35071609.967809811</v>
      </c>
      <c r="AJ445" s="71">
        <v>47218279.438762829</v>
      </c>
      <c r="AK445" s="71"/>
      <c r="AL445" s="71"/>
      <c r="AM445" s="71">
        <v>3681979.4418574711</v>
      </c>
      <c r="AN445" s="71"/>
      <c r="AO445" s="71"/>
      <c r="AP445" s="71">
        <v>196766656.44925267</v>
      </c>
      <c r="AQ445" s="72"/>
      <c r="AR445" s="71">
        <v>859</v>
      </c>
      <c r="AS445" s="71">
        <v>257</v>
      </c>
      <c r="AT445" s="71">
        <v>0</v>
      </c>
      <c r="AU445" s="71">
        <v>0</v>
      </c>
      <c r="AV445" s="71">
        <v>0</v>
      </c>
      <c r="AW445" s="71">
        <v>2</v>
      </c>
      <c r="AX445" s="71"/>
      <c r="AY445" s="72"/>
      <c r="AZ445" s="71">
        <v>3971.6000000000008</v>
      </c>
      <c r="BA445" s="71">
        <v>41651.099999999969</v>
      </c>
      <c r="BB445" s="71">
        <v>0</v>
      </c>
      <c r="BC445" s="71">
        <v>0</v>
      </c>
      <c r="BD445" s="71">
        <v>0</v>
      </c>
      <c r="BE445" s="71">
        <v>42700</v>
      </c>
      <c r="BF445" s="71"/>
      <c r="BG445" s="72"/>
      <c r="BH445" s="71">
        <v>0</v>
      </c>
      <c r="BI445" s="71">
        <v>0</v>
      </c>
      <c r="BJ445" s="71">
        <v>43.393999999999998</v>
      </c>
      <c r="BK445" s="71">
        <v>0</v>
      </c>
      <c r="BL445" s="71">
        <v>7.8309999999999995</v>
      </c>
      <c r="BM445" s="71">
        <v>0</v>
      </c>
      <c r="BN445" s="72"/>
      <c r="BO445" s="71">
        <v>0</v>
      </c>
      <c r="BP445" s="71">
        <v>0</v>
      </c>
      <c r="BQ445" s="71">
        <v>5</v>
      </c>
      <c r="BR445" s="71">
        <v>0</v>
      </c>
      <c r="BS445" s="71">
        <v>2</v>
      </c>
      <c r="BT445" s="71">
        <v>0</v>
      </c>
      <c r="BU445"/>
      <c r="BV445" s="70">
        <v>46.222000000000001</v>
      </c>
      <c r="BW445" s="70">
        <v>0</v>
      </c>
      <c r="BX445" s="70">
        <v>5.0030000000000001</v>
      </c>
      <c r="BY445" s="70">
        <v>0</v>
      </c>
      <c r="BZ445" s="70">
        <v>0</v>
      </c>
      <c r="CA445" s="70">
        <v>0</v>
      </c>
      <c r="CB445" s="70">
        <v>0</v>
      </c>
      <c r="CC445" s="70">
        <v>0</v>
      </c>
      <c r="CD445" s="70">
        <v>0</v>
      </c>
    </row>
    <row r="446" spans="1:82">
      <c r="A446" s="70" t="s">
        <v>2270</v>
      </c>
      <c r="B446" s="70">
        <v>238</v>
      </c>
      <c r="C446" s="70">
        <v>18</v>
      </c>
      <c r="D446" s="70">
        <v>14</v>
      </c>
      <c r="E446" s="70">
        <v>2021</v>
      </c>
      <c r="F446" s="70" t="s">
        <v>160</v>
      </c>
      <c r="G446" s="70" t="s">
        <v>2252</v>
      </c>
      <c r="H446" s="70" t="s">
        <v>2253</v>
      </c>
      <c r="I446" s="148"/>
      <c r="J446" s="71">
        <v>295.48221733003771</v>
      </c>
      <c r="K446" s="71">
        <v>2.1205253147831238</v>
      </c>
      <c r="L446" s="71">
        <v>8.3948801630951628</v>
      </c>
      <c r="M446" s="71">
        <v>27.483779522653137</v>
      </c>
      <c r="N446" s="71">
        <v>33.099183083740854</v>
      </c>
      <c r="O446" s="71">
        <v>26.708374997083531</v>
      </c>
      <c r="P446" s="71">
        <v>28.223508542488148</v>
      </c>
      <c r="Q446" s="71">
        <v>1.6214099724267901</v>
      </c>
      <c r="R446" s="71">
        <v>0</v>
      </c>
      <c r="S446" s="71">
        <v>2.451512298407847</v>
      </c>
      <c r="T446" s="72"/>
      <c r="U446" s="71">
        <v>30386553</v>
      </c>
      <c r="V446" s="71">
        <v>896</v>
      </c>
      <c r="W446" s="71">
        <v>207</v>
      </c>
      <c r="X446" s="71">
        <v>6915</v>
      </c>
      <c r="Y446" s="71">
        <v>11460</v>
      </c>
      <c r="Z446" s="71">
        <v>19651</v>
      </c>
      <c r="AA446" s="71">
        <v>6074</v>
      </c>
      <c r="AB446" s="71">
        <v>27770</v>
      </c>
      <c r="AC446" s="71">
        <v>0</v>
      </c>
      <c r="AD446" s="71">
        <v>2.451512298407847</v>
      </c>
      <c r="AE446" s="72"/>
      <c r="AF446" s="71">
        <v>189955066.01090467</v>
      </c>
      <c r="AG446" s="71">
        <v>1473518.3113444394</v>
      </c>
      <c r="AH446" s="71">
        <v>1343010.3992344332</v>
      </c>
      <c r="AI446" s="71">
        <v>40434669.582222976</v>
      </c>
      <c r="AJ446" s="71">
        <v>44256743.06363105</v>
      </c>
      <c r="AK446" s="71">
        <v>0</v>
      </c>
      <c r="AL446" s="71">
        <v>0</v>
      </c>
      <c r="AM446" s="71">
        <v>3645198.1644226871</v>
      </c>
      <c r="AN446" s="71">
        <v>0</v>
      </c>
      <c r="AO446" s="71">
        <v>0</v>
      </c>
      <c r="AP446" s="71">
        <v>281108205.53176022</v>
      </c>
      <c r="AQ446" s="72"/>
      <c r="AR446" s="71">
        <v>913</v>
      </c>
      <c r="AS446" s="71">
        <v>278</v>
      </c>
      <c r="AT446" s="71">
        <v>0</v>
      </c>
      <c r="AU446" s="71">
        <v>0</v>
      </c>
      <c r="AV446" s="71">
        <v>0</v>
      </c>
      <c r="AW446" s="71">
        <v>2</v>
      </c>
      <c r="AX446" s="71"/>
      <c r="AY446" s="72"/>
      <c r="AZ446" s="71">
        <v>4259.0000000000018</v>
      </c>
      <c r="BA446" s="71">
        <v>42861.799999999967</v>
      </c>
      <c r="BB446" s="71">
        <v>0</v>
      </c>
      <c r="BC446" s="71">
        <v>0</v>
      </c>
      <c r="BD446" s="71">
        <v>0</v>
      </c>
      <c r="BE446" s="71">
        <v>42700</v>
      </c>
      <c r="BF446" s="71"/>
      <c r="BG446" s="72"/>
      <c r="BH446" s="71">
        <v>0</v>
      </c>
      <c r="BI446" s="71">
        <v>0</v>
      </c>
      <c r="BJ446" s="71">
        <v>44.591000000000001</v>
      </c>
      <c r="BK446" s="71">
        <v>0</v>
      </c>
      <c r="BL446" s="71">
        <v>7.2799999999999994</v>
      </c>
      <c r="BM446" s="71">
        <v>0</v>
      </c>
      <c r="BN446" s="72"/>
      <c r="BO446" s="71">
        <v>0</v>
      </c>
      <c r="BP446" s="71">
        <v>0</v>
      </c>
      <c r="BQ446" s="71">
        <v>5</v>
      </c>
      <c r="BR446" s="71">
        <v>0</v>
      </c>
      <c r="BS446" s="71">
        <v>2</v>
      </c>
      <c r="BT446" s="71">
        <v>0</v>
      </c>
      <c r="BU446"/>
      <c r="BV446" s="70">
        <v>46.835000000000001</v>
      </c>
      <c r="BW446" s="70">
        <v>0</v>
      </c>
      <c r="BX446" s="70">
        <v>5.0359999999999996</v>
      </c>
      <c r="BY446" s="70">
        <v>0</v>
      </c>
      <c r="BZ446" s="70">
        <v>0</v>
      </c>
      <c r="CA446" s="70">
        <v>0</v>
      </c>
      <c r="CB446" s="70">
        <v>0</v>
      </c>
      <c r="CC446" s="70">
        <v>0</v>
      </c>
      <c r="CD446" s="70">
        <v>0</v>
      </c>
    </row>
    <row r="447" spans="1:82">
      <c r="A447" s="70" t="s">
        <v>2271</v>
      </c>
      <c r="B447" s="70">
        <v>238</v>
      </c>
      <c r="C447" s="70">
        <v>19</v>
      </c>
      <c r="D447" s="70">
        <v>14</v>
      </c>
      <c r="E447" s="70">
        <v>2022</v>
      </c>
      <c r="F447" s="70" t="s">
        <v>161</v>
      </c>
      <c r="G447" s="70" t="s">
        <v>2252</v>
      </c>
      <c r="H447" s="70" t="s">
        <v>2253</v>
      </c>
      <c r="I447" s="148"/>
      <c r="J447" s="71">
        <v>269.19332021771032</v>
      </c>
      <c r="K447" s="71">
        <v>1.9368192650975076</v>
      </c>
      <c r="L447" s="71">
        <v>8.513645474016748</v>
      </c>
      <c r="M447" s="71">
        <v>25.381571054425301</v>
      </c>
      <c r="N447" s="71">
        <v>33.998269710433846</v>
      </c>
      <c r="O447" s="71">
        <v>28.077985620145196</v>
      </c>
      <c r="P447" s="71">
        <v>28.207056571519843</v>
      </c>
      <c r="Q447" s="71">
        <v>1.6049096464281314</v>
      </c>
      <c r="R447" s="71">
        <v>0</v>
      </c>
      <c r="S447" s="71">
        <v>2.9904113064754911</v>
      </c>
      <c r="T447" s="72"/>
      <c r="U447" s="71">
        <v>31166841</v>
      </c>
      <c r="V447" s="71">
        <v>896</v>
      </c>
      <c r="W447" s="71">
        <v>207</v>
      </c>
      <c r="X447" s="71">
        <v>6915</v>
      </c>
      <c r="Y447" s="71">
        <v>11434</v>
      </c>
      <c r="Z447" s="71">
        <v>19628</v>
      </c>
      <c r="AA447" s="71">
        <v>6163</v>
      </c>
      <c r="AB447" s="71">
        <v>27262</v>
      </c>
      <c r="AC447" s="71">
        <v>0</v>
      </c>
      <c r="AD447" s="71">
        <v>2.9904113064754911</v>
      </c>
      <c r="AE447" s="72"/>
      <c r="AF447" s="71">
        <v>175212870.04763141</v>
      </c>
      <c r="AG447" s="71">
        <v>1447612.7786233642</v>
      </c>
      <c r="AH447" s="71">
        <v>1911889.0874909488</v>
      </c>
      <c r="AI447" s="71">
        <v>38591321.027528912</v>
      </c>
      <c r="AJ447" s="71">
        <v>49586495.642916389</v>
      </c>
      <c r="AK447" s="71">
        <v>0</v>
      </c>
      <c r="AL447" s="71">
        <v>0</v>
      </c>
      <c r="AM447" s="71">
        <v>3520268.3001267845</v>
      </c>
      <c r="AN447" s="71">
        <v>0</v>
      </c>
      <c r="AO447" s="71">
        <v>0</v>
      </c>
      <c r="AP447" s="71">
        <v>270270456.88431782</v>
      </c>
      <c r="AQ447" s="72"/>
      <c r="AR447" s="71">
        <v>968</v>
      </c>
      <c r="AS447" s="71">
        <v>294</v>
      </c>
      <c r="AT447" s="71">
        <v>0</v>
      </c>
      <c r="AU447" s="71">
        <v>0</v>
      </c>
      <c r="AV447" s="71">
        <v>0</v>
      </c>
      <c r="AW447" s="71">
        <v>2</v>
      </c>
      <c r="AX447" s="71"/>
      <c r="AY447" s="72"/>
      <c r="AZ447" s="71">
        <v>4639.7000000000044</v>
      </c>
      <c r="BA447" s="71">
        <v>43650.099999999984</v>
      </c>
      <c r="BB447" s="71">
        <v>0</v>
      </c>
      <c r="BC447" s="71">
        <v>0</v>
      </c>
      <c r="BD447" s="71">
        <v>0</v>
      </c>
      <c r="BE447" s="71">
        <v>42700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2272</v>
      </c>
      <c r="B448" s="70">
        <v>238</v>
      </c>
      <c r="C448" s="70">
        <v>20</v>
      </c>
      <c r="D448" s="70">
        <v>14</v>
      </c>
      <c r="E448" s="70">
        <v>2023</v>
      </c>
      <c r="F448" s="70" t="s">
        <v>1539</v>
      </c>
      <c r="G448" s="70" t="s">
        <v>2252</v>
      </c>
      <c r="H448" s="70" t="s">
        <v>2253</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1019</v>
      </c>
      <c r="AS448" s="71">
        <v>303</v>
      </c>
      <c r="AT448" s="71">
        <v>0</v>
      </c>
      <c r="AU448" s="71">
        <v>0</v>
      </c>
      <c r="AV448" s="71">
        <v>0</v>
      </c>
      <c r="AW448" s="71">
        <v>2</v>
      </c>
      <c r="AX448" s="71"/>
      <c r="AY448" s="72"/>
      <c r="AZ448" s="71">
        <v>4954.6000000000058</v>
      </c>
      <c r="BA448" s="71">
        <v>44250.199999999983</v>
      </c>
      <c r="BB448" s="71">
        <v>0</v>
      </c>
      <c r="BC448" s="71">
        <v>0</v>
      </c>
      <c r="BD448" s="71">
        <v>0</v>
      </c>
      <c r="BE448" s="71">
        <v>42700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2273</v>
      </c>
      <c r="B449" s="70">
        <v>238</v>
      </c>
      <c r="C449" s="70">
        <v>21</v>
      </c>
      <c r="D449" s="70">
        <v>14</v>
      </c>
      <c r="E449" s="70">
        <v>2024</v>
      </c>
      <c r="F449" s="70" t="s">
        <v>1554</v>
      </c>
      <c r="G449" s="70" t="s">
        <v>2252</v>
      </c>
      <c r="H449" s="70" t="s">
        <v>2253</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2274</v>
      </c>
      <c r="B450" s="70">
        <v>324</v>
      </c>
      <c r="C450" s="70">
        <v>1</v>
      </c>
      <c r="D450" s="70">
        <v>20</v>
      </c>
      <c r="E450" s="70">
        <v>1990</v>
      </c>
      <c r="F450" s="70" t="s">
        <v>787</v>
      </c>
      <c r="G450" s="70" t="s">
        <v>2275</v>
      </c>
      <c r="H450" s="70" t="s">
        <v>2276</v>
      </c>
      <c r="I450" s="148"/>
      <c r="J450" s="71">
        <v>447.48253541638752</v>
      </c>
      <c r="K450" s="71">
        <v>9.5089020740248706</v>
      </c>
      <c r="L450" s="71">
        <v>7.5379471178602158</v>
      </c>
      <c r="M450" s="71">
        <v>35.691981000405242</v>
      </c>
      <c r="N450" s="71">
        <v>51.652929391220347</v>
      </c>
      <c r="O450" s="71">
        <v>28.1173625159715</v>
      </c>
      <c r="P450" s="71">
        <v>53.897866921495712</v>
      </c>
      <c r="Q450" s="71">
        <v>2.7123275962251601</v>
      </c>
      <c r="R450" s="71">
        <v>0</v>
      </c>
      <c r="S450" s="71">
        <v>2.7054720861924202</v>
      </c>
      <c r="T450" s="72"/>
      <c r="U450" s="71">
        <v>8071269</v>
      </c>
      <c r="V450" s="71">
        <v>2121</v>
      </c>
      <c r="W450" s="71">
        <v>82</v>
      </c>
      <c r="X450" s="71">
        <v>10950</v>
      </c>
      <c r="Y450" s="71">
        <v>13873</v>
      </c>
      <c r="Z450" s="71">
        <v>11565</v>
      </c>
      <c r="AA450" s="71">
        <v>13087</v>
      </c>
      <c r="AB450" s="71">
        <v>44039</v>
      </c>
      <c r="AC450" s="71">
        <v>0</v>
      </c>
      <c r="AD450" s="71">
        <v>2.7054720861924202</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2277</v>
      </c>
      <c r="B451" s="70">
        <v>325</v>
      </c>
      <c r="C451" s="70">
        <v>2</v>
      </c>
      <c r="D451" s="70">
        <v>20</v>
      </c>
      <c r="E451" s="70">
        <v>2005</v>
      </c>
      <c r="F451" s="70" t="s">
        <v>789</v>
      </c>
      <c r="G451" s="70" t="s">
        <v>2275</v>
      </c>
      <c r="H451" s="70" t="s">
        <v>2276</v>
      </c>
      <c r="I451" s="148"/>
      <c r="J451" s="71">
        <v>454.19754383198</v>
      </c>
      <c r="K451" s="71">
        <v>5.8955163885013517</v>
      </c>
      <c r="L451" s="71">
        <v>6.2686750624912522</v>
      </c>
      <c r="M451" s="71">
        <v>62.095067214022713</v>
      </c>
      <c r="N451" s="71">
        <v>75.463302828587459</v>
      </c>
      <c r="O451" s="71">
        <v>36.939609100633078</v>
      </c>
      <c r="P451" s="71">
        <v>49.607765506757588</v>
      </c>
      <c r="Q451" s="71">
        <v>2.1801242983823399</v>
      </c>
      <c r="R451" s="71">
        <v>0</v>
      </c>
      <c r="S451" s="71">
        <v>2.905074799337231</v>
      </c>
      <c r="T451" s="72"/>
      <c r="U451" s="71">
        <v>9263341</v>
      </c>
      <c r="V451" s="71">
        <v>1649</v>
      </c>
      <c r="W451" s="71">
        <v>77</v>
      </c>
      <c r="X451" s="71">
        <v>9078</v>
      </c>
      <c r="Y451" s="71">
        <v>13946</v>
      </c>
      <c r="Z451" s="71">
        <v>17582</v>
      </c>
      <c r="AA451" s="71">
        <v>9865</v>
      </c>
      <c r="AB451" s="71">
        <v>37005</v>
      </c>
      <c r="AC451" s="71">
        <v>0</v>
      </c>
      <c r="AD451" s="71">
        <v>2.905074799337231</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2278</v>
      </c>
      <c r="B452" s="70">
        <v>326</v>
      </c>
      <c r="C452" s="70">
        <v>3</v>
      </c>
      <c r="D452" s="70">
        <v>20</v>
      </c>
      <c r="E452" s="70">
        <v>2006</v>
      </c>
      <c r="F452" s="70" t="s">
        <v>790</v>
      </c>
      <c r="G452" s="70" t="s">
        <v>2275</v>
      </c>
      <c r="H452" s="70" t="s">
        <v>2276</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2279</v>
      </c>
      <c r="B453" s="70">
        <v>327</v>
      </c>
      <c r="C453" s="70">
        <v>4</v>
      </c>
      <c r="D453" s="70">
        <v>20</v>
      </c>
      <c r="E453" s="70">
        <v>2007</v>
      </c>
      <c r="F453" s="70" t="s">
        <v>791</v>
      </c>
      <c r="G453" s="70" t="s">
        <v>2275</v>
      </c>
      <c r="H453" s="70" t="s">
        <v>2276</v>
      </c>
      <c r="I453" s="148"/>
      <c r="J453" s="71">
        <v>499.0076885125049</v>
      </c>
      <c r="K453" s="71">
        <v>5.0920822935491694</v>
      </c>
      <c r="L453" s="71">
        <v>4.187098036703417</v>
      </c>
      <c r="M453" s="71">
        <v>67.84652865485937</v>
      </c>
      <c r="N453" s="71">
        <v>67.208592652764125</v>
      </c>
      <c r="O453" s="71">
        <v>35.14006957168516</v>
      </c>
      <c r="P453" s="71">
        <v>49.129650069340883</v>
      </c>
      <c r="Q453" s="71">
        <v>2.2260189470302199</v>
      </c>
      <c r="R453" s="71">
        <v>0</v>
      </c>
      <c r="S453" s="71">
        <v>3.2675599630491061</v>
      </c>
      <c r="T453" s="72"/>
      <c r="U453" s="71">
        <v>11048788</v>
      </c>
      <c r="V453" s="71">
        <v>1481</v>
      </c>
      <c r="W453" s="71">
        <v>81</v>
      </c>
      <c r="X453" s="71">
        <v>11094</v>
      </c>
      <c r="Y453" s="71">
        <v>13888</v>
      </c>
      <c r="Z453" s="71">
        <v>17387</v>
      </c>
      <c r="AA453" s="71">
        <v>9621</v>
      </c>
      <c r="AB453" s="71">
        <v>35786</v>
      </c>
      <c r="AC453" s="71">
        <v>0</v>
      </c>
      <c r="AD453" s="71">
        <v>3.2675599630491061</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2280</v>
      </c>
      <c r="B454" s="70">
        <v>328</v>
      </c>
      <c r="C454" s="70">
        <v>5</v>
      </c>
      <c r="D454" s="70">
        <v>20</v>
      </c>
      <c r="E454" s="70">
        <v>2008</v>
      </c>
      <c r="F454" s="70" t="s">
        <v>792</v>
      </c>
      <c r="G454" s="70" t="s">
        <v>2275</v>
      </c>
      <c r="H454" s="70" t="s">
        <v>2276</v>
      </c>
      <c r="I454" s="148"/>
      <c r="J454" s="71">
        <v>449.04161843469461</v>
      </c>
      <c r="K454" s="71">
        <v>3.8644110246266479</v>
      </c>
      <c r="L454" s="71">
        <v>3.773334148771196</v>
      </c>
      <c r="M454" s="71">
        <v>69.147955471659714</v>
      </c>
      <c r="N454" s="71">
        <v>67.701928991001154</v>
      </c>
      <c r="O454" s="71">
        <v>33.870434509301091</v>
      </c>
      <c r="P454" s="71">
        <v>47.742381612072528</v>
      </c>
      <c r="Q454" s="71">
        <v>2.1519335737001302</v>
      </c>
      <c r="R454" s="71">
        <v>0</v>
      </c>
      <c r="S454" s="71">
        <v>3.3734667326007051</v>
      </c>
      <c r="T454" s="72"/>
      <c r="U454" s="71">
        <v>11410239</v>
      </c>
      <c r="V454" s="71">
        <v>1481</v>
      </c>
      <c r="W454" s="71">
        <v>81</v>
      </c>
      <c r="X454" s="71">
        <v>11094</v>
      </c>
      <c r="Y454" s="71">
        <v>13856</v>
      </c>
      <c r="Z454" s="71">
        <v>17347</v>
      </c>
      <c r="AA454" s="71">
        <v>9360</v>
      </c>
      <c r="AB454" s="71">
        <v>35164</v>
      </c>
      <c r="AC454" s="71">
        <v>0</v>
      </c>
      <c r="AD454" s="71">
        <v>3.3734667326007051</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2281</v>
      </c>
      <c r="B455" s="70">
        <v>329</v>
      </c>
      <c r="C455" s="70">
        <v>6</v>
      </c>
      <c r="D455" s="70">
        <v>20</v>
      </c>
      <c r="E455" s="70">
        <v>2009</v>
      </c>
      <c r="F455" s="70" t="s">
        <v>176</v>
      </c>
      <c r="G455" s="70" t="s">
        <v>2275</v>
      </c>
      <c r="H455" s="70" t="s">
        <v>2276</v>
      </c>
      <c r="I455" s="148"/>
      <c r="J455" s="71">
        <v>390.40286224556831</v>
      </c>
      <c r="K455" s="71">
        <v>3.344460417253539</v>
      </c>
      <c r="L455" s="71">
        <v>4.3565298431709101</v>
      </c>
      <c r="M455" s="71">
        <v>64.753292252419996</v>
      </c>
      <c r="N455" s="71">
        <v>61.919312449759161</v>
      </c>
      <c r="O455" s="71">
        <v>34.27134115479835</v>
      </c>
      <c r="P455" s="71">
        <v>45.476285807802739</v>
      </c>
      <c r="Q455" s="71">
        <v>2.0102095108520901</v>
      </c>
      <c r="R455" s="71">
        <v>0</v>
      </c>
      <c r="S455" s="71">
        <v>3.783674310672664</v>
      </c>
      <c r="T455" s="72"/>
      <c r="U455" s="71">
        <v>8426482</v>
      </c>
      <c r="V455" s="71">
        <v>1314</v>
      </c>
      <c r="W455" s="71">
        <v>136</v>
      </c>
      <c r="X455" s="71">
        <v>11761</v>
      </c>
      <c r="Y455" s="71">
        <v>13763</v>
      </c>
      <c r="Z455" s="71">
        <v>17325</v>
      </c>
      <c r="AA455" s="71">
        <v>9153</v>
      </c>
      <c r="AB455" s="71">
        <v>34482</v>
      </c>
      <c r="AC455" s="71">
        <v>0</v>
      </c>
      <c r="AD455" s="71">
        <v>3.783674310672664</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160.77500000000001</v>
      </c>
      <c r="BK455" s="71">
        <v>0</v>
      </c>
      <c r="BL455" s="71">
        <v>0</v>
      </c>
      <c r="BM455" s="71">
        <v>0</v>
      </c>
      <c r="BN455" s="72"/>
      <c r="BO455" s="71">
        <v>0</v>
      </c>
      <c r="BP455" s="71">
        <v>0</v>
      </c>
      <c r="BQ455" s="71">
        <v>5</v>
      </c>
      <c r="BR455" s="71">
        <v>0</v>
      </c>
      <c r="BS455" s="71">
        <v>0</v>
      </c>
      <c r="BT455" s="71">
        <v>0</v>
      </c>
      <c r="BU455"/>
      <c r="BV455" s="70">
        <v>102.19499999999999</v>
      </c>
      <c r="BW455" s="70">
        <v>13.286</v>
      </c>
      <c r="BX455" s="70">
        <v>45.293999999999997</v>
      </c>
      <c r="BY455" s="70">
        <v>0</v>
      </c>
      <c r="BZ455" s="70">
        <v>0</v>
      </c>
      <c r="CA455" s="70">
        <v>0</v>
      </c>
      <c r="CB455" s="70">
        <v>0</v>
      </c>
      <c r="CC455" s="70">
        <v>0</v>
      </c>
      <c r="CD455" s="70">
        <v>0</v>
      </c>
    </row>
    <row r="456" spans="1:82">
      <c r="A456" s="70" t="s">
        <v>2282</v>
      </c>
      <c r="B456" s="70">
        <v>330</v>
      </c>
      <c r="C456" s="70">
        <v>7</v>
      </c>
      <c r="D456" s="70">
        <v>20</v>
      </c>
      <c r="E456" s="70">
        <v>2010</v>
      </c>
      <c r="F456" s="70" t="s">
        <v>177</v>
      </c>
      <c r="G456" s="70" t="s">
        <v>2275</v>
      </c>
      <c r="H456" s="70" t="s">
        <v>2276</v>
      </c>
      <c r="I456" s="148"/>
      <c r="J456" s="71">
        <v>425.86642445434632</v>
      </c>
      <c r="K456" s="71">
        <v>3.653500084734683</v>
      </c>
      <c r="L456" s="71">
        <v>4.1274165533497271</v>
      </c>
      <c r="M456" s="71">
        <v>73.192835771187589</v>
      </c>
      <c r="N456" s="71">
        <v>66.8504994199252</v>
      </c>
      <c r="O456" s="71">
        <v>34.102980720963842</v>
      </c>
      <c r="P456" s="71">
        <v>45.530219780238568</v>
      </c>
      <c r="Q456" s="71">
        <v>2.0667605208154902</v>
      </c>
      <c r="R456" s="71">
        <v>0</v>
      </c>
      <c r="S456" s="71">
        <v>4.2551628496831118</v>
      </c>
      <c r="T456" s="72"/>
      <c r="U456" s="71">
        <v>9578897</v>
      </c>
      <c r="V456" s="71">
        <v>1314</v>
      </c>
      <c r="W456" s="71">
        <v>136</v>
      </c>
      <c r="X456" s="71">
        <v>11761</v>
      </c>
      <c r="Y456" s="71">
        <v>13807</v>
      </c>
      <c r="Z456" s="71">
        <v>17320</v>
      </c>
      <c r="AA456" s="71">
        <v>8935</v>
      </c>
      <c r="AB456" s="71">
        <v>33971</v>
      </c>
      <c r="AC456" s="71">
        <v>0</v>
      </c>
      <c r="AD456" s="71">
        <v>4.2551628496831118</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177.143</v>
      </c>
      <c r="BK456" s="71">
        <v>0</v>
      </c>
      <c r="BL456" s="71">
        <v>0</v>
      </c>
      <c r="BM456" s="71">
        <v>0</v>
      </c>
      <c r="BN456" s="72"/>
      <c r="BO456" s="71">
        <v>0</v>
      </c>
      <c r="BP456" s="71">
        <v>0</v>
      </c>
      <c r="BQ456" s="71">
        <v>5</v>
      </c>
      <c r="BR456" s="71">
        <v>0</v>
      </c>
      <c r="BS456" s="71">
        <v>0</v>
      </c>
      <c r="BT456" s="71">
        <v>0</v>
      </c>
      <c r="BU456"/>
      <c r="BV456" s="70">
        <v>112.569</v>
      </c>
      <c r="BW456" s="70">
        <v>12.397</v>
      </c>
      <c r="BX456" s="70">
        <v>52.177</v>
      </c>
      <c r="BY456" s="70">
        <v>0</v>
      </c>
      <c r="BZ456" s="70">
        <v>0</v>
      </c>
      <c r="CA456" s="70">
        <v>0</v>
      </c>
      <c r="CB456" s="70">
        <v>0</v>
      </c>
      <c r="CC456" s="70">
        <v>0</v>
      </c>
      <c r="CD456" s="70">
        <v>0</v>
      </c>
    </row>
    <row r="457" spans="1:82">
      <c r="A457" s="70" t="s">
        <v>2283</v>
      </c>
      <c r="B457" s="70">
        <v>331</v>
      </c>
      <c r="C457" s="70">
        <v>8</v>
      </c>
      <c r="D457" s="70">
        <v>20</v>
      </c>
      <c r="E457" s="70">
        <v>2011</v>
      </c>
      <c r="F457" s="70" t="s">
        <v>178</v>
      </c>
      <c r="G457" s="70" t="s">
        <v>2275</v>
      </c>
      <c r="H457" s="70" t="s">
        <v>2276</v>
      </c>
      <c r="I457" s="148"/>
      <c r="J457" s="71">
        <v>449.26480616260022</v>
      </c>
      <c r="K457" s="71">
        <v>4.342756960820088</v>
      </c>
      <c r="L457" s="71">
        <v>5.5376957909889502</v>
      </c>
      <c r="M457" s="71">
        <v>69.596142080796213</v>
      </c>
      <c r="N457" s="71">
        <v>59.161636510366137</v>
      </c>
      <c r="O457" s="71">
        <v>33.510818837720876</v>
      </c>
      <c r="P457" s="71">
        <v>43.452407399074389</v>
      </c>
      <c r="Q457" s="71">
        <v>2.3545801065959</v>
      </c>
      <c r="R457" s="71">
        <v>0</v>
      </c>
      <c r="S457" s="71">
        <v>4.8893926063926676</v>
      </c>
      <c r="T457" s="72"/>
      <c r="U457" s="71">
        <v>10144693</v>
      </c>
      <c r="V457" s="71">
        <v>1314</v>
      </c>
      <c r="W457" s="71">
        <v>136</v>
      </c>
      <c r="X457" s="71">
        <v>11761</v>
      </c>
      <c r="Y457" s="71">
        <v>13909</v>
      </c>
      <c r="Z457" s="71">
        <v>17389</v>
      </c>
      <c r="AA457" s="71">
        <v>8781</v>
      </c>
      <c r="AB457" s="71">
        <v>33552</v>
      </c>
      <c r="AC457" s="71">
        <v>0</v>
      </c>
      <c r="AD457" s="71">
        <v>4.8893926063926676</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184.25700000000001</v>
      </c>
      <c r="BK457" s="71">
        <v>0</v>
      </c>
      <c r="BL457" s="71">
        <v>0</v>
      </c>
      <c r="BM457" s="71">
        <v>0</v>
      </c>
      <c r="BN457" s="72"/>
      <c r="BO457" s="71">
        <v>0</v>
      </c>
      <c r="BP457" s="71">
        <v>0</v>
      </c>
      <c r="BQ457" s="71">
        <v>5</v>
      </c>
      <c r="BR457" s="71">
        <v>0</v>
      </c>
      <c r="BS457" s="71">
        <v>0</v>
      </c>
      <c r="BT457" s="71">
        <v>0</v>
      </c>
      <c r="BU457"/>
      <c r="BV457" s="70">
        <v>123.22199999999999</v>
      </c>
      <c r="BW457" s="70">
        <v>12.912000000000001</v>
      </c>
      <c r="BX457" s="70">
        <v>48.122999999999998</v>
      </c>
      <c r="BY457" s="70">
        <v>0</v>
      </c>
      <c r="BZ457" s="70">
        <v>0</v>
      </c>
      <c r="CA457" s="70">
        <v>0</v>
      </c>
      <c r="CB457" s="70">
        <v>0</v>
      </c>
      <c r="CC457" s="70">
        <v>0</v>
      </c>
      <c r="CD457" s="70">
        <v>0</v>
      </c>
    </row>
    <row r="458" spans="1:82">
      <c r="A458" s="70" t="s">
        <v>2284</v>
      </c>
      <c r="B458" s="70">
        <v>332</v>
      </c>
      <c r="C458" s="70">
        <v>9</v>
      </c>
      <c r="D458" s="70">
        <v>20</v>
      </c>
      <c r="E458" s="70">
        <v>2012</v>
      </c>
      <c r="F458" s="70" t="s">
        <v>179</v>
      </c>
      <c r="G458" s="70" t="s">
        <v>2275</v>
      </c>
      <c r="H458" s="70" t="s">
        <v>2276</v>
      </c>
      <c r="I458" s="148"/>
      <c r="J458" s="71">
        <v>286.08108241995558</v>
      </c>
      <c r="K458" s="71">
        <v>3.9280221085543512</v>
      </c>
      <c r="L458" s="71">
        <v>5.4951582217019572</v>
      </c>
      <c r="M458" s="71">
        <v>67.232688219340019</v>
      </c>
      <c r="N458" s="71">
        <v>68.634265006337088</v>
      </c>
      <c r="O458" s="71">
        <v>33.29874005993809</v>
      </c>
      <c r="P458" s="71">
        <v>42.79886328380077</v>
      </c>
      <c r="Q458" s="71">
        <v>2.5718518646438602</v>
      </c>
      <c r="R458" s="71">
        <v>0</v>
      </c>
      <c r="S458" s="71">
        <v>4.5690427059695082</v>
      </c>
      <c r="T458" s="72"/>
      <c r="U458" s="71">
        <v>6415912</v>
      </c>
      <c r="V458" s="71">
        <v>1314</v>
      </c>
      <c r="W458" s="71">
        <v>136</v>
      </c>
      <c r="X458" s="71">
        <v>11761</v>
      </c>
      <c r="Y458" s="71">
        <v>14577</v>
      </c>
      <c r="Z458" s="71">
        <v>17416</v>
      </c>
      <c r="AA458" s="71">
        <v>8600</v>
      </c>
      <c r="AB458" s="71">
        <v>33731</v>
      </c>
      <c r="AC458" s="71">
        <v>0</v>
      </c>
      <c r="AD458" s="71">
        <v>4.5690427059695082</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174.14099999999999</v>
      </c>
      <c r="BK458" s="71">
        <v>0</v>
      </c>
      <c r="BL458" s="71">
        <v>0</v>
      </c>
      <c r="BM458" s="71">
        <v>0</v>
      </c>
      <c r="BN458" s="72"/>
      <c r="BO458" s="71">
        <v>0</v>
      </c>
      <c r="BP458" s="71">
        <v>0</v>
      </c>
      <c r="BQ458" s="71">
        <v>5</v>
      </c>
      <c r="BR458" s="71">
        <v>0</v>
      </c>
      <c r="BS458" s="71">
        <v>0</v>
      </c>
      <c r="BT458" s="71">
        <v>0</v>
      </c>
      <c r="BU458"/>
      <c r="BV458" s="70">
        <v>111.276</v>
      </c>
      <c r="BW458" s="70">
        <v>12.711</v>
      </c>
      <c r="BX458" s="70">
        <v>50.154000000000003</v>
      </c>
      <c r="BY458" s="70">
        <v>0</v>
      </c>
      <c r="BZ458" s="70">
        <v>0</v>
      </c>
      <c r="CA458" s="70">
        <v>0</v>
      </c>
      <c r="CB458" s="70">
        <v>0</v>
      </c>
      <c r="CC458" s="70">
        <v>0</v>
      </c>
      <c r="CD458" s="70">
        <v>0</v>
      </c>
    </row>
    <row r="459" spans="1:82">
      <c r="A459" s="70" t="s">
        <v>2285</v>
      </c>
      <c r="B459" s="70">
        <v>333</v>
      </c>
      <c r="C459" s="70">
        <v>10</v>
      </c>
      <c r="D459" s="70">
        <v>20</v>
      </c>
      <c r="E459" s="70">
        <v>2013</v>
      </c>
      <c r="F459" s="70" t="s">
        <v>180</v>
      </c>
      <c r="G459" s="70" t="s">
        <v>2275</v>
      </c>
      <c r="H459" s="70" t="s">
        <v>2276</v>
      </c>
      <c r="I459" s="148"/>
      <c r="J459" s="71">
        <v>595.70002601158694</v>
      </c>
      <c r="K459" s="71">
        <v>3.2930873068015249</v>
      </c>
      <c r="L459" s="71">
        <v>5.1036155397131893</v>
      </c>
      <c r="M459" s="71">
        <v>66.446705717303331</v>
      </c>
      <c r="N459" s="71">
        <v>69.736857495742925</v>
      </c>
      <c r="O459" s="71">
        <v>31.94510459308038</v>
      </c>
      <c r="P459" s="71">
        <v>42.260778762246815</v>
      </c>
      <c r="Q459" s="71">
        <v>2.59618494564852</v>
      </c>
      <c r="R459" s="71">
        <v>0</v>
      </c>
      <c r="S459" s="71">
        <v>3.42696034212348</v>
      </c>
      <c r="T459" s="72"/>
      <c r="U459" s="71">
        <v>12780807</v>
      </c>
      <c r="V459" s="71">
        <v>1314</v>
      </c>
      <c r="W459" s="71">
        <v>136</v>
      </c>
      <c r="X459" s="71">
        <v>11761</v>
      </c>
      <c r="Y459" s="71">
        <v>14753</v>
      </c>
      <c r="Z459" s="71">
        <v>17454</v>
      </c>
      <c r="AA459" s="71">
        <v>8460</v>
      </c>
      <c r="AB459" s="71">
        <v>33562</v>
      </c>
      <c r="AC459" s="71">
        <v>0</v>
      </c>
      <c r="AD459" s="71">
        <v>3.42696034212348</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196.66300000000001</v>
      </c>
      <c r="BK459" s="71">
        <v>0</v>
      </c>
      <c r="BL459" s="71">
        <v>0</v>
      </c>
      <c r="BM459" s="71">
        <v>0</v>
      </c>
      <c r="BN459" s="72"/>
      <c r="BO459" s="71">
        <v>0</v>
      </c>
      <c r="BP459" s="71">
        <v>0</v>
      </c>
      <c r="BQ459" s="71">
        <v>5</v>
      </c>
      <c r="BR459" s="71">
        <v>0</v>
      </c>
      <c r="BS459" s="71">
        <v>0</v>
      </c>
      <c r="BT459" s="71">
        <v>0</v>
      </c>
      <c r="BU459"/>
      <c r="BV459" s="70">
        <v>131.68100000000001</v>
      </c>
      <c r="BW459" s="70">
        <v>11.77</v>
      </c>
      <c r="BX459" s="70">
        <v>53.212000000000003</v>
      </c>
      <c r="BY459" s="70">
        <v>0</v>
      </c>
      <c r="BZ459" s="70">
        <v>0</v>
      </c>
      <c r="CA459" s="70">
        <v>0</v>
      </c>
      <c r="CB459" s="70">
        <v>0</v>
      </c>
      <c r="CC459" s="70">
        <v>0</v>
      </c>
      <c r="CD459" s="70">
        <v>0</v>
      </c>
    </row>
    <row r="460" spans="1:82">
      <c r="A460" s="70" t="s">
        <v>2286</v>
      </c>
      <c r="B460" s="70">
        <v>334</v>
      </c>
      <c r="C460" s="70">
        <v>11</v>
      </c>
      <c r="D460" s="70">
        <v>20</v>
      </c>
      <c r="E460" s="70">
        <v>2014</v>
      </c>
      <c r="F460" s="70" t="s">
        <v>181</v>
      </c>
      <c r="G460" s="70" t="s">
        <v>2275</v>
      </c>
      <c r="H460" s="70" t="s">
        <v>2276</v>
      </c>
      <c r="I460" s="148"/>
      <c r="J460" s="71">
        <v>579.1793986688831</v>
      </c>
      <c r="K460" s="71">
        <v>3.2953190560129051</v>
      </c>
      <c r="L460" s="71">
        <v>6.893715407860058</v>
      </c>
      <c r="M460" s="71">
        <v>62.350956056224469</v>
      </c>
      <c r="N460" s="71">
        <v>64.311850862423157</v>
      </c>
      <c r="O460" s="71">
        <v>30.080583934090757</v>
      </c>
      <c r="P460" s="71">
        <v>41.712180489837642</v>
      </c>
      <c r="Q460" s="71">
        <v>2.4453153263604399</v>
      </c>
      <c r="R460" s="71">
        <v>0</v>
      </c>
      <c r="S460" s="71">
        <v>3.7492329280984649</v>
      </c>
      <c r="T460" s="72"/>
      <c r="U460" s="71">
        <v>13267900</v>
      </c>
      <c r="V460" s="71">
        <v>1143</v>
      </c>
      <c r="W460" s="71">
        <v>187</v>
      </c>
      <c r="X460" s="71">
        <v>10890</v>
      </c>
      <c r="Y460" s="71">
        <v>14804</v>
      </c>
      <c r="Z460" s="71">
        <v>17310</v>
      </c>
      <c r="AA460" s="71">
        <v>8307</v>
      </c>
      <c r="AB460" s="71">
        <v>32948</v>
      </c>
      <c r="AC460" s="71">
        <v>0</v>
      </c>
      <c r="AD460" s="71">
        <v>3.7492329280984649</v>
      </c>
      <c r="AE460" s="72"/>
      <c r="AF460" s="71"/>
      <c r="AG460" s="71"/>
      <c r="AH460" s="71"/>
      <c r="AI460" s="71"/>
      <c r="AJ460" s="71"/>
      <c r="AK460" s="71"/>
      <c r="AL460" s="71"/>
      <c r="AM460" s="71"/>
      <c r="AN460" s="71"/>
      <c r="AO460" s="71"/>
      <c r="AP460" s="71"/>
      <c r="AQ460" s="72"/>
      <c r="AR460" s="71">
        <v>700</v>
      </c>
      <c r="AS460" s="71">
        <v>153</v>
      </c>
      <c r="AT460" s="71">
        <v>0</v>
      </c>
      <c r="AU460" s="71">
        <v>0</v>
      </c>
      <c r="AV460" s="71">
        <v>0</v>
      </c>
      <c r="AW460" s="71">
        <v>0</v>
      </c>
      <c r="AX460" s="71"/>
      <c r="AY460" s="72"/>
      <c r="AZ460" s="71">
        <v>2990.1729999999998</v>
      </c>
      <c r="BA460" s="71">
        <v>5291.2280000000001</v>
      </c>
      <c r="BB460" s="71">
        <v>0</v>
      </c>
      <c r="BC460" s="71">
        <v>0</v>
      </c>
      <c r="BD460" s="71">
        <v>0</v>
      </c>
      <c r="BE460" s="71">
        <v>0</v>
      </c>
      <c r="BF460" s="71"/>
      <c r="BG460" s="72"/>
      <c r="BH460" s="71">
        <v>0</v>
      </c>
      <c r="BI460" s="71">
        <v>0</v>
      </c>
      <c r="BJ460" s="71">
        <v>192.72399999999999</v>
      </c>
      <c r="BK460" s="71">
        <v>0</v>
      </c>
      <c r="BL460" s="71">
        <v>0</v>
      </c>
      <c r="BM460" s="71">
        <v>0</v>
      </c>
      <c r="BN460" s="72"/>
      <c r="BO460" s="71">
        <v>0</v>
      </c>
      <c r="BP460" s="71">
        <v>0</v>
      </c>
      <c r="BQ460" s="71">
        <v>5</v>
      </c>
      <c r="BR460" s="71">
        <v>0</v>
      </c>
      <c r="BS460" s="71">
        <v>0</v>
      </c>
      <c r="BT460" s="71">
        <v>0</v>
      </c>
      <c r="BU460"/>
      <c r="BV460" s="70">
        <v>130.18600000000001</v>
      </c>
      <c r="BW460" s="70">
        <v>11.099</v>
      </c>
      <c r="BX460" s="70">
        <v>51.439</v>
      </c>
      <c r="BY460" s="70">
        <v>0</v>
      </c>
      <c r="BZ460" s="70">
        <v>0</v>
      </c>
      <c r="CA460" s="70">
        <v>0</v>
      </c>
      <c r="CB460" s="70">
        <v>0</v>
      </c>
      <c r="CC460" s="70">
        <v>0</v>
      </c>
      <c r="CD460" s="70">
        <v>0</v>
      </c>
    </row>
    <row r="461" spans="1:82">
      <c r="A461" s="70" t="s">
        <v>2287</v>
      </c>
      <c r="B461" s="70">
        <v>335</v>
      </c>
      <c r="C461" s="70">
        <v>12</v>
      </c>
      <c r="D461" s="70">
        <v>20</v>
      </c>
      <c r="E461" s="70">
        <v>2015</v>
      </c>
      <c r="F461" s="70" t="s">
        <v>182</v>
      </c>
      <c r="G461" s="70" t="s">
        <v>2275</v>
      </c>
      <c r="H461" s="70" t="s">
        <v>2276</v>
      </c>
      <c r="I461" s="148"/>
      <c r="J461" s="71">
        <v>554.36152671769128</v>
      </c>
      <c r="K461" s="71">
        <v>2.9810891582569878</v>
      </c>
      <c r="L461" s="71">
        <v>10.497285622559991</v>
      </c>
      <c r="M461" s="71">
        <v>56.724604656032817</v>
      </c>
      <c r="N461" s="71">
        <v>67.685623971352996</v>
      </c>
      <c r="O461" s="71">
        <v>29.595913214831249</v>
      </c>
      <c r="P461" s="71">
        <v>40.961189342414727</v>
      </c>
      <c r="Q461" s="71">
        <v>2.3513034792575298</v>
      </c>
      <c r="R461" s="71">
        <v>0</v>
      </c>
      <c r="S461" s="71">
        <v>5.8058493405421956</v>
      </c>
      <c r="T461" s="72"/>
      <c r="U461" s="71">
        <v>12428430</v>
      </c>
      <c r="V461" s="71">
        <v>1143</v>
      </c>
      <c r="W461" s="71">
        <v>187</v>
      </c>
      <c r="X461" s="71">
        <v>10890</v>
      </c>
      <c r="Y461" s="71">
        <v>14691</v>
      </c>
      <c r="Z461" s="71">
        <v>17195</v>
      </c>
      <c r="AA461" s="71">
        <v>8151</v>
      </c>
      <c r="AB461" s="71">
        <v>32363</v>
      </c>
      <c r="AC461" s="71">
        <v>0</v>
      </c>
      <c r="AD461" s="71">
        <v>5.8058493405421956</v>
      </c>
      <c r="AE461" s="72"/>
      <c r="AF461" s="71">
        <v>157419917.74684629</v>
      </c>
      <c r="AG461" s="71">
        <v>2137323.651749135</v>
      </c>
      <c r="AH461" s="71">
        <v>2109598.3626730382</v>
      </c>
      <c r="AI461" s="71">
        <v>65656876.950121567</v>
      </c>
      <c r="AJ461" s="71">
        <v>83187045.169209972</v>
      </c>
      <c r="AK461" s="71">
        <v>0</v>
      </c>
      <c r="AL461" s="71">
        <v>0</v>
      </c>
      <c r="AM461" s="71">
        <v>4435213.392320944</v>
      </c>
      <c r="AN461" s="71">
        <v>0</v>
      </c>
      <c r="AO461" s="71">
        <v>0</v>
      </c>
      <c r="AP461" s="71">
        <v>314945975.27292091</v>
      </c>
      <c r="AQ461" s="72"/>
      <c r="AR461" s="71">
        <v>722</v>
      </c>
      <c r="AS461" s="71">
        <v>261</v>
      </c>
      <c r="AT461" s="71">
        <v>0</v>
      </c>
      <c r="AU461" s="71">
        <v>0</v>
      </c>
      <c r="AV461" s="71">
        <v>0</v>
      </c>
      <c r="AW461" s="71">
        <v>0</v>
      </c>
      <c r="AX461" s="71"/>
      <c r="AY461" s="72"/>
      <c r="AZ461" s="71">
        <v>3121.3139999999999</v>
      </c>
      <c r="BA461" s="71">
        <v>10487.528</v>
      </c>
      <c r="BB461" s="71">
        <v>0</v>
      </c>
      <c r="BC461" s="71">
        <v>0</v>
      </c>
      <c r="BD461" s="71">
        <v>0</v>
      </c>
      <c r="BE461" s="71">
        <v>0</v>
      </c>
      <c r="BF461" s="71"/>
      <c r="BG461" s="72"/>
      <c r="BH461" s="71">
        <v>0</v>
      </c>
      <c r="BI461" s="71">
        <v>0</v>
      </c>
      <c r="BJ461" s="71">
        <v>198.06899999999999</v>
      </c>
      <c r="BK461" s="71">
        <v>0</v>
      </c>
      <c r="BL461" s="71">
        <v>0</v>
      </c>
      <c r="BM461" s="71">
        <v>0</v>
      </c>
      <c r="BN461" s="72"/>
      <c r="BO461" s="71">
        <v>0</v>
      </c>
      <c r="BP461" s="71">
        <v>0</v>
      </c>
      <c r="BQ461" s="71">
        <v>5</v>
      </c>
      <c r="BR461" s="71">
        <v>0</v>
      </c>
      <c r="BS461" s="71">
        <v>0</v>
      </c>
      <c r="BT461" s="71">
        <v>0</v>
      </c>
      <c r="BU461"/>
      <c r="BV461" s="70">
        <v>127.459</v>
      </c>
      <c r="BW461" s="70">
        <v>11.628</v>
      </c>
      <c r="BX461" s="70">
        <v>58.981999999999999</v>
      </c>
      <c r="BY461" s="70">
        <v>0</v>
      </c>
      <c r="BZ461" s="70">
        <v>0</v>
      </c>
      <c r="CA461" s="70">
        <v>0</v>
      </c>
      <c r="CB461" s="70">
        <v>0</v>
      </c>
      <c r="CC461" s="70">
        <v>0</v>
      </c>
      <c r="CD461" s="70">
        <v>0</v>
      </c>
    </row>
    <row r="462" spans="1:82">
      <c r="A462" s="70" t="s">
        <v>2288</v>
      </c>
      <c r="B462" s="70">
        <v>336</v>
      </c>
      <c r="C462" s="70">
        <v>13</v>
      </c>
      <c r="D462" s="70">
        <v>20</v>
      </c>
      <c r="E462" s="70">
        <v>2016</v>
      </c>
      <c r="F462" s="70" t="s">
        <v>155</v>
      </c>
      <c r="G462" s="1064" t="s">
        <v>2275</v>
      </c>
      <c r="H462" s="70" t="s">
        <v>2276</v>
      </c>
      <c r="I462" s="148"/>
      <c r="J462" s="71">
        <v>660.53238924515017</v>
      </c>
      <c r="K462" s="71">
        <v>2.9572143794235033</v>
      </c>
      <c r="L462" s="71">
        <v>8.2026155760696344</v>
      </c>
      <c r="M462" s="71">
        <v>56.671666315249418</v>
      </c>
      <c r="N462" s="71">
        <v>58.720982829310131</v>
      </c>
      <c r="O462" s="71">
        <v>29.144700048865129</v>
      </c>
      <c r="P462" s="71">
        <v>39.953270463781287</v>
      </c>
      <c r="Q462" s="71">
        <v>2.2559163375428648</v>
      </c>
      <c r="R462" s="71">
        <v>0</v>
      </c>
      <c r="S462" s="71">
        <v>4.3708027757975083</v>
      </c>
      <c r="T462" s="72"/>
      <c r="U462" s="71">
        <v>14231978</v>
      </c>
      <c r="V462" s="71">
        <v>1143</v>
      </c>
      <c r="W462" s="71">
        <v>187</v>
      </c>
      <c r="X462" s="71">
        <v>10890</v>
      </c>
      <c r="Y462" s="71">
        <v>14714</v>
      </c>
      <c r="Z462" s="71">
        <v>17141</v>
      </c>
      <c r="AA462" s="71">
        <v>8223</v>
      </c>
      <c r="AB462" s="71">
        <v>31939</v>
      </c>
      <c r="AC462" s="71">
        <v>0</v>
      </c>
      <c r="AD462" s="71">
        <v>4.3708027757975083</v>
      </c>
      <c r="AE462" s="72"/>
      <c r="AF462" s="71">
        <v>193543484.54033691</v>
      </c>
      <c r="AG462" s="71">
        <v>2102629.5967797861</v>
      </c>
      <c r="AH462" s="71">
        <v>1307269.5558416599</v>
      </c>
      <c r="AI462" s="71">
        <v>67690644.769906238</v>
      </c>
      <c r="AJ462" s="71">
        <v>71329641.635553658</v>
      </c>
      <c r="AK462" s="71">
        <v>0</v>
      </c>
      <c r="AL462" s="71">
        <v>0</v>
      </c>
      <c r="AM462" s="71">
        <v>4380506.5527956774</v>
      </c>
      <c r="AN462" s="71">
        <v>0</v>
      </c>
      <c r="AO462" s="71">
        <v>0</v>
      </c>
      <c r="AP462" s="71">
        <v>340354176.65121388</v>
      </c>
      <c r="AQ462" s="72"/>
      <c r="AR462" s="71">
        <v>758</v>
      </c>
      <c r="AS462" s="71">
        <v>334</v>
      </c>
      <c r="AT462" s="71">
        <v>0</v>
      </c>
      <c r="AU462" s="71">
        <v>0</v>
      </c>
      <c r="AV462" s="71">
        <v>0</v>
      </c>
      <c r="AW462" s="71">
        <v>0</v>
      </c>
      <c r="AX462" s="71"/>
      <c r="AY462" s="72"/>
      <c r="AZ462" s="71">
        <v>3322.1170000000002</v>
      </c>
      <c r="BA462" s="71">
        <v>36132.428</v>
      </c>
      <c r="BB462" s="71">
        <v>0</v>
      </c>
      <c r="BC462" s="71">
        <v>0</v>
      </c>
      <c r="BD462" s="71">
        <v>0</v>
      </c>
      <c r="BE462" s="71">
        <v>0</v>
      </c>
      <c r="BF462" s="71"/>
      <c r="BG462" s="72"/>
      <c r="BH462" s="71">
        <v>0</v>
      </c>
      <c r="BI462" s="71">
        <v>0</v>
      </c>
      <c r="BJ462" s="71">
        <v>191.56399999999999</v>
      </c>
      <c r="BK462" s="71">
        <v>0</v>
      </c>
      <c r="BL462" s="71">
        <v>0</v>
      </c>
      <c r="BM462" s="71">
        <v>0</v>
      </c>
      <c r="BN462" s="72"/>
      <c r="BO462" s="71">
        <v>0</v>
      </c>
      <c r="BP462" s="71">
        <v>0</v>
      </c>
      <c r="BQ462" s="71">
        <v>6</v>
      </c>
      <c r="BR462" s="71">
        <v>0</v>
      </c>
      <c r="BS462" s="71">
        <v>0</v>
      </c>
      <c r="BT462" s="71">
        <v>0</v>
      </c>
      <c r="BU462"/>
      <c r="BV462" s="70">
        <v>136.03</v>
      </c>
      <c r="BW462" s="70">
        <v>11.93</v>
      </c>
      <c r="BX462" s="70">
        <v>43.603999999999999</v>
      </c>
      <c r="BY462" s="70">
        <v>0</v>
      </c>
      <c r="BZ462" s="70">
        <v>0</v>
      </c>
      <c r="CA462" s="70">
        <v>0</v>
      </c>
      <c r="CB462" s="70">
        <v>0</v>
      </c>
      <c r="CC462" s="70">
        <v>0</v>
      </c>
      <c r="CD462" s="70">
        <v>0</v>
      </c>
    </row>
    <row r="463" spans="1:82">
      <c r="A463" s="70" t="s">
        <v>2289</v>
      </c>
      <c r="B463" s="70">
        <v>337</v>
      </c>
      <c r="C463" s="70">
        <v>14</v>
      </c>
      <c r="D463" s="70">
        <v>20</v>
      </c>
      <c r="E463" s="70">
        <v>2017</v>
      </c>
      <c r="F463" s="70" t="s">
        <v>156</v>
      </c>
      <c r="G463" s="1064" t="s">
        <v>2275</v>
      </c>
      <c r="H463" s="70" t="s">
        <v>2276</v>
      </c>
      <c r="I463" s="148"/>
      <c r="J463" s="71">
        <v>632.00650861562599</v>
      </c>
      <c r="K463" s="71">
        <v>3.0761535027328626</v>
      </c>
      <c r="L463" s="71">
        <v>7.7682346736576093</v>
      </c>
      <c r="M463" s="71">
        <v>53.61091974568658</v>
      </c>
      <c r="N463" s="71">
        <v>58.22441878810308</v>
      </c>
      <c r="O463" s="71">
        <v>28.518598759149274</v>
      </c>
      <c r="P463" s="71">
        <v>39.449127691579577</v>
      </c>
      <c r="Q463" s="71">
        <v>2.1360316859114898</v>
      </c>
      <c r="R463" s="71">
        <v>0</v>
      </c>
      <c r="S463" s="71">
        <v>6.6854479347944409</v>
      </c>
      <c r="T463" s="72"/>
      <c r="U463" s="71">
        <v>14968979</v>
      </c>
      <c r="V463" s="71">
        <v>1143</v>
      </c>
      <c r="W463" s="71">
        <v>187</v>
      </c>
      <c r="X463" s="71">
        <v>10890</v>
      </c>
      <c r="Y463" s="71">
        <v>14563</v>
      </c>
      <c r="Z463" s="71">
        <v>17051</v>
      </c>
      <c r="AA463" s="71">
        <v>8171</v>
      </c>
      <c r="AB463" s="71">
        <v>31273</v>
      </c>
      <c r="AC463" s="71">
        <v>0</v>
      </c>
      <c r="AD463" s="71">
        <v>6.6854479347944409</v>
      </c>
      <c r="AE463" s="72"/>
      <c r="AF463" s="71">
        <v>197529390.94946069</v>
      </c>
      <c r="AG463" s="71">
        <v>2157473.3539571692</v>
      </c>
      <c r="AH463" s="71">
        <v>1650181.9724151071</v>
      </c>
      <c r="AI463" s="71">
        <v>66602182.267631769</v>
      </c>
      <c r="AJ463" s="71">
        <v>74675290.602005631</v>
      </c>
      <c r="AK463" s="71">
        <v>0</v>
      </c>
      <c r="AL463" s="71">
        <v>0</v>
      </c>
      <c r="AM463" s="71">
        <v>4295874.506272194</v>
      </c>
      <c r="AN463" s="71">
        <v>0</v>
      </c>
      <c r="AO463" s="71">
        <v>0</v>
      </c>
      <c r="AP463" s="71">
        <v>346910393.65174258</v>
      </c>
      <c r="AQ463" s="72"/>
      <c r="AR463" s="71">
        <v>786</v>
      </c>
      <c r="AS463" s="71">
        <v>377</v>
      </c>
      <c r="AT463" s="71">
        <v>0</v>
      </c>
      <c r="AU463" s="71">
        <v>0</v>
      </c>
      <c r="AV463" s="71">
        <v>0</v>
      </c>
      <c r="AW463" s="71">
        <v>0</v>
      </c>
      <c r="AX463" s="71"/>
      <c r="AY463" s="72"/>
      <c r="AZ463" s="71">
        <v>3485.7550000000001</v>
      </c>
      <c r="BA463" s="71">
        <v>41267.327999999987</v>
      </c>
      <c r="BB463" s="71">
        <v>0</v>
      </c>
      <c r="BC463" s="71">
        <v>0</v>
      </c>
      <c r="BD463" s="71">
        <v>0</v>
      </c>
      <c r="BE463" s="71">
        <v>0</v>
      </c>
      <c r="BF463" s="71"/>
      <c r="BG463" s="72"/>
      <c r="BH463" s="71">
        <v>0</v>
      </c>
      <c r="BI463" s="71">
        <v>0</v>
      </c>
      <c r="BJ463" s="71">
        <v>203.63200000000001</v>
      </c>
      <c r="BK463" s="71">
        <v>0</v>
      </c>
      <c r="BL463" s="71">
        <v>0</v>
      </c>
      <c r="BM463" s="71">
        <v>0</v>
      </c>
      <c r="BN463" s="72"/>
      <c r="BO463" s="71">
        <v>0</v>
      </c>
      <c r="BP463" s="71">
        <v>0</v>
      </c>
      <c r="BQ463" s="71">
        <v>6</v>
      </c>
      <c r="BR463" s="71">
        <v>0</v>
      </c>
      <c r="BS463" s="71">
        <v>0</v>
      </c>
      <c r="BT463" s="71">
        <v>0</v>
      </c>
      <c r="BU463"/>
      <c r="BV463" s="70">
        <v>139.75399999999999</v>
      </c>
      <c r="BW463" s="70">
        <v>14.17</v>
      </c>
      <c r="BX463" s="70">
        <v>49.707999999999998</v>
      </c>
      <c r="BY463" s="70">
        <v>0</v>
      </c>
      <c r="BZ463" s="70">
        <v>0</v>
      </c>
      <c r="CA463" s="70">
        <v>0</v>
      </c>
      <c r="CB463" s="70">
        <v>0</v>
      </c>
      <c r="CC463" s="70">
        <v>0</v>
      </c>
      <c r="CD463" s="70">
        <v>0</v>
      </c>
    </row>
    <row r="464" spans="1:82">
      <c r="A464" s="70" t="s">
        <v>2290</v>
      </c>
      <c r="B464" s="70">
        <v>338</v>
      </c>
      <c r="C464" s="70">
        <v>15</v>
      </c>
      <c r="D464" s="70">
        <v>20</v>
      </c>
      <c r="E464" s="70">
        <v>2018</v>
      </c>
      <c r="F464" s="70" t="s">
        <v>183</v>
      </c>
      <c r="G464" s="70" t="s">
        <v>2275</v>
      </c>
      <c r="H464" s="70" t="s">
        <v>2276</v>
      </c>
      <c r="I464" s="148"/>
      <c r="J464" s="71">
        <v>543.95927892637496</v>
      </c>
      <c r="K464" s="71">
        <v>2.8544458508973234</v>
      </c>
      <c r="L464" s="71">
        <v>7.0770110669822488</v>
      </c>
      <c r="M464" s="71">
        <v>49.850413828499647</v>
      </c>
      <c r="N464" s="71">
        <v>46.496863741699329</v>
      </c>
      <c r="O464" s="71">
        <v>27.515076335704041</v>
      </c>
      <c r="P464" s="71">
        <v>38.654931356869248</v>
      </c>
      <c r="Q464" s="71">
        <v>1.9424957814363399</v>
      </c>
      <c r="R464" s="71">
        <v>0</v>
      </c>
      <c r="S464" s="71">
        <v>3.6213137072629964</v>
      </c>
      <c r="T464" s="72"/>
      <c r="U464" s="71">
        <v>14803256</v>
      </c>
      <c r="V464" s="71">
        <v>1143</v>
      </c>
      <c r="W464" s="71">
        <v>187</v>
      </c>
      <c r="X464" s="71">
        <v>10890</v>
      </c>
      <c r="Y464" s="71">
        <v>14510</v>
      </c>
      <c r="Z464" s="71">
        <v>16766</v>
      </c>
      <c r="AA464" s="71">
        <v>8087</v>
      </c>
      <c r="AB464" s="71">
        <v>30648</v>
      </c>
      <c r="AC464" s="71">
        <v>0</v>
      </c>
      <c r="AD464" s="71">
        <v>3.621313707262996</v>
      </c>
      <c r="AE464" s="72"/>
      <c r="AF464" s="71">
        <v>180677393.37990409</v>
      </c>
      <c r="AG464" s="71">
        <v>1993462.9950648779</v>
      </c>
      <c r="AH464" s="71">
        <v>1546123.8783415831</v>
      </c>
      <c r="AI464" s="71">
        <v>64316171.972482011</v>
      </c>
      <c r="AJ464" s="71">
        <v>61065801.280195802</v>
      </c>
      <c r="AK464" s="71">
        <v>0</v>
      </c>
      <c r="AL464" s="71">
        <v>0</v>
      </c>
      <c r="AM464" s="71">
        <v>4218731.2410906143</v>
      </c>
      <c r="AN464" s="71">
        <v>0</v>
      </c>
      <c r="AO464" s="71">
        <v>0</v>
      </c>
      <c r="AP464" s="71">
        <v>313817684.74707896</v>
      </c>
      <c r="AQ464" s="72"/>
      <c r="AR464" s="71">
        <v>806</v>
      </c>
      <c r="AS464" s="71">
        <v>435</v>
      </c>
      <c r="AT464" s="71">
        <v>0</v>
      </c>
      <c r="AU464" s="71">
        <v>0</v>
      </c>
      <c r="AV464" s="71">
        <v>0</v>
      </c>
      <c r="AW464" s="71">
        <v>0</v>
      </c>
      <c r="AX464" s="71"/>
      <c r="AY464" s="72"/>
      <c r="AZ464" s="71">
        <v>3597.0939999999991</v>
      </c>
      <c r="BA464" s="71">
        <v>43839.627999999997</v>
      </c>
      <c r="BB464" s="71">
        <v>0</v>
      </c>
      <c r="BC464" s="71">
        <v>0</v>
      </c>
      <c r="BD464" s="71">
        <v>0</v>
      </c>
      <c r="BE464" s="71">
        <v>0</v>
      </c>
      <c r="BF464" s="71"/>
      <c r="BG464" s="72"/>
      <c r="BH464" s="71">
        <v>0</v>
      </c>
      <c r="BI464" s="71">
        <v>0</v>
      </c>
      <c r="BJ464" s="71">
        <v>188.608</v>
      </c>
      <c r="BK464" s="71">
        <v>0</v>
      </c>
      <c r="BL464" s="71">
        <v>0</v>
      </c>
      <c r="BM464" s="71">
        <v>0</v>
      </c>
      <c r="BN464" s="72"/>
      <c r="BO464" s="71">
        <v>0</v>
      </c>
      <c r="BP464" s="71">
        <v>0</v>
      </c>
      <c r="BQ464" s="71">
        <v>6</v>
      </c>
      <c r="BR464" s="71">
        <v>0</v>
      </c>
      <c r="BS464" s="71">
        <v>0</v>
      </c>
      <c r="BT464" s="71">
        <v>0</v>
      </c>
      <c r="BU464"/>
      <c r="BV464" s="70">
        <v>135.423</v>
      </c>
      <c r="BW464" s="70">
        <v>12.98</v>
      </c>
      <c r="BX464" s="70">
        <v>40.204999999999998</v>
      </c>
      <c r="BY464" s="70">
        <v>0</v>
      </c>
      <c r="BZ464" s="70">
        <v>0</v>
      </c>
      <c r="CA464" s="70">
        <v>0</v>
      </c>
      <c r="CB464" s="70">
        <v>0</v>
      </c>
      <c r="CC464" s="70">
        <v>0</v>
      </c>
      <c r="CD464" s="70">
        <v>0</v>
      </c>
    </row>
    <row r="465" spans="1:82">
      <c r="A465" s="70" t="s">
        <v>2291</v>
      </c>
      <c r="B465" s="70">
        <v>339</v>
      </c>
      <c r="C465" s="70">
        <v>16</v>
      </c>
      <c r="D465" s="70">
        <v>20</v>
      </c>
      <c r="E465" s="70">
        <v>2019</v>
      </c>
      <c r="F465" s="70" t="s">
        <v>158</v>
      </c>
      <c r="G465" s="70" t="s">
        <v>2275</v>
      </c>
      <c r="H465" s="70" t="s">
        <v>2276</v>
      </c>
      <c r="I465" s="148"/>
      <c r="J465" s="71">
        <v>531.34062905089991</v>
      </c>
      <c r="K465" s="71">
        <v>2.5427879076150974</v>
      </c>
      <c r="L465" s="71">
        <v>7.0591339101380752</v>
      </c>
      <c r="M465" s="71">
        <v>45.27215789605637</v>
      </c>
      <c r="N465" s="71">
        <v>40.49334812007362</v>
      </c>
      <c r="O465" s="71">
        <v>26.602583455626664</v>
      </c>
      <c r="P465" s="71">
        <v>37.87249524546251</v>
      </c>
      <c r="Q465" s="71">
        <v>1.8596991761772099</v>
      </c>
      <c r="R465" s="71">
        <v>0</v>
      </c>
      <c r="S465" s="71">
        <v>6.3266679482532373</v>
      </c>
      <c r="T465" s="72"/>
      <c r="U465" s="71">
        <v>14120483</v>
      </c>
      <c r="V465" s="71">
        <v>1143</v>
      </c>
      <c r="W465" s="71">
        <v>187</v>
      </c>
      <c r="X465" s="71">
        <v>10890</v>
      </c>
      <c r="Y465" s="71">
        <v>14512</v>
      </c>
      <c r="Z465" s="71">
        <v>16655</v>
      </c>
      <c r="AA465" s="71">
        <v>7864</v>
      </c>
      <c r="AB465" s="71">
        <v>30136</v>
      </c>
      <c r="AC465" s="71">
        <v>0</v>
      </c>
      <c r="AD465" s="71">
        <v>6.3266679482532373</v>
      </c>
      <c r="AE465" s="72"/>
      <c r="AF465" s="71">
        <v>181958304.118797</v>
      </c>
      <c r="AG465" s="71">
        <v>1965734.1847065119</v>
      </c>
      <c r="AH465" s="71">
        <v>1661698.1787786901</v>
      </c>
      <c r="AI465" s="71">
        <v>63647337.37480814</v>
      </c>
      <c r="AJ465" s="71">
        <v>58902391.297269844</v>
      </c>
      <c r="AK465" s="71">
        <v>0</v>
      </c>
      <c r="AL465" s="71">
        <v>0</v>
      </c>
      <c r="AM465" s="71">
        <v>4104296.3363134624</v>
      </c>
      <c r="AN465" s="71">
        <v>0</v>
      </c>
      <c r="AO465" s="71">
        <v>0</v>
      </c>
      <c r="AP465" s="71">
        <v>312239761.49067366</v>
      </c>
      <c r="AQ465" s="72"/>
      <c r="AR465" s="71">
        <v>833</v>
      </c>
      <c r="AS465" s="71">
        <v>520</v>
      </c>
      <c r="AT465" s="71">
        <v>0</v>
      </c>
      <c r="AU465" s="71">
        <v>0</v>
      </c>
      <c r="AV465" s="71">
        <v>0</v>
      </c>
      <c r="AW465" s="71">
        <v>0</v>
      </c>
      <c r="AX465" s="71"/>
      <c r="AY465" s="72"/>
      <c r="AZ465" s="71">
        <v>3743.9989999999998</v>
      </c>
      <c r="BA465" s="71">
        <v>52803.727999999988</v>
      </c>
      <c r="BB465" s="71">
        <v>0</v>
      </c>
      <c r="BC465" s="71">
        <v>0</v>
      </c>
      <c r="BD465" s="71">
        <v>0</v>
      </c>
      <c r="BE465" s="71">
        <v>0</v>
      </c>
      <c r="BF465" s="71"/>
      <c r="BG465" s="72"/>
      <c r="BH465" s="71">
        <v>0</v>
      </c>
      <c r="BI465" s="71">
        <v>0</v>
      </c>
      <c r="BJ465" s="71">
        <v>183.494</v>
      </c>
      <c r="BK465" s="71">
        <v>0</v>
      </c>
      <c r="BL465" s="71">
        <v>0</v>
      </c>
      <c r="BM465" s="71">
        <v>0</v>
      </c>
      <c r="BN465" s="72"/>
      <c r="BO465" s="71">
        <v>0</v>
      </c>
      <c r="BP465" s="71">
        <v>0</v>
      </c>
      <c r="BQ465" s="71">
        <v>6</v>
      </c>
      <c r="BR465" s="71">
        <v>0</v>
      </c>
      <c r="BS465" s="71">
        <v>0</v>
      </c>
      <c r="BT465" s="71">
        <v>0</v>
      </c>
      <c r="BU465"/>
      <c r="BV465" s="70">
        <v>123.249</v>
      </c>
      <c r="BW465" s="70">
        <v>14.141999999999999</v>
      </c>
      <c r="BX465" s="70">
        <v>46.103000000000002</v>
      </c>
      <c r="BY465" s="70">
        <v>0</v>
      </c>
      <c r="BZ465" s="70">
        <v>0</v>
      </c>
      <c r="CA465" s="70">
        <v>0</v>
      </c>
      <c r="CB465" s="70">
        <v>0</v>
      </c>
      <c r="CC465" s="70">
        <v>0</v>
      </c>
      <c r="CD465" s="70">
        <v>0</v>
      </c>
    </row>
    <row r="466" spans="1:82">
      <c r="A466" s="70" t="s">
        <v>2292</v>
      </c>
      <c r="B466" s="70">
        <v>340</v>
      </c>
      <c r="C466" s="70">
        <v>17</v>
      </c>
      <c r="D466" s="70">
        <v>20</v>
      </c>
      <c r="E466" s="70">
        <v>2020</v>
      </c>
      <c r="F466" s="70" t="s">
        <v>159</v>
      </c>
      <c r="G466" s="70" t="s">
        <v>2275</v>
      </c>
      <c r="H466" s="70" t="s">
        <v>2276</v>
      </c>
      <c r="I466" s="148"/>
      <c r="J466" s="71">
        <v>430.15769810451172</v>
      </c>
      <c r="K466" s="71">
        <v>2.6377886011924785</v>
      </c>
      <c r="L466" s="71">
        <v>8.7815326143608541</v>
      </c>
      <c r="M466" s="71">
        <v>36.985513773777853</v>
      </c>
      <c r="N466" s="71">
        <v>44.232547162254626</v>
      </c>
      <c r="O466" s="71">
        <v>25.122694128627217</v>
      </c>
      <c r="P466" s="71">
        <v>38.259422528296511</v>
      </c>
      <c r="Q466" s="71">
        <v>1.72784399920534</v>
      </c>
      <c r="R466" s="71">
        <v>0</v>
      </c>
      <c r="S466" s="71">
        <v>5.1855972736441212</v>
      </c>
      <c r="T466" s="72"/>
      <c r="U466" s="71">
        <v>11953959</v>
      </c>
      <c r="V466" s="71">
        <v>1144</v>
      </c>
      <c r="W466" s="71">
        <v>275</v>
      </c>
      <c r="X466" s="71">
        <v>9945</v>
      </c>
      <c r="Y466" s="71">
        <v>14278</v>
      </c>
      <c r="Z466" s="71">
        <v>17952</v>
      </c>
      <c r="AA466" s="71">
        <v>8444</v>
      </c>
      <c r="AB466" s="71">
        <v>29305</v>
      </c>
      <c r="AC466" s="71">
        <v>0</v>
      </c>
      <c r="AD466" s="71">
        <v>5.1855972736441212</v>
      </c>
      <c r="AE466" s="72"/>
      <c r="AF466" s="71">
        <v>158051814.30287051</v>
      </c>
      <c r="AG466" s="71">
        <v>1937321.8401018099</v>
      </c>
      <c r="AH466" s="71">
        <v>2239383.5815068809</v>
      </c>
      <c r="AI466" s="71">
        <v>53600784.150347367</v>
      </c>
      <c r="AJ466" s="71">
        <v>67398739.339352161</v>
      </c>
      <c r="AK466" s="71"/>
      <c r="AL466" s="71"/>
      <c r="AM466" s="71">
        <v>3824628.0853407485</v>
      </c>
      <c r="AN466" s="71"/>
      <c r="AO466" s="71"/>
      <c r="AP466" s="71">
        <v>287052671.29951942</v>
      </c>
      <c r="AQ466" s="72"/>
      <c r="AR466" s="71">
        <v>864</v>
      </c>
      <c r="AS466" s="71">
        <v>580</v>
      </c>
      <c r="AT466" s="71">
        <v>0</v>
      </c>
      <c r="AU466" s="71">
        <v>0</v>
      </c>
      <c r="AV466" s="71">
        <v>0</v>
      </c>
      <c r="AW466" s="71">
        <v>0</v>
      </c>
      <c r="AX466" s="71"/>
      <c r="AY466" s="72"/>
      <c r="AZ466" s="71">
        <v>3916.835</v>
      </c>
      <c r="BA466" s="71">
        <v>58179.527999999991</v>
      </c>
      <c r="BB466" s="71">
        <v>0</v>
      </c>
      <c r="BC466" s="71">
        <v>0</v>
      </c>
      <c r="BD466" s="71">
        <v>0</v>
      </c>
      <c r="BE466" s="71">
        <v>0</v>
      </c>
      <c r="BF466" s="71"/>
      <c r="BG466" s="72"/>
      <c r="BH466" s="71">
        <v>0</v>
      </c>
      <c r="BI466" s="71">
        <v>0</v>
      </c>
      <c r="BJ466" s="71">
        <v>87.325000000000003</v>
      </c>
      <c r="BK466" s="71">
        <v>0</v>
      </c>
      <c r="BL466" s="71">
        <v>0</v>
      </c>
      <c r="BM466" s="71">
        <v>0</v>
      </c>
      <c r="BN466" s="72"/>
      <c r="BO466" s="71">
        <v>0</v>
      </c>
      <c r="BP466" s="71">
        <v>0</v>
      </c>
      <c r="BQ466" s="71">
        <v>6</v>
      </c>
      <c r="BR466" s="71">
        <v>0</v>
      </c>
      <c r="BS466" s="71">
        <v>0</v>
      </c>
      <c r="BT466" s="71">
        <v>0</v>
      </c>
      <c r="BU466"/>
      <c r="BV466" s="70">
        <v>87.325000000000003</v>
      </c>
      <c r="BW466" s="70">
        <v>0</v>
      </c>
      <c r="BX466" s="70">
        <v>0</v>
      </c>
      <c r="BY466" s="70">
        <v>0</v>
      </c>
      <c r="BZ466" s="70">
        <v>0</v>
      </c>
      <c r="CA466" s="70">
        <v>0</v>
      </c>
      <c r="CB466" s="70">
        <v>0</v>
      </c>
      <c r="CC466" s="70">
        <v>0</v>
      </c>
      <c r="CD466" s="70">
        <v>0</v>
      </c>
    </row>
    <row r="467" spans="1:82">
      <c r="A467" s="70" t="s">
        <v>2293</v>
      </c>
      <c r="B467" s="70">
        <v>340</v>
      </c>
      <c r="C467" s="70">
        <v>18</v>
      </c>
      <c r="D467" s="70">
        <v>20</v>
      </c>
      <c r="E467" s="70">
        <v>2021</v>
      </c>
      <c r="F467" s="70" t="s">
        <v>160</v>
      </c>
      <c r="G467" s="70" t="s">
        <v>2275</v>
      </c>
      <c r="H467" s="70" t="s">
        <v>2276</v>
      </c>
      <c r="I467" s="148"/>
      <c r="J467" s="71">
        <v>409.25157201702888</v>
      </c>
      <c r="K467" s="71">
        <v>2.9090312208822393</v>
      </c>
      <c r="L467" s="71">
        <v>7.8016612384100661</v>
      </c>
      <c r="M467" s="71">
        <v>42.006592262516868</v>
      </c>
      <c r="N467" s="71">
        <v>44.340418930798698</v>
      </c>
      <c r="O467" s="71">
        <v>24.03087773260566</v>
      </c>
      <c r="P467" s="71">
        <v>38.762019799380333</v>
      </c>
      <c r="Q467" s="71">
        <v>1.6620473991754099</v>
      </c>
      <c r="R467" s="71">
        <v>0</v>
      </c>
      <c r="S467" s="71">
        <v>4.903590319434894</v>
      </c>
      <c r="T467" s="72"/>
      <c r="U467" s="71">
        <v>12462681</v>
      </c>
      <c r="V467" s="71">
        <v>1144</v>
      </c>
      <c r="W467" s="71">
        <v>275</v>
      </c>
      <c r="X467" s="71">
        <v>9945</v>
      </c>
      <c r="Y467" s="71">
        <v>13985</v>
      </c>
      <c r="Z467" s="71">
        <v>17681</v>
      </c>
      <c r="AA467" s="71">
        <v>8342</v>
      </c>
      <c r="AB467" s="71">
        <v>28466</v>
      </c>
      <c r="AC467" s="71">
        <v>0</v>
      </c>
      <c r="AD467" s="71">
        <v>4.903590319434894</v>
      </c>
      <c r="AE467" s="72"/>
      <c r="AF467" s="71">
        <v>145001701.5853951</v>
      </c>
      <c r="AG467" s="71">
        <v>2071227.1103958017</v>
      </c>
      <c r="AH467" s="71">
        <v>1968497.0566401854</v>
      </c>
      <c r="AI467" s="71">
        <v>61796074.445049278</v>
      </c>
      <c r="AJ467" s="71">
        <v>66362679.114089049</v>
      </c>
      <c r="AK467" s="71">
        <v>0</v>
      </c>
      <c r="AL467" s="71">
        <v>0</v>
      </c>
      <c r="AM467" s="71">
        <v>3736557.8303369177</v>
      </c>
      <c r="AN467" s="71">
        <v>0</v>
      </c>
      <c r="AO467" s="71">
        <v>0</v>
      </c>
      <c r="AP467" s="71">
        <v>280936737.14190638</v>
      </c>
      <c r="AQ467" s="72"/>
      <c r="AR467" s="71">
        <v>897</v>
      </c>
      <c r="AS467" s="71">
        <v>608</v>
      </c>
      <c r="AT467" s="71">
        <v>0</v>
      </c>
      <c r="AU467" s="71">
        <v>0</v>
      </c>
      <c r="AV467" s="71">
        <v>0</v>
      </c>
      <c r="AW467" s="71">
        <v>0</v>
      </c>
      <c r="AX467" s="71"/>
      <c r="AY467" s="72"/>
      <c r="AZ467" s="71">
        <v>4101.5240000000013</v>
      </c>
      <c r="BA467" s="71">
        <v>62201.027999999991</v>
      </c>
      <c r="BB467" s="71">
        <v>0</v>
      </c>
      <c r="BC467" s="71">
        <v>0</v>
      </c>
      <c r="BD467" s="71">
        <v>0</v>
      </c>
      <c r="BE467" s="71">
        <v>0</v>
      </c>
      <c r="BF467" s="71"/>
      <c r="BG467" s="72"/>
      <c r="BH467" s="71">
        <v>0</v>
      </c>
      <c r="BI467" s="71">
        <v>0</v>
      </c>
      <c r="BJ467" s="71">
        <v>120.864</v>
      </c>
      <c r="BK467" s="71">
        <v>0</v>
      </c>
      <c r="BL467" s="71">
        <v>0</v>
      </c>
      <c r="BM467" s="71">
        <v>0</v>
      </c>
      <c r="BN467" s="72"/>
      <c r="BO467" s="71">
        <v>0</v>
      </c>
      <c r="BP467" s="71">
        <v>0</v>
      </c>
      <c r="BQ467" s="71">
        <v>6</v>
      </c>
      <c r="BR467" s="71">
        <v>0</v>
      </c>
      <c r="BS467" s="71">
        <v>0</v>
      </c>
      <c r="BT467" s="71">
        <v>0</v>
      </c>
      <c r="BU467"/>
      <c r="BV467" s="70">
        <v>92.337999999999994</v>
      </c>
      <c r="BW467" s="70">
        <v>11.999000000000001</v>
      </c>
      <c r="BX467" s="70">
        <v>16.527000000000001</v>
      </c>
      <c r="BY467" s="70">
        <v>0</v>
      </c>
      <c r="BZ467" s="70">
        <v>0</v>
      </c>
      <c r="CA467" s="70">
        <v>0</v>
      </c>
      <c r="CB467" s="70">
        <v>0</v>
      </c>
      <c r="CC467" s="70">
        <v>0</v>
      </c>
      <c r="CD467" s="70">
        <v>0</v>
      </c>
    </row>
    <row r="468" spans="1:82">
      <c r="A468" s="70" t="s">
        <v>2294</v>
      </c>
      <c r="B468" s="70">
        <v>340</v>
      </c>
      <c r="C468" s="70">
        <v>19</v>
      </c>
      <c r="D468" s="70">
        <v>20</v>
      </c>
      <c r="E468" s="70">
        <v>2022</v>
      </c>
      <c r="F468" s="70" t="s">
        <v>161</v>
      </c>
      <c r="G468" s="70" t="s">
        <v>2275</v>
      </c>
      <c r="H468" s="70" t="s">
        <v>2276</v>
      </c>
      <c r="I468" s="148"/>
      <c r="J468" s="71">
        <v>385.80579564256777</v>
      </c>
      <c r="K468" s="71">
        <v>2.6768493536668587</v>
      </c>
      <c r="L468" s="71">
        <v>5.8140647111068846</v>
      </c>
      <c r="M468" s="71">
        <v>40.000838941553248</v>
      </c>
      <c r="N468" s="71">
        <v>43.737318355145455</v>
      </c>
      <c r="O468" s="71">
        <v>24.953758974822335</v>
      </c>
      <c r="P468" s="71">
        <v>37.923685015676362</v>
      </c>
      <c r="Q468" s="71">
        <v>1.6277511453208799</v>
      </c>
      <c r="R468" s="71">
        <v>0</v>
      </c>
      <c r="S468" s="71">
        <v>4.484837130166893</v>
      </c>
      <c r="T468" s="72"/>
      <c r="U468" s="71">
        <v>12703941</v>
      </c>
      <c r="V468" s="71">
        <v>1144</v>
      </c>
      <c r="W468" s="71">
        <v>275</v>
      </c>
      <c r="X468" s="71">
        <v>9945</v>
      </c>
      <c r="Y468" s="71">
        <v>13718</v>
      </c>
      <c r="Z468" s="71">
        <v>17444</v>
      </c>
      <c r="AA468" s="71">
        <v>8286</v>
      </c>
      <c r="AB468" s="71">
        <v>27650</v>
      </c>
      <c r="AC468" s="71">
        <v>0</v>
      </c>
      <c r="AD468" s="71">
        <v>4.484837130166893</v>
      </c>
      <c r="AE468" s="72"/>
      <c r="AF468" s="71">
        <v>124444042.19694136</v>
      </c>
      <c r="AG468" s="71">
        <v>2077089.8384815548</v>
      </c>
      <c r="AH468" s="71">
        <v>1624924.0824244733</v>
      </c>
      <c r="AI468" s="71">
        <v>56348426.900253892</v>
      </c>
      <c r="AJ468" s="71">
        <v>66623782.798385352</v>
      </c>
      <c r="AK468" s="71">
        <v>0</v>
      </c>
      <c r="AL468" s="71">
        <v>0</v>
      </c>
      <c r="AM468" s="71">
        <v>3570369.6903567454</v>
      </c>
      <c r="AN468" s="71">
        <v>0</v>
      </c>
      <c r="AO468" s="71">
        <v>0</v>
      </c>
      <c r="AP468" s="71">
        <v>254688635.50684336</v>
      </c>
      <c r="AQ468" s="72"/>
      <c r="AR468" s="71">
        <v>952</v>
      </c>
      <c r="AS468" s="71">
        <v>643</v>
      </c>
      <c r="AT468" s="71">
        <v>0</v>
      </c>
      <c r="AU468" s="71">
        <v>0</v>
      </c>
      <c r="AV468" s="71">
        <v>0</v>
      </c>
      <c r="AW468" s="71">
        <v>0</v>
      </c>
      <c r="AX468" s="71"/>
      <c r="AY468" s="72"/>
      <c r="AZ468" s="71">
        <v>4491.4380000000028</v>
      </c>
      <c r="BA468" s="71">
        <v>63836.927999999985</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2295</v>
      </c>
      <c r="B469" s="70">
        <v>340</v>
      </c>
      <c r="C469" s="70">
        <v>20</v>
      </c>
      <c r="D469" s="70">
        <v>20</v>
      </c>
      <c r="E469" s="70">
        <v>2023</v>
      </c>
      <c r="F469" s="70" t="s">
        <v>1539</v>
      </c>
      <c r="G469" s="70" t="s">
        <v>2275</v>
      </c>
      <c r="H469" s="70" t="s">
        <v>2276</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986</v>
      </c>
      <c r="AS469" s="71">
        <v>657</v>
      </c>
      <c r="AT469" s="71">
        <v>0</v>
      </c>
      <c r="AU469" s="71">
        <v>0</v>
      </c>
      <c r="AV469" s="71">
        <v>0</v>
      </c>
      <c r="AW469" s="71">
        <v>0</v>
      </c>
      <c r="AX469" s="71"/>
      <c r="AY469" s="72"/>
      <c r="AZ469" s="71">
        <v>4659.7880000000041</v>
      </c>
      <c r="BA469" s="71">
        <v>64425.427999999985</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2296</v>
      </c>
      <c r="B470" s="70">
        <v>340</v>
      </c>
      <c r="C470" s="70">
        <v>21</v>
      </c>
      <c r="D470" s="70">
        <v>20</v>
      </c>
      <c r="E470" s="70">
        <v>2024</v>
      </c>
      <c r="F470" s="70" t="s">
        <v>1554</v>
      </c>
      <c r="G470" s="70" t="s">
        <v>2275</v>
      </c>
      <c r="H470" s="70" t="s">
        <v>2276</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2297</v>
      </c>
      <c r="B471" s="70">
        <v>154</v>
      </c>
      <c r="C471" s="70">
        <v>1</v>
      </c>
      <c r="D471" s="70">
        <v>10</v>
      </c>
      <c r="E471" s="70">
        <v>1990</v>
      </c>
      <c r="F471" s="70" t="s">
        <v>787</v>
      </c>
      <c r="G471" s="70" t="s">
        <v>2298</v>
      </c>
      <c r="H471" s="70" t="s">
        <v>2299</v>
      </c>
      <c r="I471" s="148"/>
      <c r="J471" s="71">
        <v>185.0351566843427</v>
      </c>
      <c r="K471" s="71">
        <v>6.9457319624900524</v>
      </c>
      <c r="L471" s="71">
        <v>14.80890093470355</v>
      </c>
      <c r="M471" s="71">
        <v>19.139219744913699</v>
      </c>
      <c r="N471" s="71">
        <v>30.496456438466261</v>
      </c>
      <c r="O471" s="71">
        <v>27.261563847089359</v>
      </c>
      <c r="P471" s="71">
        <v>49.120490469372612</v>
      </c>
      <c r="Q471" s="71">
        <v>2.4117722096455601</v>
      </c>
      <c r="R471" s="71">
        <v>0</v>
      </c>
      <c r="S471" s="71">
        <v>1.935713228663368</v>
      </c>
      <c r="T471" s="72"/>
      <c r="U471" s="71">
        <v>8531480</v>
      </c>
      <c r="V471" s="71">
        <v>2385</v>
      </c>
      <c r="W471" s="71">
        <v>155</v>
      </c>
      <c r="X471" s="71">
        <v>8139</v>
      </c>
      <c r="Y471" s="71">
        <v>11566</v>
      </c>
      <c r="Z471" s="71">
        <v>11213</v>
      </c>
      <c r="AA471" s="71">
        <v>11927</v>
      </c>
      <c r="AB471" s="71">
        <v>39159</v>
      </c>
      <c r="AC471" s="71">
        <v>0</v>
      </c>
      <c r="AD471" s="71">
        <v>1.935713228663368</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2300</v>
      </c>
      <c r="B472" s="70">
        <v>155</v>
      </c>
      <c r="C472" s="70">
        <v>2</v>
      </c>
      <c r="D472" s="70">
        <v>10</v>
      </c>
      <c r="E472" s="70">
        <v>2005</v>
      </c>
      <c r="F472" s="70" t="s">
        <v>789</v>
      </c>
      <c r="G472" s="70" t="s">
        <v>2298</v>
      </c>
      <c r="H472" s="70" t="s">
        <v>2299</v>
      </c>
      <c r="I472" s="148"/>
      <c r="J472" s="71">
        <v>57.410641232869978</v>
      </c>
      <c r="K472" s="71">
        <v>3.521221970174913</v>
      </c>
      <c r="L472" s="71">
        <v>8.9705505220117328</v>
      </c>
      <c r="M472" s="71">
        <v>30.718229267796112</v>
      </c>
      <c r="N472" s="71">
        <v>46.651874384398127</v>
      </c>
      <c r="O472" s="71">
        <v>39.641482454256924</v>
      </c>
      <c r="P472" s="71">
        <v>48.325456312208857</v>
      </c>
      <c r="Q472" s="71">
        <v>2.0549902892007701</v>
      </c>
      <c r="R472" s="71">
        <v>0</v>
      </c>
      <c r="S472" s="71">
        <v>3.3210657177965039</v>
      </c>
      <c r="T472" s="72"/>
      <c r="U472" s="71">
        <v>3804711</v>
      </c>
      <c r="V472" s="71">
        <v>1526</v>
      </c>
      <c r="W472" s="71">
        <v>107</v>
      </c>
      <c r="X472" s="71">
        <v>6535</v>
      </c>
      <c r="Y472" s="71">
        <v>12680</v>
      </c>
      <c r="Z472" s="71">
        <v>18868</v>
      </c>
      <c r="AA472" s="71">
        <v>9610</v>
      </c>
      <c r="AB472" s="71">
        <v>34881</v>
      </c>
      <c r="AC472" s="71">
        <v>0</v>
      </c>
      <c r="AD472" s="71">
        <v>3.3210657177965039</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2301</v>
      </c>
      <c r="B473" s="70">
        <v>156</v>
      </c>
      <c r="C473" s="70">
        <v>3</v>
      </c>
      <c r="D473" s="70">
        <v>10</v>
      </c>
      <c r="E473" s="70">
        <v>2006</v>
      </c>
      <c r="F473" s="70" t="s">
        <v>790</v>
      </c>
      <c r="G473" s="70" t="s">
        <v>2298</v>
      </c>
      <c r="H473" s="70" t="s">
        <v>2299</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2302</v>
      </c>
      <c r="B474" s="70">
        <v>157</v>
      </c>
      <c r="C474" s="70">
        <v>4</v>
      </c>
      <c r="D474" s="70">
        <v>10</v>
      </c>
      <c r="E474" s="70">
        <v>2007</v>
      </c>
      <c r="F474" s="70" t="s">
        <v>791</v>
      </c>
      <c r="G474" s="70" t="s">
        <v>2298</v>
      </c>
      <c r="H474" s="70" t="s">
        <v>2299</v>
      </c>
      <c r="I474" s="148"/>
      <c r="J474" s="71">
        <v>57.529970227501217</v>
      </c>
      <c r="K474" s="71">
        <v>3.373090796154778</v>
      </c>
      <c r="L474" s="71">
        <v>10.3270208010094</v>
      </c>
      <c r="M474" s="71">
        <v>32.137785111706513</v>
      </c>
      <c r="N474" s="71">
        <v>44.202321460837588</v>
      </c>
      <c r="O474" s="71">
        <v>38.203987755999577</v>
      </c>
      <c r="P474" s="71">
        <v>47.413865595450567</v>
      </c>
      <c r="Q474" s="71">
        <v>2.1159185296534901</v>
      </c>
      <c r="R474" s="71">
        <v>0</v>
      </c>
      <c r="S474" s="71">
        <v>3.2020995731944382</v>
      </c>
      <c r="T474" s="72"/>
      <c r="U474" s="71">
        <v>4127255</v>
      </c>
      <c r="V474" s="71">
        <v>1481</v>
      </c>
      <c r="W474" s="71">
        <v>134</v>
      </c>
      <c r="X474" s="71">
        <v>8225</v>
      </c>
      <c r="Y474" s="71">
        <v>12761</v>
      </c>
      <c r="Z474" s="71">
        <v>18903</v>
      </c>
      <c r="AA474" s="71">
        <v>9285</v>
      </c>
      <c r="AB474" s="71">
        <v>34016</v>
      </c>
      <c r="AC474" s="71">
        <v>0</v>
      </c>
      <c r="AD474" s="71">
        <v>3.2020995731944382</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2303</v>
      </c>
      <c r="B475" s="70">
        <v>158</v>
      </c>
      <c r="C475" s="70">
        <v>5</v>
      </c>
      <c r="D475" s="70">
        <v>10</v>
      </c>
      <c r="E475" s="70">
        <v>2008</v>
      </c>
      <c r="F475" s="70" t="s">
        <v>792</v>
      </c>
      <c r="G475" s="70" t="s">
        <v>2298</v>
      </c>
      <c r="H475" s="70" t="s">
        <v>2299</v>
      </c>
      <c r="I475" s="148"/>
      <c r="J475" s="71">
        <v>46.474429808384372</v>
      </c>
      <c r="K475" s="71">
        <v>2.4968714377982342</v>
      </c>
      <c r="L475" s="71">
        <v>8.8577713061003145</v>
      </c>
      <c r="M475" s="71">
        <v>35.107635807222458</v>
      </c>
      <c r="N475" s="71">
        <v>44.325155224228098</v>
      </c>
      <c r="O475" s="71">
        <v>36.896846770177127</v>
      </c>
      <c r="P475" s="71">
        <v>45.78882048414264</v>
      </c>
      <c r="Q475" s="71">
        <v>2.0537734823506</v>
      </c>
      <c r="R475" s="71">
        <v>0</v>
      </c>
      <c r="S475" s="71">
        <v>2.443820286371579</v>
      </c>
      <c r="T475" s="72"/>
      <c r="U475" s="71">
        <v>3780552</v>
      </c>
      <c r="V475" s="71">
        <v>1481</v>
      </c>
      <c r="W475" s="71">
        <v>134</v>
      </c>
      <c r="X475" s="71">
        <v>8225</v>
      </c>
      <c r="Y475" s="71">
        <v>12855</v>
      </c>
      <c r="Z475" s="71">
        <v>18897</v>
      </c>
      <c r="AA475" s="71">
        <v>8977</v>
      </c>
      <c r="AB475" s="71">
        <v>33560</v>
      </c>
      <c r="AC475" s="71">
        <v>0</v>
      </c>
      <c r="AD475" s="71">
        <v>2.443820286371579</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2304</v>
      </c>
      <c r="B476" s="70">
        <v>159</v>
      </c>
      <c r="C476" s="70">
        <v>6</v>
      </c>
      <c r="D476" s="70">
        <v>10</v>
      </c>
      <c r="E476" s="70">
        <v>2009</v>
      </c>
      <c r="F476" s="70" t="s">
        <v>176</v>
      </c>
      <c r="G476" s="70" t="s">
        <v>2298</v>
      </c>
      <c r="H476" s="70" t="s">
        <v>2299</v>
      </c>
      <c r="I476" s="148"/>
      <c r="J476" s="71">
        <v>43.035351593471667</v>
      </c>
      <c r="K476" s="71">
        <v>2.362069615734498</v>
      </c>
      <c r="L476" s="71">
        <v>7.4768931353317152</v>
      </c>
      <c r="M476" s="71">
        <v>37.642412028199359</v>
      </c>
      <c r="N476" s="71">
        <v>44.210112426950452</v>
      </c>
      <c r="O476" s="71">
        <v>37.469999662579532</v>
      </c>
      <c r="P476" s="71">
        <v>43.712483615978201</v>
      </c>
      <c r="Q476" s="71">
        <v>1.93372337668823</v>
      </c>
      <c r="R476" s="71">
        <v>0</v>
      </c>
      <c r="S476" s="71">
        <v>3.1149960602076341</v>
      </c>
      <c r="T476" s="72"/>
      <c r="U476" s="71">
        <v>3670958</v>
      </c>
      <c r="V476" s="71">
        <v>1193</v>
      </c>
      <c r="W476" s="71">
        <v>198</v>
      </c>
      <c r="X476" s="71">
        <v>8985</v>
      </c>
      <c r="Y476" s="71">
        <v>12879</v>
      </c>
      <c r="Z476" s="71">
        <v>18942</v>
      </c>
      <c r="AA476" s="71">
        <v>8798</v>
      </c>
      <c r="AB476" s="71">
        <v>33170</v>
      </c>
      <c r="AC476" s="71">
        <v>0</v>
      </c>
      <c r="AD476" s="71">
        <v>3.1149960602076341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4.0650000000000004</v>
      </c>
      <c r="BK476" s="71">
        <v>0</v>
      </c>
      <c r="BL476" s="71">
        <v>0</v>
      </c>
      <c r="BM476" s="71">
        <v>0</v>
      </c>
      <c r="BN476" s="72"/>
      <c r="BO476" s="71">
        <v>0</v>
      </c>
      <c r="BP476" s="71">
        <v>0</v>
      </c>
      <c r="BQ476" s="71">
        <v>1</v>
      </c>
      <c r="BR476" s="71">
        <v>0</v>
      </c>
      <c r="BS476" s="71">
        <v>0</v>
      </c>
      <c r="BT476" s="71">
        <v>0</v>
      </c>
      <c r="BU476"/>
      <c r="BV476" s="70">
        <v>4.0650000000000004</v>
      </c>
      <c r="BW476" s="70">
        <v>0</v>
      </c>
      <c r="BX476" s="70">
        <v>0</v>
      </c>
      <c r="BY476" s="70">
        <v>0</v>
      </c>
      <c r="BZ476" s="70">
        <v>0</v>
      </c>
      <c r="CA476" s="70">
        <v>0</v>
      </c>
      <c r="CB476" s="70">
        <v>0</v>
      </c>
      <c r="CC476" s="70">
        <v>0</v>
      </c>
      <c r="CD476" s="70">
        <v>0</v>
      </c>
    </row>
    <row r="477" spans="1:82">
      <c r="A477" s="70" t="s">
        <v>2305</v>
      </c>
      <c r="B477" s="70">
        <v>160</v>
      </c>
      <c r="C477" s="70">
        <v>7</v>
      </c>
      <c r="D477" s="70">
        <v>10</v>
      </c>
      <c r="E477" s="70">
        <v>2010</v>
      </c>
      <c r="F477" s="70" t="s">
        <v>177</v>
      </c>
      <c r="G477" s="70" t="s">
        <v>2298</v>
      </c>
      <c r="H477" s="70" t="s">
        <v>2299</v>
      </c>
      <c r="I477" s="148"/>
      <c r="J477" s="71">
        <v>38.416125142633298</v>
      </c>
      <c r="K477" s="71">
        <v>2.3103645778347111</v>
      </c>
      <c r="L477" s="71">
        <v>6.3970231046204322</v>
      </c>
      <c r="M477" s="71">
        <v>35.16630914629274</v>
      </c>
      <c r="N477" s="71">
        <v>36.795710810153139</v>
      </c>
      <c r="O477" s="71">
        <v>37.330162326140503</v>
      </c>
      <c r="P477" s="71">
        <v>43.782389295110221</v>
      </c>
      <c r="Q477" s="71">
        <v>1.9855405009371001</v>
      </c>
      <c r="R477" s="71">
        <v>0</v>
      </c>
      <c r="S477" s="71">
        <v>3.1125180142443249</v>
      </c>
      <c r="T477" s="72"/>
      <c r="U477" s="71">
        <v>3817246</v>
      </c>
      <c r="V477" s="71">
        <v>1193</v>
      </c>
      <c r="W477" s="71">
        <v>198</v>
      </c>
      <c r="X477" s="71">
        <v>8985</v>
      </c>
      <c r="Y477" s="71">
        <v>12887</v>
      </c>
      <c r="Z477" s="71">
        <v>18959</v>
      </c>
      <c r="AA477" s="71">
        <v>8592</v>
      </c>
      <c r="AB477" s="71">
        <v>32636</v>
      </c>
      <c r="AC477" s="71">
        <v>0</v>
      </c>
      <c r="AD477" s="71">
        <v>3.1125180142443249</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4.4039999999999999</v>
      </c>
      <c r="BK477" s="71">
        <v>0</v>
      </c>
      <c r="BL477" s="71">
        <v>0</v>
      </c>
      <c r="BM477" s="71">
        <v>0</v>
      </c>
      <c r="BN477" s="72"/>
      <c r="BO477" s="71">
        <v>0</v>
      </c>
      <c r="BP477" s="71">
        <v>0</v>
      </c>
      <c r="BQ477" s="71">
        <v>1</v>
      </c>
      <c r="BR477" s="71">
        <v>0</v>
      </c>
      <c r="BS477" s="71">
        <v>0</v>
      </c>
      <c r="BT477" s="71">
        <v>0</v>
      </c>
      <c r="BU477"/>
      <c r="BV477" s="70">
        <v>4.4039999999999999</v>
      </c>
      <c r="BW477" s="70">
        <v>0</v>
      </c>
      <c r="BX477" s="70">
        <v>0</v>
      </c>
      <c r="BY477" s="70">
        <v>0</v>
      </c>
      <c r="BZ477" s="70">
        <v>0</v>
      </c>
      <c r="CA477" s="70">
        <v>0</v>
      </c>
      <c r="CB477" s="70">
        <v>0</v>
      </c>
      <c r="CC477" s="70">
        <v>0</v>
      </c>
      <c r="CD477" s="70">
        <v>0</v>
      </c>
    </row>
    <row r="478" spans="1:82">
      <c r="A478" s="70" t="s">
        <v>2306</v>
      </c>
      <c r="B478" s="70">
        <v>161</v>
      </c>
      <c r="C478" s="70">
        <v>8</v>
      </c>
      <c r="D478" s="70">
        <v>10</v>
      </c>
      <c r="E478" s="70">
        <v>2011</v>
      </c>
      <c r="F478" s="70" t="s">
        <v>178</v>
      </c>
      <c r="G478" s="70" t="s">
        <v>2298</v>
      </c>
      <c r="H478" s="70" t="s">
        <v>2299</v>
      </c>
      <c r="I478" s="148"/>
      <c r="J478" s="71">
        <v>51.996711774428462</v>
      </c>
      <c r="K478" s="71">
        <v>3.2912013631559889</v>
      </c>
      <c r="L478" s="71">
        <v>8.8703672682241947</v>
      </c>
      <c r="M478" s="71">
        <v>48.072479026013539</v>
      </c>
      <c r="N478" s="71">
        <v>55.444132390951367</v>
      </c>
      <c r="O478" s="71">
        <v>36.759955680575409</v>
      </c>
      <c r="P478" s="71">
        <v>41.859004007376178</v>
      </c>
      <c r="Q478" s="71">
        <v>2.2625780047913202</v>
      </c>
      <c r="R478" s="71">
        <v>0</v>
      </c>
      <c r="S478" s="71">
        <v>4.7718136880573327</v>
      </c>
      <c r="T478" s="72"/>
      <c r="U478" s="71">
        <v>4077635</v>
      </c>
      <c r="V478" s="71">
        <v>1193</v>
      </c>
      <c r="W478" s="71">
        <v>198</v>
      </c>
      <c r="X478" s="71">
        <v>8985</v>
      </c>
      <c r="Y478" s="71">
        <v>12875</v>
      </c>
      <c r="Z478" s="71">
        <v>19075</v>
      </c>
      <c r="AA478" s="71">
        <v>8459</v>
      </c>
      <c r="AB478" s="71">
        <v>32241</v>
      </c>
      <c r="AC478" s="71">
        <v>0</v>
      </c>
      <c r="AD478" s="71">
        <v>4.7718136880573327</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3.5630000000000002</v>
      </c>
      <c r="BK478" s="71">
        <v>0</v>
      </c>
      <c r="BL478" s="71">
        <v>0</v>
      </c>
      <c r="BM478" s="71">
        <v>0</v>
      </c>
      <c r="BN478" s="72"/>
      <c r="BO478" s="71">
        <v>0</v>
      </c>
      <c r="BP478" s="71">
        <v>0</v>
      </c>
      <c r="BQ478" s="71">
        <v>1</v>
      </c>
      <c r="BR478" s="71">
        <v>0</v>
      </c>
      <c r="BS478" s="71">
        <v>0</v>
      </c>
      <c r="BT478" s="71">
        <v>0</v>
      </c>
      <c r="BU478"/>
      <c r="BV478" s="70">
        <v>3.5630000000000002</v>
      </c>
      <c r="BW478" s="70">
        <v>0</v>
      </c>
      <c r="BX478" s="70">
        <v>0</v>
      </c>
      <c r="BY478" s="70">
        <v>0</v>
      </c>
      <c r="BZ478" s="70">
        <v>0</v>
      </c>
      <c r="CA478" s="70">
        <v>0</v>
      </c>
      <c r="CB478" s="70">
        <v>0</v>
      </c>
      <c r="CC478" s="70">
        <v>0</v>
      </c>
      <c r="CD478" s="70">
        <v>0</v>
      </c>
    </row>
    <row r="479" spans="1:82">
      <c r="A479" s="70" t="s">
        <v>2307</v>
      </c>
      <c r="B479" s="70">
        <v>162</v>
      </c>
      <c r="C479" s="70">
        <v>9</v>
      </c>
      <c r="D479" s="70">
        <v>10</v>
      </c>
      <c r="E479" s="70">
        <v>2012</v>
      </c>
      <c r="F479" s="70" t="s">
        <v>179</v>
      </c>
      <c r="G479" s="70" t="s">
        <v>2298</v>
      </c>
      <c r="H479" s="70" t="s">
        <v>2299</v>
      </c>
      <c r="I479" s="148"/>
      <c r="J479" s="71">
        <v>54.281266486049702</v>
      </c>
      <c r="K479" s="71">
        <v>3.371618666764864</v>
      </c>
      <c r="L479" s="71">
        <v>8.8655812488311767</v>
      </c>
      <c r="M479" s="71">
        <v>55.89781460148938</v>
      </c>
      <c r="N479" s="71">
        <v>67.093927548572793</v>
      </c>
      <c r="O479" s="71">
        <v>36.921909123648625</v>
      </c>
      <c r="P479" s="71">
        <v>41.305879680877482</v>
      </c>
      <c r="Q479" s="71">
        <v>2.4438349282726599</v>
      </c>
      <c r="R479" s="71">
        <v>0</v>
      </c>
      <c r="S479" s="71">
        <v>3.6980361163850159</v>
      </c>
      <c r="T479" s="72"/>
      <c r="U479" s="71">
        <v>3890435</v>
      </c>
      <c r="V479" s="71">
        <v>1193</v>
      </c>
      <c r="W479" s="71">
        <v>198</v>
      </c>
      <c r="X479" s="71">
        <v>8985</v>
      </c>
      <c r="Y479" s="71">
        <v>13013</v>
      </c>
      <c r="Z479" s="71">
        <v>19311</v>
      </c>
      <c r="AA479" s="71">
        <v>8300</v>
      </c>
      <c r="AB479" s="71">
        <v>32052</v>
      </c>
      <c r="AC479" s="71">
        <v>0</v>
      </c>
      <c r="AD479" s="71">
        <v>3.6980361163850159</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5.4359999999999999</v>
      </c>
      <c r="BK479" s="71">
        <v>0</v>
      </c>
      <c r="BL479" s="71">
        <v>0</v>
      </c>
      <c r="BM479" s="71">
        <v>0</v>
      </c>
      <c r="BN479" s="72"/>
      <c r="BO479" s="71">
        <v>0</v>
      </c>
      <c r="BP479" s="71">
        <v>0</v>
      </c>
      <c r="BQ479" s="71">
        <v>1</v>
      </c>
      <c r="BR479" s="71">
        <v>0</v>
      </c>
      <c r="BS479" s="71">
        <v>0</v>
      </c>
      <c r="BT479" s="71">
        <v>0</v>
      </c>
      <c r="BU479"/>
      <c r="BV479" s="70">
        <v>5.4359999999999999</v>
      </c>
      <c r="BW479" s="70">
        <v>0</v>
      </c>
      <c r="BX479" s="70">
        <v>0</v>
      </c>
      <c r="BY479" s="70">
        <v>0</v>
      </c>
      <c r="BZ479" s="70">
        <v>0</v>
      </c>
      <c r="CA479" s="70">
        <v>0</v>
      </c>
      <c r="CB479" s="70">
        <v>0</v>
      </c>
      <c r="CC479" s="70">
        <v>0</v>
      </c>
      <c r="CD479" s="70">
        <v>0</v>
      </c>
    </row>
    <row r="480" spans="1:82">
      <c r="A480" s="70" t="s">
        <v>2308</v>
      </c>
      <c r="B480" s="70">
        <v>163</v>
      </c>
      <c r="C480" s="70">
        <v>10</v>
      </c>
      <c r="D480" s="70">
        <v>10</v>
      </c>
      <c r="E480" s="70">
        <v>2013</v>
      </c>
      <c r="F480" s="70" t="s">
        <v>180</v>
      </c>
      <c r="G480" s="70" t="s">
        <v>2298</v>
      </c>
      <c r="H480" s="70" t="s">
        <v>2299</v>
      </c>
      <c r="I480" s="148"/>
      <c r="J480" s="71">
        <v>53.028438877864723</v>
      </c>
      <c r="K480" s="71">
        <v>2.8582074392480932</v>
      </c>
      <c r="L480" s="71">
        <v>7.956705076933603</v>
      </c>
      <c r="M480" s="71">
        <v>52.340223533122661</v>
      </c>
      <c r="N480" s="71">
        <v>67.360475592127798</v>
      </c>
      <c r="O480" s="71">
        <v>35.719070771087239</v>
      </c>
      <c r="P480" s="71">
        <v>41.201761611230701</v>
      </c>
      <c r="Q480" s="71">
        <v>2.4573329112811102</v>
      </c>
      <c r="R480" s="71">
        <v>0</v>
      </c>
      <c r="S480" s="71">
        <v>3.2141818274100871</v>
      </c>
      <c r="T480" s="72"/>
      <c r="U480" s="71">
        <v>3787071</v>
      </c>
      <c r="V480" s="71">
        <v>1193</v>
      </c>
      <c r="W480" s="71">
        <v>198</v>
      </c>
      <c r="X480" s="71">
        <v>8985</v>
      </c>
      <c r="Y480" s="71">
        <v>12978</v>
      </c>
      <c r="Z480" s="71">
        <v>19516</v>
      </c>
      <c r="AA480" s="71">
        <v>8248</v>
      </c>
      <c r="AB480" s="71">
        <v>31767</v>
      </c>
      <c r="AC480" s="71">
        <v>0</v>
      </c>
      <c r="AD480" s="71">
        <v>3.2141818274100871</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6.577</v>
      </c>
      <c r="BK480" s="71">
        <v>0</v>
      </c>
      <c r="BL480" s="71">
        <v>0</v>
      </c>
      <c r="BM480" s="71">
        <v>0</v>
      </c>
      <c r="BN480" s="72"/>
      <c r="BO480" s="71">
        <v>0</v>
      </c>
      <c r="BP480" s="71">
        <v>0</v>
      </c>
      <c r="BQ480" s="71">
        <v>1</v>
      </c>
      <c r="BR480" s="71">
        <v>0</v>
      </c>
      <c r="BS480" s="71">
        <v>0</v>
      </c>
      <c r="BT480" s="71">
        <v>0</v>
      </c>
      <c r="BU480"/>
      <c r="BV480" s="70">
        <v>6.577</v>
      </c>
      <c r="BW480" s="70">
        <v>0</v>
      </c>
      <c r="BX480" s="70">
        <v>0</v>
      </c>
      <c r="BY480" s="70">
        <v>0</v>
      </c>
      <c r="BZ480" s="70">
        <v>0</v>
      </c>
      <c r="CA480" s="70">
        <v>0</v>
      </c>
      <c r="CB480" s="70">
        <v>0</v>
      </c>
      <c r="CC480" s="70">
        <v>0</v>
      </c>
      <c r="CD480" s="70">
        <v>0</v>
      </c>
    </row>
    <row r="481" spans="1:82">
      <c r="A481" s="70" t="s">
        <v>2309</v>
      </c>
      <c r="B481" s="70">
        <v>164</v>
      </c>
      <c r="C481" s="70">
        <v>11</v>
      </c>
      <c r="D481" s="70">
        <v>10</v>
      </c>
      <c r="E481" s="70">
        <v>2014</v>
      </c>
      <c r="F481" s="70" t="s">
        <v>181</v>
      </c>
      <c r="G481" s="70" t="s">
        <v>2298</v>
      </c>
      <c r="H481" s="70" t="s">
        <v>2299</v>
      </c>
      <c r="I481" s="148"/>
      <c r="J481" s="71">
        <v>56.735465859997539</v>
      </c>
      <c r="K481" s="71">
        <v>3.36519531398686</v>
      </c>
      <c r="L481" s="71">
        <v>7.3152835489263852</v>
      </c>
      <c r="M481" s="71">
        <v>55.979113784953121</v>
      </c>
      <c r="N481" s="71">
        <v>59.732201290897791</v>
      </c>
      <c r="O481" s="71">
        <v>33.754203485602474</v>
      </c>
      <c r="P481" s="71">
        <v>40.768170626819774</v>
      </c>
      <c r="Q481" s="71">
        <v>2.3245635952693702</v>
      </c>
      <c r="R481" s="71">
        <v>0</v>
      </c>
      <c r="S481" s="71">
        <v>3.8379021892052032</v>
      </c>
      <c r="T481" s="72"/>
      <c r="U481" s="71">
        <v>4198262</v>
      </c>
      <c r="V481" s="71">
        <v>1185</v>
      </c>
      <c r="W481" s="71">
        <v>165</v>
      </c>
      <c r="X481" s="71">
        <v>8963</v>
      </c>
      <c r="Y481" s="71">
        <v>12911</v>
      </c>
      <c r="Z481" s="71">
        <v>19424</v>
      </c>
      <c r="AA481" s="71">
        <v>8119</v>
      </c>
      <c r="AB481" s="71">
        <v>31321</v>
      </c>
      <c r="AC481" s="71">
        <v>0</v>
      </c>
      <c r="AD481" s="71">
        <v>3.8379021892052032</v>
      </c>
      <c r="AE481" s="72"/>
      <c r="AF481" s="71"/>
      <c r="AG481" s="71"/>
      <c r="AH481" s="71"/>
      <c r="AI481" s="71"/>
      <c r="AJ481" s="71"/>
      <c r="AK481" s="71"/>
      <c r="AL481" s="71"/>
      <c r="AM481" s="71"/>
      <c r="AN481" s="71"/>
      <c r="AO481" s="71"/>
      <c r="AP481" s="71"/>
      <c r="AQ481" s="72"/>
      <c r="AR481" s="71">
        <v>559</v>
      </c>
      <c r="AS481" s="71">
        <v>348</v>
      </c>
      <c r="AT481" s="71">
        <v>0</v>
      </c>
      <c r="AU481" s="71">
        <v>1</v>
      </c>
      <c r="AV481" s="71">
        <v>0</v>
      </c>
      <c r="AW481" s="71">
        <v>0</v>
      </c>
      <c r="AX481" s="71"/>
      <c r="AY481" s="72"/>
      <c r="AZ481" s="71">
        <v>2637.7469999999998</v>
      </c>
      <c r="BA481" s="71">
        <v>19772.464</v>
      </c>
      <c r="BB481" s="71">
        <v>0</v>
      </c>
      <c r="BC481" s="71">
        <v>37</v>
      </c>
      <c r="BD481" s="71">
        <v>0</v>
      </c>
      <c r="BE481" s="71">
        <v>0</v>
      </c>
      <c r="BF481" s="71"/>
      <c r="BG481" s="72"/>
      <c r="BH481" s="71">
        <v>0</v>
      </c>
      <c r="BI481" s="71">
        <v>0</v>
      </c>
      <c r="BJ481" s="71">
        <v>6.0949999999999998</v>
      </c>
      <c r="BK481" s="71">
        <v>0</v>
      </c>
      <c r="BL481" s="71">
        <v>0</v>
      </c>
      <c r="BM481" s="71">
        <v>0</v>
      </c>
      <c r="BN481" s="72"/>
      <c r="BO481" s="71">
        <v>0</v>
      </c>
      <c r="BP481" s="71">
        <v>0</v>
      </c>
      <c r="BQ481" s="71">
        <v>1</v>
      </c>
      <c r="BR481" s="71">
        <v>0</v>
      </c>
      <c r="BS481" s="71">
        <v>0</v>
      </c>
      <c r="BT481" s="71">
        <v>0</v>
      </c>
      <c r="BU481"/>
      <c r="BV481" s="70">
        <v>6.0949999999999998</v>
      </c>
      <c r="BW481" s="70">
        <v>0</v>
      </c>
      <c r="BX481" s="70">
        <v>0</v>
      </c>
      <c r="BY481" s="70">
        <v>0</v>
      </c>
      <c r="BZ481" s="70">
        <v>0</v>
      </c>
      <c r="CA481" s="70">
        <v>0</v>
      </c>
      <c r="CB481" s="70">
        <v>0</v>
      </c>
      <c r="CC481" s="70">
        <v>0</v>
      </c>
      <c r="CD481" s="70">
        <v>0</v>
      </c>
    </row>
    <row r="482" spans="1:82">
      <c r="A482" s="70" t="s">
        <v>2310</v>
      </c>
      <c r="B482" s="70">
        <v>165</v>
      </c>
      <c r="C482" s="70">
        <v>12</v>
      </c>
      <c r="D482" s="70">
        <v>10</v>
      </c>
      <c r="E482" s="70">
        <v>2015</v>
      </c>
      <c r="F482" s="70" t="s">
        <v>182</v>
      </c>
      <c r="G482" s="1064" t="s">
        <v>2298</v>
      </c>
      <c r="H482" s="70" t="s">
        <v>2299</v>
      </c>
      <c r="I482" s="148"/>
      <c r="J482" s="71">
        <v>65.336220396989575</v>
      </c>
      <c r="K482" s="71">
        <v>3.003700055214344</v>
      </c>
      <c r="L482" s="71">
        <v>7.0646041805450857</v>
      </c>
      <c r="M482" s="71">
        <v>50.968181179984192</v>
      </c>
      <c r="N482" s="71">
        <v>52.972414283516528</v>
      </c>
      <c r="O482" s="71">
        <v>33.422125199511093</v>
      </c>
      <c r="P482" s="71">
        <v>40.197344319712357</v>
      </c>
      <c r="Q482" s="71">
        <v>2.2421044207856902</v>
      </c>
      <c r="R482" s="71">
        <v>0</v>
      </c>
      <c r="S482" s="71">
        <v>2.6806112028845339</v>
      </c>
      <c r="T482" s="72"/>
      <c r="U482" s="71">
        <v>4967130</v>
      </c>
      <c r="V482" s="71">
        <v>1185</v>
      </c>
      <c r="W482" s="71">
        <v>165</v>
      </c>
      <c r="X482" s="71">
        <v>8963</v>
      </c>
      <c r="Y482" s="71">
        <v>12890</v>
      </c>
      <c r="Z482" s="71">
        <v>19418</v>
      </c>
      <c r="AA482" s="71">
        <v>7999</v>
      </c>
      <c r="AB482" s="71">
        <v>30860</v>
      </c>
      <c r="AC482" s="71">
        <v>0</v>
      </c>
      <c r="AD482" s="71">
        <v>2.6806112028845339</v>
      </c>
      <c r="AE482" s="72"/>
      <c r="AF482" s="71">
        <v>58259988.636424974</v>
      </c>
      <c r="AG482" s="71">
        <v>2033067.4193157901</v>
      </c>
      <c r="AH482" s="71">
        <v>1293453.6680226121</v>
      </c>
      <c r="AI482" s="71">
        <v>54785222.418774471</v>
      </c>
      <c r="AJ482" s="71">
        <v>71262222.489357665</v>
      </c>
      <c r="AK482" s="71">
        <v>0</v>
      </c>
      <c r="AL482" s="71">
        <v>0</v>
      </c>
      <c r="AM482" s="71">
        <v>4229233.5471688136</v>
      </c>
      <c r="AN482" s="71">
        <v>0</v>
      </c>
      <c r="AO482" s="71">
        <v>0</v>
      </c>
      <c r="AP482" s="71">
        <v>191863188.17906433</v>
      </c>
      <c r="AQ482" s="72"/>
      <c r="AR482" s="71">
        <v>597</v>
      </c>
      <c r="AS482" s="71">
        <v>606</v>
      </c>
      <c r="AT482" s="71">
        <v>0</v>
      </c>
      <c r="AU482" s="71">
        <v>1</v>
      </c>
      <c r="AV482" s="71">
        <v>0</v>
      </c>
      <c r="AW482" s="71">
        <v>0</v>
      </c>
      <c r="AX482" s="71"/>
      <c r="AY482" s="72"/>
      <c r="AZ482" s="71">
        <v>2865.6170000000002</v>
      </c>
      <c r="BA482" s="71">
        <v>33117.964</v>
      </c>
      <c r="BB482" s="71">
        <v>0</v>
      </c>
      <c r="BC482" s="71">
        <v>37</v>
      </c>
      <c r="BD482" s="71">
        <v>0</v>
      </c>
      <c r="BE482" s="71">
        <v>0</v>
      </c>
      <c r="BF482" s="71"/>
      <c r="BG482" s="72"/>
      <c r="BH482" s="71">
        <v>0</v>
      </c>
      <c r="BI482" s="71">
        <v>0</v>
      </c>
      <c r="BJ482" s="71">
        <v>5.0629999999999997</v>
      </c>
      <c r="BK482" s="71">
        <v>0</v>
      </c>
      <c r="BL482" s="71">
        <v>0</v>
      </c>
      <c r="BM482" s="71">
        <v>0</v>
      </c>
      <c r="BN482" s="72"/>
      <c r="BO482" s="71">
        <v>0</v>
      </c>
      <c r="BP482" s="71">
        <v>0</v>
      </c>
      <c r="BQ482" s="71">
        <v>1</v>
      </c>
      <c r="BR482" s="71">
        <v>0</v>
      </c>
      <c r="BS482" s="71">
        <v>0</v>
      </c>
      <c r="BT482" s="71">
        <v>0</v>
      </c>
      <c r="BU482"/>
      <c r="BV482" s="70">
        <v>5.0629999999999997</v>
      </c>
      <c r="BW482" s="70">
        <v>0</v>
      </c>
      <c r="BX482" s="70">
        <v>0</v>
      </c>
      <c r="BY482" s="70">
        <v>0</v>
      </c>
      <c r="BZ482" s="70">
        <v>0</v>
      </c>
      <c r="CA482" s="70">
        <v>0</v>
      </c>
      <c r="CB482" s="70">
        <v>0</v>
      </c>
      <c r="CC482" s="70">
        <v>0</v>
      </c>
      <c r="CD482" s="70">
        <v>0</v>
      </c>
    </row>
    <row r="483" spans="1:82">
      <c r="A483" s="70" t="s">
        <v>2311</v>
      </c>
      <c r="B483" s="70">
        <v>166</v>
      </c>
      <c r="C483" s="70">
        <v>13</v>
      </c>
      <c r="D483" s="70">
        <v>10</v>
      </c>
      <c r="E483" s="70">
        <v>2016</v>
      </c>
      <c r="F483" s="70" t="s">
        <v>155</v>
      </c>
      <c r="G483" s="1064" t="s">
        <v>2298</v>
      </c>
      <c r="H483" s="70" t="s">
        <v>2299</v>
      </c>
      <c r="I483" s="148"/>
      <c r="J483" s="71">
        <v>52.508182466199557</v>
      </c>
      <c r="K483" s="71">
        <v>2.8493528347710124</v>
      </c>
      <c r="L483" s="71">
        <v>7.6218701032213128</v>
      </c>
      <c r="M483" s="71">
        <v>36.285513650636432</v>
      </c>
      <c r="N483" s="71">
        <v>44.230834053078667</v>
      </c>
      <c r="O483" s="71">
        <v>32.89384324983051</v>
      </c>
      <c r="P483" s="71">
        <v>38.874634194419812</v>
      </c>
      <c r="Q483" s="71">
        <v>2.1465073264011916</v>
      </c>
      <c r="R483" s="71">
        <v>0</v>
      </c>
      <c r="S483" s="71">
        <v>3.2914811806652398</v>
      </c>
      <c r="T483" s="72"/>
      <c r="U483" s="71">
        <v>4711122</v>
      </c>
      <c r="V483" s="71">
        <v>1185</v>
      </c>
      <c r="W483" s="71">
        <v>165</v>
      </c>
      <c r="X483" s="71">
        <v>8963</v>
      </c>
      <c r="Y483" s="71">
        <v>12883</v>
      </c>
      <c r="Z483" s="71">
        <v>19346</v>
      </c>
      <c r="AA483" s="71">
        <v>8001</v>
      </c>
      <c r="AB483" s="71">
        <v>30390</v>
      </c>
      <c r="AC483" s="71">
        <v>0</v>
      </c>
      <c r="AD483" s="71">
        <v>3.2914811806652402</v>
      </c>
      <c r="AE483" s="72"/>
      <c r="AF483" s="71">
        <v>52056765.577083074</v>
      </c>
      <c r="AG483" s="71">
        <v>2026741.824610346</v>
      </c>
      <c r="AH483" s="71">
        <v>1203404.4268671039</v>
      </c>
      <c r="AI483" s="71">
        <v>52780491.088382892</v>
      </c>
      <c r="AJ483" s="71">
        <v>76011878.149547368</v>
      </c>
      <c r="AK483" s="71">
        <v>0</v>
      </c>
      <c r="AL483" s="71">
        <v>0</v>
      </c>
      <c r="AM483" s="71">
        <v>4168057.6768045528</v>
      </c>
      <c r="AN483" s="71">
        <v>0</v>
      </c>
      <c r="AO483" s="71">
        <v>0</v>
      </c>
      <c r="AP483" s="71">
        <v>188247338.74329531</v>
      </c>
      <c r="AQ483" s="72"/>
      <c r="AR483" s="71">
        <v>629</v>
      </c>
      <c r="AS483" s="71">
        <v>697</v>
      </c>
      <c r="AT483" s="71">
        <v>0</v>
      </c>
      <c r="AU483" s="71">
        <v>1</v>
      </c>
      <c r="AV483" s="71">
        <v>0</v>
      </c>
      <c r="AW483" s="71">
        <v>0</v>
      </c>
      <c r="AX483" s="71"/>
      <c r="AY483" s="72"/>
      <c r="AZ483" s="71">
        <v>3059.7069999999999</v>
      </c>
      <c r="BA483" s="71">
        <v>39245.364000000001</v>
      </c>
      <c r="BB483" s="71">
        <v>0</v>
      </c>
      <c r="BC483" s="71">
        <v>37</v>
      </c>
      <c r="BD483" s="71">
        <v>0</v>
      </c>
      <c r="BE483" s="71">
        <v>0</v>
      </c>
      <c r="BF483" s="71"/>
      <c r="BG483" s="72"/>
      <c r="BH483" s="71">
        <v>0</v>
      </c>
      <c r="BI483" s="71">
        <v>0</v>
      </c>
      <c r="BJ483" s="71">
        <v>4.7210000000000001</v>
      </c>
      <c r="BK483" s="71">
        <v>0</v>
      </c>
      <c r="BL483" s="71">
        <v>0</v>
      </c>
      <c r="BM483" s="71">
        <v>0</v>
      </c>
      <c r="BN483" s="72"/>
      <c r="BO483" s="71">
        <v>0</v>
      </c>
      <c r="BP483" s="71">
        <v>0</v>
      </c>
      <c r="BQ483" s="71">
        <v>1</v>
      </c>
      <c r="BR483" s="71">
        <v>0</v>
      </c>
      <c r="BS483" s="71">
        <v>0</v>
      </c>
      <c r="BT483" s="71">
        <v>0</v>
      </c>
      <c r="BU483"/>
      <c r="BV483" s="70">
        <v>4.7210000000000001</v>
      </c>
      <c r="BW483" s="70">
        <v>0</v>
      </c>
      <c r="BX483" s="70">
        <v>0</v>
      </c>
      <c r="BY483" s="70">
        <v>0</v>
      </c>
      <c r="BZ483" s="70">
        <v>0</v>
      </c>
      <c r="CA483" s="70">
        <v>0</v>
      </c>
      <c r="CB483" s="70">
        <v>0</v>
      </c>
      <c r="CC483" s="70">
        <v>0</v>
      </c>
      <c r="CD483" s="70">
        <v>0</v>
      </c>
    </row>
    <row r="484" spans="1:82">
      <c r="A484" s="70" t="s">
        <v>2312</v>
      </c>
      <c r="B484" s="70">
        <v>167</v>
      </c>
      <c r="C484" s="70">
        <v>14</v>
      </c>
      <c r="D484" s="70">
        <v>10</v>
      </c>
      <c r="E484" s="70">
        <v>2017</v>
      </c>
      <c r="F484" s="70" t="s">
        <v>156</v>
      </c>
      <c r="G484" s="70" t="s">
        <v>2298</v>
      </c>
      <c r="H484" s="70" t="s">
        <v>2299</v>
      </c>
      <c r="I484" s="148"/>
      <c r="J484" s="71">
        <v>56.145040576777554</v>
      </c>
      <c r="K484" s="71">
        <v>2.8874756031185518</v>
      </c>
      <c r="L484" s="71">
        <v>7.2049608449150444</v>
      </c>
      <c r="M484" s="71">
        <v>36.705880355060884</v>
      </c>
      <c r="N484" s="71">
        <v>44.005668223153926</v>
      </c>
      <c r="O484" s="71">
        <v>32.144680637621832</v>
      </c>
      <c r="P484" s="71">
        <v>38.498022789457295</v>
      </c>
      <c r="Q484" s="71">
        <v>2.0465550924108902</v>
      </c>
      <c r="R484" s="71">
        <v>0</v>
      </c>
      <c r="S484" s="71">
        <v>3.2849049564600485</v>
      </c>
      <c r="T484" s="72"/>
      <c r="U484" s="71">
        <v>5055148</v>
      </c>
      <c r="V484" s="71">
        <v>1185</v>
      </c>
      <c r="W484" s="71">
        <v>165</v>
      </c>
      <c r="X484" s="71">
        <v>8963</v>
      </c>
      <c r="Y484" s="71">
        <v>12858</v>
      </c>
      <c r="Z484" s="71">
        <v>19219</v>
      </c>
      <c r="AA484" s="71">
        <v>7974</v>
      </c>
      <c r="AB484" s="71">
        <v>29963</v>
      </c>
      <c r="AC484" s="71">
        <v>0</v>
      </c>
      <c r="AD484" s="71">
        <v>3.284904956460049</v>
      </c>
      <c r="AE484" s="72"/>
      <c r="AF484" s="71">
        <v>57527288.253401659</v>
      </c>
      <c r="AG484" s="71">
        <v>2065198.28034331</v>
      </c>
      <c r="AH484" s="71">
        <v>1503628.3880201289</v>
      </c>
      <c r="AI484" s="71">
        <v>54859452.657371961</v>
      </c>
      <c r="AJ484" s="71">
        <v>71596752.052645758</v>
      </c>
      <c r="AK484" s="71">
        <v>0</v>
      </c>
      <c r="AL484" s="71">
        <v>0</v>
      </c>
      <c r="AM484" s="71">
        <v>4115923.8906223821</v>
      </c>
      <c r="AN484" s="71">
        <v>0</v>
      </c>
      <c r="AO484" s="71">
        <v>0</v>
      </c>
      <c r="AP484" s="71">
        <v>191668243.52240521</v>
      </c>
      <c r="AQ484" s="72"/>
      <c r="AR484" s="71">
        <v>656</v>
      </c>
      <c r="AS484" s="71">
        <v>753</v>
      </c>
      <c r="AT484" s="71">
        <v>0</v>
      </c>
      <c r="AU484" s="71">
        <v>1</v>
      </c>
      <c r="AV484" s="71">
        <v>0</v>
      </c>
      <c r="AW484" s="71">
        <v>0</v>
      </c>
      <c r="AX484" s="71"/>
      <c r="AY484" s="72"/>
      <c r="AZ484" s="71">
        <v>3214.0569999999998</v>
      </c>
      <c r="BA484" s="71">
        <v>41537.664000000019</v>
      </c>
      <c r="BB484" s="71">
        <v>0</v>
      </c>
      <c r="BC484" s="71">
        <v>37</v>
      </c>
      <c r="BD484" s="71">
        <v>0</v>
      </c>
      <c r="BE484" s="71">
        <v>0</v>
      </c>
      <c r="BF484" s="71"/>
      <c r="BG484" s="72"/>
      <c r="BH484" s="71">
        <v>0</v>
      </c>
      <c r="BI484" s="71">
        <v>0</v>
      </c>
      <c r="BJ484" s="71">
        <v>2.5609999999999999</v>
      </c>
      <c r="BK484" s="71">
        <v>0</v>
      </c>
      <c r="BL484" s="71">
        <v>0</v>
      </c>
      <c r="BM484" s="71">
        <v>0</v>
      </c>
      <c r="BN484" s="72"/>
      <c r="BO484" s="71">
        <v>0</v>
      </c>
      <c r="BP484" s="71">
        <v>0</v>
      </c>
      <c r="BQ484" s="71">
        <v>1</v>
      </c>
      <c r="BR484" s="71">
        <v>0</v>
      </c>
      <c r="BS484" s="71">
        <v>0</v>
      </c>
      <c r="BT484" s="71">
        <v>0</v>
      </c>
      <c r="BU484"/>
      <c r="BV484" s="70">
        <v>2.5609999999999999</v>
      </c>
      <c r="BW484" s="70">
        <v>0</v>
      </c>
      <c r="BX484" s="70">
        <v>0</v>
      </c>
      <c r="BY484" s="70">
        <v>0</v>
      </c>
      <c r="BZ484" s="70">
        <v>0</v>
      </c>
      <c r="CA484" s="70">
        <v>0</v>
      </c>
      <c r="CB484" s="70">
        <v>0</v>
      </c>
      <c r="CC484" s="70">
        <v>0</v>
      </c>
      <c r="CD484" s="70">
        <v>0</v>
      </c>
    </row>
    <row r="485" spans="1:82">
      <c r="A485" s="70" t="s">
        <v>2313</v>
      </c>
      <c r="B485" s="70">
        <v>168</v>
      </c>
      <c r="C485" s="70">
        <v>15</v>
      </c>
      <c r="D485" s="70">
        <v>10</v>
      </c>
      <c r="E485" s="70">
        <v>2018</v>
      </c>
      <c r="F485" s="70" t="s">
        <v>183</v>
      </c>
      <c r="G485" s="70" t="s">
        <v>2298</v>
      </c>
      <c r="H485" s="70" t="s">
        <v>2299</v>
      </c>
      <c r="I485" s="148"/>
      <c r="J485" s="71">
        <v>40.894265978138179</v>
      </c>
      <c r="K485" s="71">
        <v>2.735533471534854</v>
      </c>
      <c r="L485" s="71">
        <v>6.5816544535925745</v>
      </c>
      <c r="M485" s="71">
        <v>36.311384602256759</v>
      </c>
      <c r="N485" s="71">
        <v>42.08985882115801</v>
      </c>
      <c r="O485" s="71">
        <v>31.457054944696111</v>
      </c>
      <c r="P485" s="71">
        <v>37.866250304082868</v>
      </c>
      <c r="Q485" s="71">
        <v>1.8654246880460199</v>
      </c>
      <c r="R485" s="71">
        <v>0</v>
      </c>
      <c r="S485" s="71">
        <v>3.3678869293864828</v>
      </c>
      <c r="T485" s="72"/>
      <c r="U485" s="71">
        <v>3957700</v>
      </c>
      <c r="V485" s="71">
        <v>1185</v>
      </c>
      <c r="W485" s="71">
        <v>165</v>
      </c>
      <c r="X485" s="71">
        <v>8963</v>
      </c>
      <c r="Y485" s="71">
        <v>12802</v>
      </c>
      <c r="Z485" s="71">
        <v>19168</v>
      </c>
      <c r="AA485" s="71">
        <v>7922</v>
      </c>
      <c r="AB485" s="71">
        <v>29432</v>
      </c>
      <c r="AC485" s="71">
        <v>0</v>
      </c>
      <c r="AD485" s="71">
        <v>3.3678869293864828</v>
      </c>
      <c r="AE485" s="72"/>
      <c r="AF485" s="71">
        <v>44114497.683283307</v>
      </c>
      <c r="AG485" s="71">
        <v>1841418.8575522259</v>
      </c>
      <c r="AH485" s="71">
        <v>1385237.3452739951</v>
      </c>
      <c r="AI485" s="71">
        <v>52103249.363058679</v>
      </c>
      <c r="AJ485" s="71">
        <v>68476400.599070072</v>
      </c>
      <c r="AK485" s="71">
        <v>0</v>
      </c>
      <c r="AL485" s="71">
        <v>0</v>
      </c>
      <c r="AM485" s="71">
        <v>4051347.4904652489</v>
      </c>
      <c r="AN485" s="71">
        <v>0</v>
      </c>
      <c r="AO485" s="71">
        <v>0</v>
      </c>
      <c r="AP485" s="71">
        <v>171972151.33870354</v>
      </c>
      <c r="AQ485" s="72"/>
      <c r="AR485" s="71">
        <v>688</v>
      </c>
      <c r="AS485" s="71">
        <v>848</v>
      </c>
      <c r="AT485" s="71">
        <v>0</v>
      </c>
      <c r="AU485" s="71">
        <v>1</v>
      </c>
      <c r="AV485" s="71">
        <v>0</v>
      </c>
      <c r="AW485" s="71">
        <v>0</v>
      </c>
      <c r="AX485" s="71"/>
      <c r="AY485" s="72"/>
      <c r="AZ485" s="71">
        <v>3392.1569999999997</v>
      </c>
      <c r="BA485" s="71">
        <v>47666.264000000003</v>
      </c>
      <c r="BB485" s="71">
        <v>0</v>
      </c>
      <c r="BC485" s="71">
        <v>37</v>
      </c>
      <c r="BD485" s="71">
        <v>0</v>
      </c>
      <c r="BE485" s="71">
        <v>0</v>
      </c>
      <c r="BF485" s="71"/>
      <c r="BG485" s="72"/>
      <c r="BH485" s="71">
        <v>0</v>
      </c>
      <c r="BI485" s="71">
        <v>0</v>
      </c>
      <c r="BJ485" s="71">
        <v>1.9390000000000001</v>
      </c>
      <c r="BK485" s="71">
        <v>0</v>
      </c>
      <c r="BL485" s="71">
        <v>0</v>
      </c>
      <c r="BM485" s="71">
        <v>0</v>
      </c>
      <c r="BN485" s="72"/>
      <c r="BO485" s="71">
        <v>0</v>
      </c>
      <c r="BP485" s="71">
        <v>0</v>
      </c>
      <c r="BQ485" s="71">
        <v>1</v>
      </c>
      <c r="BR485" s="71">
        <v>0</v>
      </c>
      <c r="BS485" s="71">
        <v>0</v>
      </c>
      <c r="BT485" s="71">
        <v>0</v>
      </c>
      <c r="BU485"/>
      <c r="BV485" s="70">
        <v>1.9390000000000001</v>
      </c>
      <c r="BW485" s="70">
        <v>0</v>
      </c>
      <c r="BX485" s="70">
        <v>0</v>
      </c>
      <c r="BY485" s="70">
        <v>0</v>
      </c>
      <c r="BZ485" s="70">
        <v>0</v>
      </c>
      <c r="CA485" s="70">
        <v>0</v>
      </c>
      <c r="CB485" s="70">
        <v>0</v>
      </c>
      <c r="CC485" s="70">
        <v>0</v>
      </c>
      <c r="CD485" s="70">
        <v>0</v>
      </c>
    </row>
    <row r="486" spans="1:82">
      <c r="A486" s="70" t="s">
        <v>2314</v>
      </c>
      <c r="B486" s="70">
        <v>169</v>
      </c>
      <c r="C486" s="70">
        <v>16</v>
      </c>
      <c r="D486" s="70">
        <v>10</v>
      </c>
      <c r="E486" s="70">
        <v>2019</v>
      </c>
      <c r="F486" s="70" t="s">
        <v>158</v>
      </c>
      <c r="G486" s="70" t="s">
        <v>2298</v>
      </c>
      <c r="H486" s="70" t="s">
        <v>2299</v>
      </c>
      <c r="I486" s="148"/>
      <c r="J486" s="71">
        <v>35.658039437729954</v>
      </c>
      <c r="K486" s="71">
        <v>2.3385576026042596</v>
      </c>
      <c r="L486" s="71">
        <v>6.479314688152785</v>
      </c>
      <c r="M486" s="71">
        <v>30.665352522573464</v>
      </c>
      <c r="N486" s="71">
        <v>32.902064489253448</v>
      </c>
      <c r="O486" s="71">
        <v>30.493540723588634</v>
      </c>
      <c r="P486" s="71">
        <v>37.077866339625622</v>
      </c>
      <c r="Q486" s="71">
        <v>1.7828699528449601</v>
      </c>
      <c r="R486" s="71">
        <v>0</v>
      </c>
      <c r="S486" s="71">
        <v>3.0214256911777246</v>
      </c>
      <c r="T486" s="72"/>
      <c r="U486" s="71">
        <v>4213064</v>
      </c>
      <c r="V486" s="71">
        <v>1185</v>
      </c>
      <c r="W486" s="71">
        <v>165</v>
      </c>
      <c r="X486" s="71">
        <v>8963</v>
      </c>
      <c r="Y486" s="71">
        <v>12725</v>
      </c>
      <c r="Z486" s="71">
        <v>19091</v>
      </c>
      <c r="AA486" s="71">
        <v>7699</v>
      </c>
      <c r="AB486" s="71">
        <v>28891</v>
      </c>
      <c r="AC486" s="71">
        <v>0</v>
      </c>
      <c r="AD486" s="71">
        <v>3.0214256911777251</v>
      </c>
      <c r="AE486" s="72"/>
      <c r="AF486" s="71">
        <v>46138512.353506051</v>
      </c>
      <c r="AG486" s="71">
        <v>1789393.2129413961</v>
      </c>
      <c r="AH486" s="71">
        <v>1522820.4356296849</v>
      </c>
      <c r="AI486" s="71">
        <v>55006323.631629713</v>
      </c>
      <c r="AJ486" s="71">
        <v>63065521.274140179</v>
      </c>
      <c r="AK486" s="71">
        <v>0</v>
      </c>
      <c r="AL486" s="71">
        <v>0</v>
      </c>
      <c r="AM486" s="71">
        <v>3934736.7086684443</v>
      </c>
      <c r="AN486" s="71">
        <v>0</v>
      </c>
      <c r="AO486" s="71">
        <v>0</v>
      </c>
      <c r="AP486" s="71">
        <v>171457307.61651546</v>
      </c>
      <c r="AQ486" s="72"/>
      <c r="AR486" s="71">
        <v>734</v>
      </c>
      <c r="AS486" s="71">
        <v>999</v>
      </c>
      <c r="AT486" s="71">
        <v>0</v>
      </c>
      <c r="AU486" s="71">
        <v>3</v>
      </c>
      <c r="AV486" s="71">
        <v>0</v>
      </c>
      <c r="AW486" s="71">
        <v>0</v>
      </c>
      <c r="AX486" s="71"/>
      <c r="AY486" s="72"/>
      <c r="AZ486" s="71">
        <v>3672.5169999999998</v>
      </c>
      <c r="BA486" s="71">
        <v>57039.164000000012</v>
      </c>
      <c r="BB486" s="71">
        <v>0</v>
      </c>
      <c r="BC486" s="71">
        <v>38.200000000000003</v>
      </c>
      <c r="BD486" s="71">
        <v>0</v>
      </c>
      <c r="BE486" s="71">
        <v>0</v>
      </c>
      <c r="BF486" s="71"/>
      <c r="BG486" s="72"/>
      <c r="BH486" s="71">
        <v>0</v>
      </c>
      <c r="BI486" s="71">
        <v>0</v>
      </c>
      <c r="BJ486" s="71">
        <v>6.2089999999999996</v>
      </c>
      <c r="BK486" s="71">
        <v>0</v>
      </c>
      <c r="BL486" s="71">
        <v>0</v>
      </c>
      <c r="BM486" s="71">
        <v>0</v>
      </c>
      <c r="BN486" s="72"/>
      <c r="BO486" s="71">
        <v>0</v>
      </c>
      <c r="BP486" s="71">
        <v>0</v>
      </c>
      <c r="BQ486" s="71">
        <v>1</v>
      </c>
      <c r="BR486" s="71">
        <v>0</v>
      </c>
      <c r="BS486" s="71">
        <v>0</v>
      </c>
      <c r="BT486" s="71">
        <v>0</v>
      </c>
      <c r="BU486"/>
      <c r="BV486" s="70">
        <v>6.2089999999999996</v>
      </c>
      <c r="BW486" s="70">
        <v>0</v>
      </c>
      <c r="BX486" s="70">
        <v>0</v>
      </c>
      <c r="BY486" s="70">
        <v>0</v>
      </c>
      <c r="BZ486" s="70">
        <v>0</v>
      </c>
      <c r="CA486" s="70">
        <v>0</v>
      </c>
      <c r="CB486" s="70">
        <v>0</v>
      </c>
      <c r="CC486" s="70">
        <v>0</v>
      </c>
      <c r="CD486" s="70">
        <v>0</v>
      </c>
    </row>
    <row r="487" spans="1:82">
      <c r="A487" s="70" t="s">
        <v>2315</v>
      </c>
      <c r="B487" s="70">
        <v>170</v>
      </c>
      <c r="C487" s="70">
        <v>17</v>
      </c>
      <c r="D487" s="70">
        <v>10</v>
      </c>
      <c r="E487" s="70">
        <v>2020</v>
      </c>
      <c r="F487" s="70" t="s">
        <v>159</v>
      </c>
      <c r="G487" s="70" t="s">
        <v>2298</v>
      </c>
      <c r="H487" s="70" t="s">
        <v>2299</v>
      </c>
      <c r="I487" s="148"/>
      <c r="J487" s="71">
        <v>44.181927995630822</v>
      </c>
      <c r="K487" s="71">
        <v>2.6855328162993279</v>
      </c>
      <c r="L487" s="71">
        <v>8.0484678048821561</v>
      </c>
      <c r="M487" s="71">
        <v>32.795510539858462</v>
      </c>
      <c r="N487" s="71">
        <v>47.952548550448327</v>
      </c>
      <c r="O487" s="71">
        <v>26.699859696974077</v>
      </c>
      <c r="P487" s="71">
        <v>34.788707505004815</v>
      </c>
      <c r="Q487" s="71">
        <v>1.67253884065716</v>
      </c>
      <c r="R487" s="71">
        <v>0</v>
      </c>
      <c r="S487" s="71">
        <v>3.0240384645976262</v>
      </c>
      <c r="T487" s="72"/>
      <c r="U487" s="71">
        <v>4171758</v>
      </c>
      <c r="V487" s="71">
        <v>1078</v>
      </c>
      <c r="W487" s="71">
        <v>198</v>
      </c>
      <c r="X487" s="71">
        <v>8251</v>
      </c>
      <c r="Y487" s="71">
        <v>12684</v>
      </c>
      <c r="Z487" s="71">
        <v>19079</v>
      </c>
      <c r="AA487" s="71">
        <v>7678</v>
      </c>
      <c r="AB487" s="71">
        <v>28367</v>
      </c>
      <c r="AC487" s="71">
        <v>0</v>
      </c>
      <c r="AD487" s="71">
        <v>3.0240384645976262</v>
      </c>
      <c r="AE487" s="72"/>
      <c r="AF487" s="71">
        <v>44048322.268438518</v>
      </c>
      <c r="AG487" s="71">
        <v>1727713.5579123031</v>
      </c>
      <c r="AH487" s="71">
        <v>2014290.1453759903</v>
      </c>
      <c r="AI487" s="71">
        <v>45241241.279948674</v>
      </c>
      <c r="AJ487" s="71">
        <v>79410094.205573723</v>
      </c>
      <c r="AK487" s="71"/>
      <c r="AL487" s="71"/>
      <c r="AM487" s="71">
        <v>3702208.663943389</v>
      </c>
      <c r="AN487" s="71"/>
      <c r="AO487" s="71"/>
      <c r="AP487" s="71">
        <v>176143870.1211926</v>
      </c>
      <c r="AQ487" s="72"/>
      <c r="AR487" s="71">
        <v>768</v>
      </c>
      <c r="AS487" s="71">
        <v>1138</v>
      </c>
      <c r="AT487" s="71">
        <v>0</v>
      </c>
      <c r="AU487" s="71">
        <v>3</v>
      </c>
      <c r="AV487" s="71">
        <v>0</v>
      </c>
      <c r="AW487" s="71">
        <v>0</v>
      </c>
      <c r="AX487" s="71"/>
      <c r="AY487" s="72"/>
      <c r="AZ487" s="71">
        <v>3885.3470000000011</v>
      </c>
      <c r="BA487" s="71">
        <v>63957.563999999998</v>
      </c>
      <c r="BB487" s="71">
        <v>0</v>
      </c>
      <c r="BC487" s="71">
        <v>38.200000000000003</v>
      </c>
      <c r="BD487" s="71">
        <v>0</v>
      </c>
      <c r="BE487" s="71">
        <v>0</v>
      </c>
      <c r="BF487" s="71"/>
      <c r="BG487" s="72"/>
      <c r="BH487" s="71">
        <v>0</v>
      </c>
      <c r="BI487" s="71">
        <v>0</v>
      </c>
      <c r="BJ487" s="71">
        <v>5.6239999999999997</v>
      </c>
      <c r="BK487" s="71">
        <v>0</v>
      </c>
      <c r="BL487" s="71">
        <v>0</v>
      </c>
      <c r="BM487" s="71">
        <v>0</v>
      </c>
      <c r="BN487" s="72"/>
      <c r="BO487" s="71">
        <v>0</v>
      </c>
      <c r="BP487" s="71">
        <v>0</v>
      </c>
      <c r="BQ487" s="71">
        <v>1</v>
      </c>
      <c r="BR487" s="71">
        <v>0</v>
      </c>
      <c r="BS487" s="71">
        <v>0</v>
      </c>
      <c r="BT487" s="71">
        <v>0</v>
      </c>
      <c r="BU487"/>
      <c r="BV487" s="70">
        <v>5.6239999999999997</v>
      </c>
      <c r="BW487" s="70">
        <v>0</v>
      </c>
      <c r="BX487" s="70">
        <v>0</v>
      </c>
      <c r="BY487" s="70">
        <v>0</v>
      </c>
      <c r="BZ487" s="70">
        <v>0</v>
      </c>
      <c r="CA487" s="70">
        <v>0</v>
      </c>
      <c r="CB487" s="70">
        <v>0</v>
      </c>
      <c r="CC487" s="70">
        <v>0</v>
      </c>
      <c r="CD487" s="70">
        <v>0</v>
      </c>
    </row>
    <row r="488" spans="1:82">
      <c r="A488" s="70" t="s">
        <v>2316</v>
      </c>
      <c r="B488" s="70">
        <v>170</v>
      </c>
      <c r="C488" s="70">
        <v>18</v>
      </c>
      <c r="D488" s="70">
        <v>10</v>
      </c>
      <c r="E488" s="70">
        <v>2021</v>
      </c>
      <c r="F488" s="70" t="s">
        <v>160</v>
      </c>
      <c r="G488" s="70" t="s">
        <v>2298</v>
      </c>
      <c r="H488" s="70" t="s">
        <v>2299</v>
      </c>
      <c r="I488" s="148"/>
      <c r="J488" s="71">
        <v>37.589859649676207</v>
      </c>
      <c r="K488" s="71">
        <v>2.6614340476616865</v>
      </c>
      <c r="L488" s="71">
        <v>8.2805116414929731</v>
      </c>
      <c r="M488" s="71">
        <v>34.996108617755752</v>
      </c>
      <c r="N488" s="71">
        <v>42.60594269501437</v>
      </c>
      <c r="O488" s="71">
        <v>25.489230303562387</v>
      </c>
      <c r="P488" s="71">
        <v>35.718490313814023</v>
      </c>
      <c r="Q488" s="71">
        <v>1.6214683595341901</v>
      </c>
      <c r="R488" s="71">
        <v>0</v>
      </c>
      <c r="S488" s="71">
        <v>3.314704807902785</v>
      </c>
      <c r="T488" s="72"/>
      <c r="U488" s="71">
        <v>4169739</v>
      </c>
      <c r="V488" s="71">
        <v>1078</v>
      </c>
      <c r="W488" s="71">
        <v>198</v>
      </c>
      <c r="X488" s="71">
        <v>8251</v>
      </c>
      <c r="Y488" s="71">
        <v>12557</v>
      </c>
      <c r="Z488" s="71">
        <v>18754</v>
      </c>
      <c r="AA488" s="71">
        <v>7687</v>
      </c>
      <c r="AB488" s="71">
        <v>27771</v>
      </c>
      <c r="AC488" s="71">
        <v>0</v>
      </c>
      <c r="AD488" s="71">
        <v>3.314704807902785</v>
      </c>
      <c r="AE488" s="72"/>
      <c r="AF488" s="71">
        <v>40225163.041781873</v>
      </c>
      <c r="AG488" s="71">
        <v>1762935.8958005963</v>
      </c>
      <c r="AH488" s="71">
        <v>2137594.1087389183</v>
      </c>
      <c r="AI488" s="71">
        <v>53148196.619330518</v>
      </c>
      <c r="AJ488" s="71">
        <v>73107456.862264618</v>
      </c>
      <c r="AK488" s="71">
        <v>0</v>
      </c>
      <c r="AL488" s="71">
        <v>0</v>
      </c>
      <c r="AM488" s="71">
        <v>3645329.4283104949</v>
      </c>
      <c r="AN488" s="71">
        <v>0</v>
      </c>
      <c r="AO488" s="71">
        <v>0</v>
      </c>
      <c r="AP488" s="71">
        <v>174026675.956227</v>
      </c>
      <c r="AQ488" s="72"/>
      <c r="AR488" s="71">
        <v>789</v>
      </c>
      <c r="AS488" s="71">
        <v>1270</v>
      </c>
      <c r="AT488" s="71">
        <v>0</v>
      </c>
      <c r="AU488" s="71">
        <v>3</v>
      </c>
      <c r="AV488" s="71">
        <v>0</v>
      </c>
      <c r="AW488" s="71">
        <v>0</v>
      </c>
      <c r="AX488" s="71"/>
      <c r="AY488" s="72"/>
      <c r="AZ488" s="71">
        <v>4032.327000000002</v>
      </c>
      <c r="BA488" s="71">
        <v>70656.763999999966</v>
      </c>
      <c r="BB488" s="71">
        <v>0</v>
      </c>
      <c r="BC488" s="71">
        <v>38.200000000000003</v>
      </c>
      <c r="BD488" s="71">
        <v>0</v>
      </c>
      <c r="BE488" s="71">
        <v>0</v>
      </c>
      <c r="BF488" s="71"/>
      <c r="BG488" s="72"/>
      <c r="BH488" s="71">
        <v>0</v>
      </c>
      <c r="BI488" s="71">
        <v>0</v>
      </c>
      <c r="BJ488" s="71">
        <v>6.649</v>
      </c>
      <c r="BK488" s="71">
        <v>0</v>
      </c>
      <c r="BL488" s="71">
        <v>0</v>
      </c>
      <c r="BM488" s="71">
        <v>0</v>
      </c>
      <c r="BN488" s="72"/>
      <c r="BO488" s="71">
        <v>0</v>
      </c>
      <c r="BP488" s="71">
        <v>0</v>
      </c>
      <c r="BQ488" s="71">
        <v>1</v>
      </c>
      <c r="BR488" s="71">
        <v>0</v>
      </c>
      <c r="BS488" s="71">
        <v>0</v>
      </c>
      <c r="BT488" s="71">
        <v>0</v>
      </c>
      <c r="BU488"/>
      <c r="BV488" s="70">
        <v>6.649</v>
      </c>
      <c r="BW488" s="70">
        <v>0</v>
      </c>
      <c r="BX488" s="70">
        <v>0</v>
      </c>
      <c r="BY488" s="70">
        <v>0</v>
      </c>
      <c r="BZ488" s="70">
        <v>0</v>
      </c>
      <c r="CA488" s="70">
        <v>0</v>
      </c>
      <c r="CB488" s="70">
        <v>0</v>
      </c>
      <c r="CC488" s="70">
        <v>0</v>
      </c>
      <c r="CD488" s="70">
        <v>0</v>
      </c>
    </row>
    <row r="489" spans="1:82">
      <c r="A489" s="70" t="s">
        <v>2317</v>
      </c>
      <c r="B489" s="70">
        <v>170</v>
      </c>
      <c r="C489" s="70">
        <v>19</v>
      </c>
      <c r="D489" s="70">
        <v>10</v>
      </c>
      <c r="E489" s="70">
        <v>2022</v>
      </c>
      <c r="F489" s="70" t="s">
        <v>161</v>
      </c>
      <c r="G489" s="70" t="s">
        <v>2298</v>
      </c>
      <c r="H489" s="70" t="s">
        <v>2299</v>
      </c>
      <c r="I489" s="148"/>
      <c r="J489" s="71">
        <v>28.88327878816537</v>
      </c>
      <c r="K489" s="71">
        <v>2.2303712531642335</v>
      </c>
      <c r="L489" s="71">
        <v>6.261717309123835</v>
      </c>
      <c r="M489" s="71">
        <v>29.39468545686757</v>
      </c>
      <c r="N489" s="71">
        <v>35.259470016997021</v>
      </c>
      <c r="O489" s="71">
        <v>26.651770434528487</v>
      </c>
      <c r="P489" s="71">
        <v>34.980777766692547</v>
      </c>
      <c r="Q489" s="71">
        <v>1.6103256719387831</v>
      </c>
      <c r="R489" s="71">
        <v>0</v>
      </c>
      <c r="S489" s="71">
        <v>3.6180433337609221</v>
      </c>
      <c r="T489" s="72"/>
      <c r="U489" s="71">
        <v>4050110</v>
      </c>
      <c r="V489" s="71">
        <v>1078</v>
      </c>
      <c r="W489" s="71">
        <v>198</v>
      </c>
      <c r="X489" s="71">
        <v>8251</v>
      </c>
      <c r="Y489" s="71">
        <v>12558</v>
      </c>
      <c r="Z489" s="71">
        <v>18631</v>
      </c>
      <c r="AA489" s="71">
        <v>7643</v>
      </c>
      <c r="AB489" s="71">
        <v>27354</v>
      </c>
      <c r="AC489" s="71">
        <v>0</v>
      </c>
      <c r="AD489" s="71">
        <v>3.6180433337609221</v>
      </c>
      <c r="AE489" s="72"/>
      <c r="AF489" s="71">
        <v>35326036.092793584</v>
      </c>
      <c r="AG489" s="71">
        <v>1737605.6490699099</v>
      </c>
      <c r="AH489" s="71">
        <v>1968845.7773333399</v>
      </c>
      <c r="AI489" s="71">
        <v>51663734.361431189</v>
      </c>
      <c r="AJ489" s="71">
        <v>75311576.343835086</v>
      </c>
      <c r="AK489" s="71">
        <v>0</v>
      </c>
      <c r="AL489" s="71">
        <v>0</v>
      </c>
      <c r="AM489" s="71">
        <v>3532148.011212239</v>
      </c>
      <c r="AN489" s="71">
        <v>0</v>
      </c>
      <c r="AO489" s="71">
        <v>0</v>
      </c>
      <c r="AP489" s="71">
        <v>169539946.23567533</v>
      </c>
      <c r="AQ489" s="72"/>
      <c r="AR489" s="71">
        <v>834</v>
      </c>
      <c r="AS489" s="71">
        <v>1313</v>
      </c>
      <c r="AT489" s="71">
        <v>0</v>
      </c>
      <c r="AU489" s="71">
        <v>2</v>
      </c>
      <c r="AV489" s="71">
        <v>0</v>
      </c>
      <c r="AW489" s="71">
        <v>0</v>
      </c>
      <c r="AX489" s="71"/>
      <c r="AY489" s="72"/>
      <c r="AZ489" s="71">
        <v>4340.667000000004</v>
      </c>
      <c r="BA489" s="71">
        <v>72673.763999999981</v>
      </c>
      <c r="BB489" s="71">
        <v>0</v>
      </c>
      <c r="BC489" s="71">
        <v>37.4</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2318</v>
      </c>
      <c r="B490" s="70">
        <v>170</v>
      </c>
      <c r="C490" s="70">
        <v>20</v>
      </c>
      <c r="D490" s="70">
        <v>10</v>
      </c>
      <c r="E490" s="70">
        <v>2023</v>
      </c>
      <c r="F490" s="70" t="s">
        <v>1539</v>
      </c>
      <c r="G490" s="70" t="s">
        <v>2298</v>
      </c>
      <c r="H490" s="70" t="s">
        <v>2299</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882</v>
      </c>
      <c r="AS490" s="71">
        <v>1331</v>
      </c>
      <c r="AT490" s="71">
        <v>0</v>
      </c>
      <c r="AU490" s="71">
        <v>2</v>
      </c>
      <c r="AV490" s="71">
        <v>0</v>
      </c>
      <c r="AW490" s="71">
        <v>0</v>
      </c>
      <c r="AX490" s="71"/>
      <c r="AY490" s="72"/>
      <c r="AZ490" s="71">
        <v>4653.2230000000054</v>
      </c>
      <c r="BA490" s="71">
        <v>73503.563999999998</v>
      </c>
      <c r="BB490" s="71">
        <v>0</v>
      </c>
      <c r="BC490" s="71">
        <v>37.4</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2319</v>
      </c>
      <c r="B491" s="70">
        <v>170</v>
      </c>
      <c r="C491" s="70">
        <v>21</v>
      </c>
      <c r="D491" s="70">
        <v>10</v>
      </c>
      <c r="E491" s="70">
        <v>2024</v>
      </c>
      <c r="F491" s="70" t="s">
        <v>1554</v>
      </c>
      <c r="G491" s="70" t="s">
        <v>2298</v>
      </c>
      <c r="H491" s="70" t="s">
        <v>2299</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2320</v>
      </c>
      <c r="B492" s="70">
        <v>137</v>
      </c>
      <c r="C492" s="70">
        <v>1</v>
      </c>
      <c r="D492" s="70">
        <v>9</v>
      </c>
      <c r="E492" s="70">
        <v>1990</v>
      </c>
      <c r="F492" s="70" t="s">
        <v>787</v>
      </c>
      <c r="G492" s="70" t="s">
        <v>2321</v>
      </c>
      <c r="H492" s="70" t="s">
        <v>2322</v>
      </c>
      <c r="I492" s="148"/>
      <c r="J492" s="71">
        <v>1121.2434148630721</v>
      </c>
      <c r="K492" s="71">
        <v>5.7596796268926642</v>
      </c>
      <c r="L492" s="71">
        <v>14.59771707976323</v>
      </c>
      <c r="M492" s="71">
        <v>19.25056599247732</v>
      </c>
      <c r="N492" s="71">
        <v>26.436807372531561</v>
      </c>
      <c r="O492" s="71">
        <v>22.11461560270444</v>
      </c>
      <c r="P492" s="71">
        <v>38.902670660995533</v>
      </c>
      <c r="Q492" s="71">
        <v>2.0998844068506699</v>
      </c>
      <c r="R492" s="71">
        <v>1.172043247360568</v>
      </c>
      <c r="S492" s="71">
        <v>2.0695246193435102</v>
      </c>
      <c r="T492" s="72"/>
      <c r="U492" s="71">
        <v>8783030</v>
      </c>
      <c r="V492" s="71">
        <v>1170</v>
      </c>
      <c r="W492" s="71">
        <v>176</v>
      </c>
      <c r="X492" s="71">
        <v>7473</v>
      </c>
      <c r="Y492" s="71">
        <v>10269</v>
      </c>
      <c r="Z492" s="71">
        <v>9096</v>
      </c>
      <c r="AA492" s="71">
        <v>9446</v>
      </c>
      <c r="AB492" s="71">
        <v>34095</v>
      </c>
      <c r="AC492" s="71">
        <v>203000</v>
      </c>
      <c r="AD492" s="71">
        <v>2.0695246193435102</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2323</v>
      </c>
      <c r="B493" s="70">
        <v>138</v>
      </c>
      <c r="C493" s="70">
        <v>2</v>
      </c>
      <c r="D493" s="70">
        <v>9</v>
      </c>
      <c r="E493" s="70">
        <v>2005</v>
      </c>
      <c r="F493" s="70" t="s">
        <v>789</v>
      </c>
      <c r="G493" s="70" t="s">
        <v>2321</v>
      </c>
      <c r="H493" s="70" t="s">
        <v>2322</v>
      </c>
      <c r="I493" s="148"/>
      <c r="J493" s="71">
        <v>733.47137226574864</v>
      </c>
      <c r="K493" s="71">
        <v>3.753304665513217</v>
      </c>
      <c r="L493" s="71">
        <v>17.762667200548179</v>
      </c>
      <c r="M493" s="71">
        <v>29.52892599634762</v>
      </c>
      <c r="N493" s="71">
        <v>38.839573462003038</v>
      </c>
      <c r="O493" s="71">
        <v>36.353432844287013</v>
      </c>
      <c r="P493" s="71">
        <v>41.934024993497367</v>
      </c>
      <c r="Q493" s="71">
        <v>1.9854713952110099</v>
      </c>
      <c r="R493" s="71">
        <v>0</v>
      </c>
      <c r="S493" s="71">
        <v>5.7147154537476466</v>
      </c>
      <c r="T493" s="72"/>
      <c r="U493" s="71">
        <v>12359316</v>
      </c>
      <c r="V493" s="71">
        <v>1075</v>
      </c>
      <c r="W493" s="71">
        <v>194</v>
      </c>
      <c r="X493" s="71">
        <v>6313</v>
      </c>
      <c r="Y493" s="71">
        <v>13062</v>
      </c>
      <c r="Z493" s="71">
        <v>17303</v>
      </c>
      <c r="AA493" s="71">
        <v>8339</v>
      </c>
      <c r="AB493" s="71">
        <v>33701</v>
      </c>
      <c r="AC493" s="71">
        <v>0</v>
      </c>
      <c r="AD493" s="71">
        <v>5.7147154537476466</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2324</v>
      </c>
      <c r="B494" s="70">
        <v>139</v>
      </c>
      <c r="C494" s="70">
        <v>3</v>
      </c>
      <c r="D494" s="70">
        <v>9</v>
      </c>
      <c r="E494" s="70">
        <v>2006</v>
      </c>
      <c r="F494" s="70" t="s">
        <v>790</v>
      </c>
      <c r="G494" s="70" t="s">
        <v>2321</v>
      </c>
      <c r="H494" s="70" t="s">
        <v>2322</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2325</v>
      </c>
      <c r="B495" s="70">
        <v>140</v>
      </c>
      <c r="C495" s="70">
        <v>4</v>
      </c>
      <c r="D495" s="70">
        <v>9</v>
      </c>
      <c r="E495" s="70">
        <v>2007</v>
      </c>
      <c r="F495" s="70" t="s">
        <v>791</v>
      </c>
      <c r="G495" s="70" t="s">
        <v>2321</v>
      </c>
      <c r="H495" s="70" t="s">
        <v>2322</v>
      </c>
      <c r="I495" s="148"/>
      <c r="J495" s="71">
        <v>660.82567401437973</v>
      </c>
      <c r="K495" s="71">
        <v>2.7510698784612382</v>
      </c>
      <c r="L495" s="71">
        <v>15.19335726014417</v>
      </c>
      <c r="M495" s="71">
        <v>35.043460094501391</v>
      </c>
      <c r="N495" s="71">
        <v>39.928896005371591</v>
      </c>
      <c r="O495" s="71">
        <v>36.245586225260347</v>
      </c>
      <c r="P495" s="71">
        <v>41.362661424141052</v>
      </c>
      <c r="Q495" s="71">
        <v>2.0999321978648902</v>
      </c>
      <c r="R495" s="71">
        <v>1.7034904955532639</v>
      </c>
      <c r="S495" s="71">
        <v>5.8167562499651098</v>
      </c>
      <c r="T495" s="72"/>
      <c r="U495" s="71">
        <v>12864743</v>
      </c>
      <c r="V495" s="71">
        <v>956</v>
      </c>
      <c r="W495" s="71">
        <v>195</v>
      </c>
      <c r="X495" s="71">
        <v>8916</v>
      </c>
      <c r="Y495" s="71">
        <v>13652</v>
      </c>
      <c r="Z495" s="71">
        <v>17934</v>
      </c>
      <c r="AA495" s="71">
        <v>8100</v>
      </c>
      <c r="AB495" s="71">
        <v>33759</v>
      </c>
      <c r="AC495" s="71">
        <v>309870</v>
      </c>
      <c r="AD495" s="71">
        <v>5.8167562499651098</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2326</v>
      </c>
      <c r="B496" s="70">
        <v>141</v>
      </c>
      <c r="C496" s="70">
        <v>5</v>
      </c>
      <c r="D496" s="70">
        <v>9</v>
      </c>
      <c r="E496" s="70">
        <v>2008</v>
      </c>
      <c r="F496" s="70" t="s">
        <v>792</v>
      </c>
      <c r="G496" s="70" t="s">
        <v>2321</v>
      </c>
      <c r="H496" s="70" t="s">
        <v>2322</v>
      </c>
      <c r="I496" s="148"/>
      <c r="J496" s="71">
        <v>534.98068921057597</v>
      </c>
      <c r="K496" s="71">
        <v>2.5836440129407809</v>
      </c>
      <c r="L496" s="71">
        <v>13.060760006377921</v>
      </c>
      <c r="M496" s="71">
        <v>37.475351722508982</v>
      </c>
      <c r="N496" s="71">
        <v>36.136206725599187</v>
      </c>
      <c r="O496" s="71">
        <v>35.537890038841823</v>
      </c>
      <c r="P496" s="71">
        <v>39.877130282391349</v>
      </c>
      <c r="Q496" s="71">
        <v>2.0354755600853101</v>
      </c>
      <c r="R496" s="71">
        <v>1.7050156665214331</v>
      </c>
      <c r="S496" s="71">
        <v>5.1327701894101416</v>
      </c>
      <c r="T496" s="72"/>
      <c r="U496" s="71">
        <v>11948511</v>
      </c>
      <c r="V496" s="71">
        <v>956</v>
      </c>
      <c r="W496" s="71">
        <v>195</v>
      </c>
      <c r="X496" s="71">
        <v>8916</v>
      </c>
      <c r="Y496" s="71">
        <v>13583</v>
      </c>
      <c r="Z496" s="71">
        <v>18201</v>
      </c>
      <c r="AA496" s="71">
        <v>7818</v>
      </c>
      <c r="AB496" s="71">
        <v>33261</v>
      </c>
      <c r="AC496" s="71">
        <v>322054</v>
      </c>
      <c r="AD496" s="71">
        <v>5.1327701894101416</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2327</v>
      </c>
      <c r="B497" s="70">
        <v>142</v>
      </c>
      <c r="C497" s="70">
        <v>6</v>
      </c>
      <c r="D497" s="70">
        <v>9</v>
      </c>
      <c r="E497" s="70">
        <v>2009</v>
      </c>
      <c r="F497" s="70" t="s">
        <v>176</v>
      </c>
      <c r="G497" s="70" t="s">
        <v>2321</v>
      </c>
      <c r="H497" s="70" t="s">
        <v>2322</v>
      </c>
      <c r="I497" s="148"/>
      <c r="J497" s="71">
        <v>366.5166829407155</v>
      </c>
      <c r="K497" s="71">
        <v>2.4711693743038139</v>
      </c>
      <c r="L497" s="71">
        <v>13.35847145645023</v>
      </c>
      <c r="M497" s="71">
        <v>35.570449428882121</v>
      </c>
      <c r="N497" s="71">
        <v>33.961879477349243</v>
      </c>
      <c r="O497" s="71">
        <v>36.0951897288084</v>
      </c>
      <c r="P497" s="71">
        <v>38.118001170923478</v>
      </c>
      <c r="Q497" s="71">
        <v>1.91279462503822</v>
      </c>
      <c r="R497" s="71">
        <v>1.562800604146878</v>
      </c>
      <c r="S497" s="71">
        <v>5.5404035304867723</v>
      </c>
      <c r="T497" s="72"/>
      <c r="U497" s="71">
        <v>5814720</v>
      </c>
      <c r="V497" s="71">
        <v>795</v>
      </c>
      <c r="W497" s="71">
        <v>355</v>
      </c>
      <c r="X497" s="71">
        <v>9190</v>
      </c>
      <c r="Y497" s="71">
        <v>13528</v>
      </c>
      <c r="Z497" s="71">
        <v>18247</v>
      </c>
      <c r="AA497" s="71">
        <v>7672</v>
      </c>
      <c r="AB497" s="71">
        <v>32811</v>
      </c>
      <c r="AC497" s="71">
        <v>287983</v>
      </c>
      <c r="AD497" s="71">
        <v>5.5404035304867723</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62.457000000000001</v>
      </c>
      <c r="BK497" s="71">
        <v>0</v>
      </c>
      <c r="BL497" s="71">
        <v>0</v>
      </c>
      <c r="BM497" s="71">
        <v>0</v>
      </c>
      <c r="BN497" s="72"/>
      <c r="BO497" s="71">
        <v>0</v>
      </c>
      <c r="BP497" s="71">
        <v>0</v>
      </c>
      <c r="BQ497" s="71">
        <v>4</v>
      </c>
      <c r="BR497" s="71">
        <v>0</v>
      </c>
      <c r="BS497" s="71">
        <v>0</v>
      </c>
      <c r="BT497" s="71">
        <v>0</v>
      </c>
      <c r="BU497"/>
      <c r="BV497" s="70">
        <v>62.457000000000001</v>
      </c>
      <c r="BW497" s="70">
        <v>0</v>
      </c>
      <c r="BX497" s="70">
        <v>0</v>
      </c>
      <c r="BY497" s="70">
        <v>0</v>
      </c>
      <c r="BZ497" s="70">
        <v>0</v>
      </c>
      <c r="CA497" s="70">
        <v>0</v>
      </c>
      <c r="CB497" s="70">
        <v>0</v>
      </c>
      <c r="CC497" s="70">
        <v>0</v>
      </c>
      <c r="CD497" s="70">
        <v>0</v>
      </c>
    </row>
    <row r="498" spans="1:82">
      <c r="A498" s="70" t="s">
        <v>2328</v>
      </c>
      <c r="B498" s="70">
        <v>143</v>
      </c>
      <c r="C498" s="70">
        <v>7</v>
      </c>
      <c r="D498" s="70">
        <v>9</v>
      </c>
      <c r="E498" s="70">
        <v>2010</v>
      </c>
      <c r="F498" s="70" t="s">
        <v>177</v>
      </c>
      <c r="G498" s="70" t="s">
        <v>2321</v>
      </c>
      <c r="H498" s="70" t="s">
        <v>2322</v>
      </c>
      <c r="I498" s="148"/>
      <c r="J498" s="71">
        <v>366.90528586483521</v>
      </c>
      <c r="K498" s="71">
        <v>2.0414302262824569</v>
      </c>
      <c r="L498" s="71">
        <v>12.02486098672111</v>
      </c>
      <c r="M498" s="71">
        <v>38.234790143599767</v>
      </c>
      <c r="N498" s="71">
        <v>45.133011709981453</v>
      </c>
      <c r="O498" s="71">
        <v>36.18617665645921</v>
      </c>
      <c r="P498" s="71">
        <v>38.503227829824581</v>
      </c>
      <c r="Q498" s="71">
        <v>1.9719125725080699</v>
      </c>
      <c r="R498" s="71">
        <v>1.793755783307313</v>
      </c>
      <c r="S498" s="71">
        <v>4.686954777432387</v>
      </c>
      <c r="T498" s="72"/>
      <c r="U498" s="71">
        <v>6694070</v>
      </c>
      <c r="V498" s="71">
        <v>795</v>
      </c>
      <c r="W498" s="71">
        <v>355</v>
      </c>
      <c r="X498" s="71">
        <v>9190</v>
      </c>
      <c r="Y498" s="71">
        <v>13575</v>
      </c>
      <c r="Z498" s="71">
        <v>18378</v>
      </c>
      <c r="AA498" s="71">
        <v>7556</v>
      </c>
      <c r="AB498" s="71">
        <v>32412</v>
      </c>
      <c r="AC498" s="71">
        <v>313241</v>
      </c>
      <c r="AD498" s="71">
        <v>4.686954777432387</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66.593999999999994</v>
      </c>
      <c r="BK498" s="71">
        <v>0</v>
      </c>
      <c r="BL498" s="71">
        <v>0</v>
      </c>
      <c r="BM498" s="71">
        <v>0</v>
      </c>
      <c r="BN498" s="72"/>
      <c r="BO498" s="71">
        <v>0</v>
      </c>
      <c r="BP498" s="71">
        <v>0</v>
      </c>
      <c r="BQ498" s="71">
        <v>4</v>
      </c>
      <c r="BR498" s="71">
        <v>0</v>
      </c>
      <c r="BS498" s="71">
        <v>0</v>
      </c>
      <c r="BT498" s="71">
        <v>0</v>
      </c>
      <c r="BU498"/>
      <c r="BV498" s="70">
        <v>66.593999999999994</v>
      </c>
      <c r="BW498" s="70">
        <v>0</v>
      </c>
      <c r="BX498" s="70">
        <v>0</v>
      </c>
      <c r="BY498" s="70">
        <v>0</v>
      </c>
      <c r="BZ498" s="70">
        <v>0</v>
      </c>
      <c r="CA498" s="70">
        <v>0</v>
      </c>
      <c r="CB498" s="70">
        <v>0</v>
      </c>
      <c r="CC498" s="70">
        <v>0</v>
      </c>
      <c r="CD498" s="70">
        <v>0</v>
      </c>
    </row>
    <row r="499" spans="1:82">
      <c r="A499" s="70" t="s">
        <v>2329</v>
      </c>
      <c r="B499" s="70">
        <v>144</v>
      </c>
      <c r="C499" s="70">
        <v>8</v>
      </c>
      <c r="D499" s="70">
        <v>9</v>
      </c>
      <c r="E499" s="70">
        <v>2011</v>
      </c>
      <c r="F499" s="70" t="s">
        <v>178</v>
      </c>
      <c r="G499" s="70" t="s">
        <v>2321</v>
      </c>
      <c r="H499" s="70" t="s">
        <v>2322</v>
      </c>
      <c r="I499" s="148"/>
      <c r="J499" s="71">
        <v>318.5162938097813</v>
      </c>
      <c r="K499" s="71">
        <v>3.1292787104601989</v>
      </c>
      <c r="L499" s="71">
        <v>16.24679401199867</v>
      </c>
      <c r="M499" s="71">
        <v>47.822651839942353</v>
      </c>
      <c r="N499" s="71">
        <v>55.065655260974189</v>
      </c>
      <c r="O499" s="71">
        <v>35.688472830855886</v>
      </c>
      <c r="P499" s="71">
        <v>36.668071840011528</v>
      </c>
      <c r="Q499" s="71">
        <v>2.22966497218541</v>
      </c>
      <c r="R499" s="71">
        <v>1.448482042674045</v>
      </c>
      <c r="S499" s="71">
        <v>5.0195666485143704</v>
      </c>
      <c r="T499" s="72"/>
      <c r="U499" s="71">
        <v>5522666</v>
      </c>
      <c r="V499" s="71">
        <v>795</v>
      </c>
      <c r="W499" s="71">
        <v>355</v>
      </c>
      <c r="X499" s="71">
        <v>9190</v>
      </c>
      <c r="Y499" s="71">
        <v>13429</v>
      </c>
      <c r="Z499" s="71">
        <v>18519</v>
      </c>
      <c r="AA499" s="71">
        <v>7410</v>
      </c>
      <c r="AB499" s="71">
        <v>31772</v>
      </c>
      <c r="AC499" s="71">
        <v>252528</v>
      </c>
      <c r="AD499" s="71">
        <v>5.0195666485143704</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66.150999999999996</v>
      </c>
      <c r="BK499" s="71">
        <v>0</v>
      </c>
      <c r="BL499" s="71">
        <v>0</v>
      </c>
      <c r="BM499" s="71">
        <v>0</v>
      </c>
      <c r="BN499" s="72"/>
      <c r="BO499" s="71">
        <v>0</v>
      </c>
      <c r="BP499" s="71">
        <v>0</v>
      </c>
      <c r="BQ499" s="71">
        <v>4</v>
      </c>
      <c r="BR499" s="71">
        <v>0</v>
      </c>
      <c r="BS499" s="71">
        <v>0</v>
      </c>
      <c r="BT499" s="71">
        <v>0</v>
      </c>
      <c r="BU499"/>
      <c r="BV499" s="70">
        <v>66.150999999999996</v>
      </c>
      <c r="BW499" s="70">
        <v>0</v>
      </c>
      <c r="BX499" s="70">
        <v>0</v>
      </c>
      <c r="BY499" s="70">
        <v>0</v>
      </c>
      <c r="BZ499" s="70">
        <v>0</v>
      </c>
      <c r="CA499" s="70">
        <v>0</v>
      </c>
      <c r="CB499" s="70">
        <v>0</v>
      </c>
      <c r="CC499" s="70">
        <v>0</v>
      </c>
      <c r="CD499" s="70">
        <v>0</v>
      </c>
    </row>
    <row r="500" spans="1:82">
      <c r="A500" s="70" t="s">
        <v>2330</v>
      </c>
      <c r="B500" s="70">
        <v>145</v>
      </c>
      <c r="C500" s="70">
        <v>9</v>
      </c>
      <c r="D500" s="70">
        <v>9</v>
      </c>
      <c r="E500" s="70">
        <v>2012</v>
      </c>
      <c r="F500" s="70" t="s">
        <v>179</v>
      </c>
      <c r="G500" s="70" t="s">
        <v>2321</v>
      </c>
      <c r="H500" s="70" t="s">
        <v>2322</v>
      </c>
      <c r="I500" s="148"/>
      <c r="J500" s="71">
        <v>317.71131268313701</v>
      </c>
      <c r="K500" s="71">
        <v>3.325747615647014</v>
      </c>
      <c r="L500" s="71">
        <v>15.99821159043181</v>
      </c>
      <c r="M500" s="71">
        <v>50.881109633770848</v>
      </c>
      <c r="N500" s="71">
        <v>54.066618695819287</v>
      </c>
      <c r="O500" s="71">
        <v>35.665749717391201</v>
      </c>
      <c r="P500" s="71">
        <v>36.364103955201415</v>
      </c>
      <c r="Q500" s="71">
        <v>2.3929026391148498</v>
      </c>
      <c r="R500" s="71">
        <v>1.816808084003658</v>
      </c>
      <c r="S500" s="71">
        <v>4.376906994666391</v>
      </c>
      <c r="T500" s="72"/>
      <c r="U500" s="71">
        <v>5466348</v>
      </c>
      <c r="V500" s="71">
        <v>795</v>
      </c>
      <c r="W500" s="71">
        <v>355</v>
      </c>
      <c r="X500" s="71">
        <v>9190</v>
      </c>
      <c r="Y500" s="71">
        <v>13443</v>
      </c>
      <c r="Z500" s="71">
        <v>18654</v>
      </c>
      <c r="AA500" s="71">
        <v>7307</v>
      </c>
      <c r="AB500" s="71">
        <v>31384</v>
      </c>
      <c r="AC500" s="71">
        <v>308538</v>
      </c>
      <c r="AD500" s="71">
        <v>4.376906994666391</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72.424000000000007</v>
      </c>
      <c r="BK500" s="71">
        <v>0</v>
      </c>
      <c r="BL500" s="71">
        <v>0</v>
      </c>
      <c r="BM500" s="71">
        <v>0</v>
      </c>
      <c r="BN500" s="72"/>
      <c r="BO500" s="71">
        <v>0</v>
      </c>
      <c r="BP500" s="71">
        <v>0</v>
      </c>
      <c r="BQ500" s="71">
        <v>4</v>
      </c>
      <c r="BR500" s="71">
        <v>0</v>
      </c>
      <c r="BS500" s="71">
        <v>0</v>
      </c>
      <c r="BT500" s="71">
        <v>0</v>
      </c>
      <c r="BU500"/>
      <c r="BV500" s="70">
        <v>72.424000000000007</v>
      </c>
      <c r="BW500" s="70">
        <v>0</v>
      </c>
      <c r="BX500" s="70">
        <v>0</v>
      </c>
      <c r="BY500" s="70">
        <v>0</v>
      </c>
      <c r="BZ500" s="70">
        <v>0</v>
      </c>
      <c r="CA500" s="70">
        <v>0</v>
      </c>
      <c r="CB500" s="70">
        <v>0</v>
      </c>
      <c r="CC500" s="70">
        <v>0</v>
      </c>
      <c r="CD500" s="70">
        <v>0</v>
      </c>
    </row>
    <row r="501" spans="1:82">
      <c r="A501" s="70" t="s">
        <v>2331</v>
      </c>
      <c r="B501" s="70">
        <v>146</v>
      </c>
      <c r="C501" s="70">
        <v>10</v>
      </c>
      <c r="D501" s="70">
        <v>9</v>
      </c>
      <c r="E501" s="70">
        <v>2013</v>
      </c>
      <c r="F501" s="70" t="s">
        <v>180</v>
      </c>
      <c r="G501" s="1064" t="s">
        <v>2321</v>
      </c>
      <c r="H501" s="70" t="s">
        <v>2322</v>
      </c>
      <c r="I501" s="148"/>
      <c r="J501" s="71">
        <v>322.32209736542518</v>
      </c>
      <c r="K501" s="71">
        <v>2.3772937858235621</v>
      </c>
      <c r="L501" s="71">
        <v>14.861187958498411</v>
      </c>
      <c r="M501" s="71">
        <v>49.493693459605687</v>
      </c>
      <c r="N501" s="71">
        <v>56.532759569530349</v>
      </c>
      <c r="O501" s="71">
        <v>34.624583974555662</v>
      </c>
      <c r="P501" s="71">
        <v>36.051541409826868</v>
      </c>
      <c r="Q501" s="71">
        <v>2.41208029840928</v>
      </c>
      <c r="R501" s="71">
        <v>2.265590275072987</v>
      </c>
      <c r="S501" s="71">
        <v>4.3728940719681404</v>
      </c>
      <c r="T501" s="72"/>
      <c r="U501" s="71">
        <v>5558333</v>
      </c>
      <c r="V501" s="71">
        <v>795</v>
      </c>
      <c r="W501" s="71">
        <v>355</v>
      </c>
      <c r="X501" s="71">
        <v>9190</v>
      </c>
      <c r="Y501" s="71">
        <v>13449</v>
      </c>
      <c r="Z501" s="71">
        <v>18918</v>
      </c>
      <c r="AA501" s="71">
        <v>7217</v>
      </c>
      <c r="AB501" s="71">
        <v>31182</v>
      </c>
      <c r="AC501" s="71">
        <v>375571</v>
      </c>
      <c r="AD501" s="71">
        <v>4.3728940719681404</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81.498000000000005</v>
      </c>
      <c r="BK501" s="71">
        <v>0</v>
      </c>
      <c r="BL501" s="71">
        <v>0</v>
      </c>
      <c r="BM501" s="71">
        <v>0</v>
      </c>
      <c r="BN501" s="72"/>
      <c r="BO501" s="71">
        <v>0</v>
      </c>
      <c r="BP501" s="71">
        <v>0</v>
      </c>
      <c r="BQ501" s="71">
        <v>4</v>
      </c>
      <c r="BR501" s="71">
        <v>0</v>
      </c>
      <c r="BS501" s="71">
        <v>0</v>
      </c>
      <c r="BT501" s="71">
        <v>0</v>
      </c>
      <c r="BU501"/>
      <c r="BV501" s="70">
        <v>81.498000000000005</v>
      </c>
      <c r="BW501" s="70">
        <v>0</v>
      </c>
      <c r="BX501" s="70">
        <v>0</v>
      </c>
      <c r="BY501" s="70">
        <v>0</v>
      </c>
      <c r="BZ501" s="70">
        <v>0</v>
      </c>
      <c r="CA501" s="70">
        <v>0</v>
      </c>
      <c r="CB501" s="70">
        <v>0</v>
      </c>
      <c r="CC501" s="70">
        <v>0</v>
      </c>
      <c r="CD501" s="70">
        <v>0</v>
      </c>
    </row>
    <row r="502" spans="1:82">
      <c r="A502" s="70" t="s">
        <v>2332</v>
      </c>
      <c r="B502" s="70">
        <v>147</v>
      </c>
      <c r="C502" s="70">
        <v>11</v>
      </c>
      <c r="D502" s="70">
        <v>9</v>
      </c>
      <c r="E502" s="70">
        <v>2014</v>
      </c>
      <c r="F502" s="70" t="s">
        <v>181</v>
      </c>
      <c r="G502" s="1064" t="s">
        <v>2321</v>
      </c>
      <c r="H502" s="70" t="s">
        <v>2322</v>
      </c>
      <c r="I502" s="148"/>
      <c r="J502" s="71">
        <v>313.91244274475031</v>
      </c>
      <c r="K502" s="71">
        <v>2.9933573039809982</v>
      </c>
      <c r="L502" s="71">
        <v>15.55915745586139</v>
      </c>
      <c r="M502" s="71">
        <v>40.050677719471167</v>
      </c>
      <c r="N502" s="71">
        <v>51.115978991710918</v>
      </c>
      <c r="O502" s="71">
        <v>33.074740266756173</v>
      </c>
      <c r="P502" s="71">
        <v>35.651436316100543</v>
      </c>
      <c r="Q502" s="71">
        <v>2.2982164136238099</v>
      </c>
      <c r="R502" s="71">
        <v>1.0396284825195461</v>
      </c>
      <c r="S502" s="71">
        <v>4.8374949155686107</v>
      </c>
      <c r="T502" s="72"/>
      <c r="U502" s="71">
        <v>5888675</v>
      </c>
      <c r="V502" s="71">
        <v>761</v>
      </c>
      <c r="W502" s="71">
        <v>377</v>
      </c>
      <c r="X502" s="71">
        <v>7656</v>
      </c>
      <c r="Y502" s="71">
        <v>13487</v>
      </c>
      <c r="Z502" s="71">
        <v>19033</v>
      </c>
      <c r="AA502" s="71">
        <v>7100</v>
      </c>
      <c r="AB502" s="71">
        <v>30966</v>
      </c>
      <c r="AC502" s="71">
        <v>172883</v>
      </c>
      <c r="AD502" s="71">
        <v>4.8374949155686107</v>
      </c>
      <c r="AE502" s="72"/>
      <c r="AF502" s="71"/>
      <c r="AG502" s="71"/>
      <c r="AH502" s="71"/>
      <c r="AI502" s="71"/>
      <c r="AJ502" s="71"/>
      <c r="AK502" s="71"/>
      <c r="AL502" s="71"/>
      <c r="AM502" s="71"/>
      <c r="AN502" s="71"/>
      <c r="AO502" s="71"/>
      <c r="AP502" s="71"/>
      <c r="AQ502" s="72"/>
      <c r="AR502" s="71">
        <v>857</v>
      </c>
      <c r="AS502" s="71">
        <v>637</v>
      </c>
      <c r="AT502" s="71">
        <v>0</v>
      </c>
      <c r="AU502" s="71">
        <v>0</v>
      </c>
      <c r="AV502" s="71">
        <v>0</v>
      </c>
      <c r="AW502" s="71">
        <v>0</v>
      </c>
      <c r="AX502" s="71"/>
      <c r="AY502" s="72"/>
      <c r="AZ502" s="71">
        <v>3926.45</v>
      </c>
      <c r="BA502" s="71">
        <v>56591.8</v>
      </c>
      <c r="BB502" s="71">
        <v>0</v>
      </c>
      <c r="BC502" s="71">
        <v>0</v>
      </c>
      <c r="BD502" s="71">
        <v>0</v>
      </c>
      <c r="BE502" s="71">
        <v>0</v>
      </c>
      <c r="BF502" s="71"/>
      <c r="BG502" s="72"/>
      <c r="BH502" s="71">
        <v>0</v>
      </c>
      <c r="BI502" s="71">
        <v>0</v>
      </c>
      <c r="BJ502" s="71">
        <v>79.596000000000004</v>
      </c>
      <c r="BK502" s="71">
        <v>0</v>
      </c>
      <c r="BL502" s="71">
        <v>0</v>
      </c>
      <c r="BM502" s="71">
        <v>0</v>
      </c>
      <c r="BN502" s="72"/>
      <c r="BO502" s="71">
        <v>0</v>
      </c>
      <c r="BP502" s="71">
        <v>0</v>
      </c>
      <c r="BQ502" s="71">
        <v>4</v>
      </c>
      <c r="BR502" s="71">
        <v>0</v>
      </c>
      <c r="BS502" s="71">
        <v>0</v>
      </c>
      <c r="BT502" s="71">
        <v>0</v>
      </c>
      <c r="BU502"/>
      <c r="BV502" s="70">
        <v>79.596000000000004</v>
      </c>
      <c r="BW502" s="70">
        <v>0</v>
      </c>
      <c r="BX502" s="70">
        <v>0</v>
      </c>
      <c r="BY502" s="70">
        <v>0</v>
      </c>
      <c r="BZ502" s="70">
        <v>0</v>
      </c>
      <c r="CA502" s="70">
        <v>0</v>
      </c>
      <c r="CB502" s="70">
        <v>0</v>
      </c>
      <c r="CC502" s="70">
        <v>0</v>
      </c>
      <c r="CD502" s="70">
        <v>0</v>
      </c>
    </row>
    <row r="503" spans="1:82">
      <c r="A503" s="70" t="s">
        <v>2333</v>
      </c>
      <c r="B503" s="70">
        <v>148</v>
      </c>
      <c r="C503" s="70">
        <v>12</v>
      </c>
      <c r="D503" s="70">
        <v>9</v>
      </c>
      <c r="E503" s="70">
        <v>2015</v>
      </c>
      <c r="F503" s="70" t="s">
        <v>182</v>
      </c>
      <c r="G503" s="70" t="s">
        <v>2321</v>
      </c>
      <c r="H503" s="70" t="s">
        <v>2322</v>
      </c>
      <c r="I503" s="148"/>
      <c r="J503" s="71">
        <v>313.29410787441469</v>
      </c>
      <c r="K503" s="71">
        <v>3.1979652430572929</v>
      </c>
      <c r="L503" s="71">
        <v>17.125850894738829</v>
      </c>
      <c r="M503" s="71">
        <v>43.649001619178563</v>
      </c>
      <c r="N503" s="71">
        <v>44.701683388953839</v>
      </c>
      <c r="O503" s="71">
        <v>32.781841412601104</v>
      </c>
      <c r="P503" s="71">
        <v>35.106719267097198</v>
      </c>
      <c r="Q503" s="71">
        <v>2.2264837969856601</v>
      </c>
      <c r="R503" s="71">
        <v>0.81538639684858438</v>
      </c>
      <c r="S503" s="71">
        <v>4.0431098881806298</v>
      </c>
      <c r="T503" s="72"/>
      <c r="U503" s="71">
        <v>5929748</v>
      </c>
      <c r="V503" s="71">
        <v>761</v>
      </c>
      <c r="W503" s="71">
        <v>377</v>
      </c>
      <c r="X503" s="71">
        <v>7656</v>
      </c>
      <c r="Y503" s="71">
        <v>13510</v>
      </c>
      <c r="Z503" s="71">
        <v>19046</v>
      </c>
      <c r="AA503" s="71">
        <v>6986</v>
      </c>
      <c r="AB503" s="71">
        <v>30645</v>
      </c>
      <c r="AC503" s="71">
        <v>139377</v>
      </c>
      <c r="AD503" s="71">
        <v>4.0431098881806298</v>
      </c>
      <c r="AE503" s="72"/>
      <c r="AF503" s="71">
        <v>89301360.240172401</v>
      </c>
      <c r="AG503" s="71">
        <v>3097071.9236146691</v>
      </c>
      <c r="AH503" s="71">
        <v>3141395.3202220681</v>
      </c>
      <c r="AI503" s="71">
        <v>50664069.104783803</v>
      </c>
      <c r="AJ503" s="71">
        <v>72056025.488454461</v>
      </c>
      <c r="AK503" s="71">
        <v>0</v>
      </c>
      <c r="AL503" s="71">
        <v>0</v>
      </c>
      <c r="AM503" s="71">
        <v>4199768.6990598934</v>
      </c>
      <c r="AN503" s="71">
        <v>0</v>
      </c>
      <c r="AO503" s="71">
        <v>0</v>
      </c>
      <c r="AP503" s="71">
        <v>222459690.77630728</v>
      </c>
      <c r="AQ503" s="72"/>
      <c r="AR503" s="71">
        <v>900</v>
      </c>
      <c r="AS503" s="71">
        <v>733</v>
      </c>
      <c r="AT503" s="71">
        <v>0</v>
      </c>
      <c r="AU503" s="71">
        <v>0</v>
      </c>
      <c r="AV503" s="71">
        <v>0</v>
      </c>
      <c r="AW503" s="71">
        <v>0</v>
      </c>
      <c r="AX503" s="71"/>
      <c r="AY503" s="72"/>
      <c r="AZ503" s="71">
        <v>4197.01</v>
      </c>
      <c r="BA503" s="71">
        <v>62274.2</v>
      </c>
      <c r="BB503" s="71">
        <v>0</v>
      </c>
      <c r="BC503" s="71">
        <v>0</v>
      </c>
      <c r="BD503" s="71">
        <v>0</v>
      </c>
      <c r="BE503" s="71">
        <v>0</v>
      </c>
      <c r="BF503" s="71"/>
      <c r="BG503" s="72"/>
      <c r="BH503" s="71">
        <v>0</v>
      </c>
      <c r="BI503" s="71">
        <v>0</v>
      </c>
      <c r="BJ503" s="71">
        <v>70.524000000000001</v>
      </c>
      <c r="BK503" s="71">
        <v>0</v>
      </c>
      <c r="BL503" s="71">
        <v>0</v>
      </c>
      <c r="BM503" s="71">
        <v>0</v>
      </c>
      <c r="BN503" s="72"/>
      <c r="BO503" s="71">
        <v>0</v>
      </c>
      <c r="BP503" s="71">
        <v>0</v>
      </c>
      <c r="BQ503" s="71">
        <v>4</v>
      </c>
      <c r="BR503" s="71">
        <v>0</v>
      </c>
      <c r="BS503" s="71">
        <v>0</v>
      </c>
      <c r="BT503" s="71">
        <v>0</v>
      </c>
      <c r="BU503"/>
      <c r="BV503" s="70">
        <v>70.524000000000001</v>
      </c>
      <c r="BW503" s="70">
        <v>0</v>
      </c>
      <c r="BX503" s="70">
        <v>0</v>
      </c>
      <c r="BY503" s="70">
        <v>0</v>
      </c>
      <c r="BZ503" s="70">
        <v>0</v>
      </c>
      <c r="CA503" s="70">
        <v>0</v>
      </c>
      <c r="CB503" s="70">
        <v>0</v>
      </c>
      <c r="CC503" s="70">
        <v>0</v>
      </c>
      <c r="CD503" s="70">
        <v>0</v>
      </c>
    </row>
    <row r="504" spans="1:82">
      <c r="A504" s="70" t="s">
        <v>2334</v>
      </c>
      <c r="B504" s="70">
        <v>149</v>
      </c>
      <c r="C504" s="70">
        <v>13</v>
      </c>
      <c r="D504" s="70">
        <v>9</v>
      </c>
      <c r="E504" s="70">
        <v>2016</v>
      </c>
      <c r="F504" s="70" t="s">
        <v>155</v>
      </c>
      <c r="G504" s="70" t="s">
        <v>2321</v>
      </c>
      <c r="H504" s="70" t="s">
        <v>2322</v>
      </c>
      <c r="I504" s="148"/>
      <c r="J504" s="71">
        <v>349.6167629409681</v>
      </c>
      <c r="K504" s="71">
        <v>3.0380505256679258</v>
      </c>
      <c r="L504" s="71">
        <v>17.948730531973457</v>
      </c>
      <c r="M504" s="71">
        <v>29.771999484774682</v>
      </c>
      <c r="N504" s="71">
        <v>42.946306377546492</v>
      </c>
      <c r="O504" s="71">
        <v>32.507877033676714</v>
      </c>
      <c r="P504" s="71">
        <v>33.938172709414118</v>
      </c>
      <c r="Q504" s="71">
        <v>2.1346411457221723</v>
      </c>
      <c r="R504" s="71">
        <v>0.69937147598469751</v>
      </c>
      <c r="S504" s="71">
        <v>4.508886998327716</v>
      </c>
      <c r="T504" s="72"/>
      <c r="U504" s="71">
        <v>6025015</v>
      </c>
      <c r="V504" s="71">
        <v>761</v>
      </c>
      <c r="W504" s="71">
        <v>377</v>
      </c>
      <c r="X504" s="71">
        <v>7656</v>
      </c>
      <c r="Y504" s="71">
        <v>13519</v>
      </c>
      <c r="Z504" s="71">
        <v>19119</v>
      </c>
      <c r="AA504" s="71">
        <v>6985</v>
      </c>
      <c r="AB504" s="71">
        <v>30222</v>
      </c>
      <c r="AC504" s="71">
        <v>119445.7638490167</v>
      </c>
      <c r="AD504" s="71">
        <v>4.508886998327716</v>
      </c>
      <c r="AE504" s="72"/>
      <c r="AF504" s="71">
        <v>104792929.4399526</v>
      </c>
      <c r="AG504" s="71">
        <v>3079072.5675086952</v>
      </c>
      <c r="AH504" s="71">
        <v>2808481.5743583231</v>
      </c>
      <c r="AI504" s="71">
        <v>46063264.981552593</v>
      </c>
      <c r="AJ504" s="71">
        <v>69669026.724207476</v>
      </c>
      <c r="AK504" s="71">
        <v>0</v>
      </c>
      <c r="AL504" s="71">
        <v>0</v>
      </c>
      <c r="AM504" s="71">
        <v>4145016.0943858898</v>
      </c>
      <c r="AN504" s="71">
        <v>0</v>
      </c>
      <c r="AO504" s="71">
        <v>0</v>
      </c>
      <c r="AP504" s="71">
        <v>230557791.38196555</v>
      </c>
      <c r="AQ504" s="72"/>
      <c r="AR504" s="71">
        <v>946</v>
      </c>
      <c r="AS504" s="71">
        <v>786</v>
      </c>
      <c r="AT504" s="71">
        <v>0</v>
      </c>
      <c r="AU504" s="71">
        <v>0</v>
      </c>
      <c r="AV504" s="71">
        <v>0</v>
      </c>
      <c r="AW504" s="71">
        <v>0</v>
      </c>
      <c r="AX504" s="71"/>
      <c r="AY504" s="72"/>
      <c r="AZ504" s="71">
        <v>4484.7299999999996</v>
      </c>
      <c r="BA504" s="71">
        <v>64965</v>
      </c>
      <c r="BB504" s="71">
        <v>0</v>
      </c>
      <c r="BC504" s="71">
        <v>0</v>
      </c>
      <c r="BD504" s="71">
        <v>0</v>
      </c>
      <c r="BE504" s="71">
        <v>0</v>
      </c>
      <c r="BF504" s="71"/>
      <c r="BG504" s="72"/>
      <c r="BH504" s="71">
        <v>0</v>
      </c>
      <c r="BI504" s="71">
        <v>0</v>
      </c>
      <c r="BJ504" s="71">
        <v>59.564999999999998</v>
      </c>
      <c r="BK504" s="71">
        <v>0</v>
      </c>
      <c r="BL504" s="71">
        <v>0</v>
      </c>
      <c r="BM504" s="71">
        <v>0</v>
      </c>
      <c r="BN504" s="72"/>
      <c r="BO504" s="71">
        <v>0</v>
      </c>
      <c r="BP504" s="71">
        <v>0</v>
      </c>
      <c r="BQ504" s="71">
        <v>4</v>
      </c>
      <c r="BR504" s="71">
        <v>0</v>
      </c>
      <c r="BS504" s="71">
        <v>0</v>
      </c>
      <c r="BT504" s="71">
        <v>0</v>
      </c>
      <c r="BU504"/>
      <c r="BV504" s="70">
        <v>59.564999999999998</v>
      </c>
      <c r="BW504" s="70">
        <v>0</v>
      </c>
      <c r="BX504" s="70">
        <v>0</v>
      </c>
      <c r="BY504" s="70">
        <v>0</v>
      </c>
      <c r="BZ504" s="70">
        <v>0</v>
      </c>
      <c r="CA504" s="70">
        <v>0</v>
      </c>
      <c r="CB504" s="70">
        <v>0</v>
      </c>
      <c r="CC504" s="70">
        <v>0</v>
      </c>
      <c r="CD504" s="70">
        <v>0</v>
      </c>
    </row>
    <row r="505" spans="1:82">
      <c r="A505" s="70" t="s">
        <v>2335</v>
      </c>
      <c r="B505" s="70">
        <v>150</v>
      </c>
      <c r="C505" s="70">
        <v>14</v>
      </c>
      <c r="D505" s="70">
        <v>9</v>
      </c>
      <c r="E505" s="70">
        <v>2017</v>
      </c>
      <c r="F505" s="70" t="s">
        <v>156</v>
      </c>
      <c r="G505" s="70" t="s">
        <v>2321</v>
      </c>
      <c r="H505" s="70" t="s">
        <v>2322</v>
      </c>
      <c r="I505" s="148"/>
      <c r="J505" s="71">
        <v>283.77796559397586</v>
      </c>
      <c r="K505" s="71">
        <v>3.0211614723848732</v>
      </c>
      <c r="L505" s="71">
        <v>16.212842065707385</v>
      </c>
      <c r="M505" s="71">
        <v>28.846266886954183</v>
      </c>
      <c r="N505" s="71">
        <v>42.047569933466306</v>
      </c>
      <c r="O505" s="71">
        <v>32.149698278597583</v>
      </c>
      <c r="P505" s="71">
        <v>33.380402503926227</v>
      </c>
      <c r="Q505" s="71">
        <v>2.0402712400429102</v>
      </c>
      <c r="R505" s="71">
        <v>0.72780879511442265</v>
      </c>
      <c r="S505" s="71">
        <v>5.4650022275943861</v>
      </c>
      <c r="T505" s="72"/>
      <c r="U505" s="71">
        <v>5550797</v>
      </c>
      <c r="V505" s="71">
        <v>761</v>
      </c>
      <c r="W505" s="71">
        <v>377</v>
      </c>
      <c r="X505" s="71">
        <v>7656</v>
      </c>
      <c r="Y505" s="71">
        <v>13498</v>
      </c>
      <c r="Z505" s="71">
        <v>19222</v>
      </c>
      <c r="AA505" s="71">
        <v>6914</v>
      </c>
      <c r="AB505" s="71">
        <v>29871</v>
      </c>
      <c r="AC505" s="71">
        <v>126769</v>
      </c>
      <c r="AD505" s="71">
        <v>5.4650022275943861</v>
      </c>
      <c r="AE505" s="72"/>
      <c r="AF505" s="71">
        <v>84695546.168039858</v>
      </c>
      <c r="AG505" s="71">
        <v>2742861.1557856742</v>
      </c>
      <c r="AH505" s="71">
        <v>3239251.9526867401</v>
      </c>
      <c r="AI505" s="71">
        <v>47330239.174389727</v>
      </c>
      <c r="AJ505" s="71">
        <v>76420051.014584064</v>
      </c>
      <c r="AK505" s="71">
        <v>0</v>
      </c>
      <c r="AL505" s="71">
        <v>0</v>
      </c>
      <c r="AM505" s="71">
        <v>4103286.137462243</v>
      </c>
      <c r="AN505" s="71">
        <v>0</v>
      </c>
      <c r="AO505" s="71">
        <v>0</v>
      </c>
      <c r="AP505" s="71">
        <v>218531235.60294828</v>
      </c>
      <c r="AQ505" s="72"/>
      <c r="AR505" s="71">
        <v>982</v>
      </c>
      <c r="AS505" s="71">
        <v>932</v>
      </c>
      <c r="AT505" s="71">
        <v>1</v>
      </c>
      <c r="AU505" s="71">
        <v>0</v>
      </c>
      <c r="AV505" s="71">
        <v>0</v>
      </c>
      <c r="AW505" s="71">
        <v>0</v>
      </c>
      <c r="AX505" s="71"/>
      <c r="AY505" s="72"/>
      <c r="AZ505" s="71">
        <v>4688.05</v>
      </c>
      <c r="BA505" s="71">
        <v>74433.799999999959</v>
      </c>
      <c r="BB505" s="71">
        <v>19.2</v>
      </c>
      <c r="BC505" s="71">
        <v>0</v>
      </c>
      <c r="BD505" s="71">
        <v>0</v>
      </c>
      <c r="BE505" s="71">
        <v>0</v>
      </c>
      <c r="BF505" s="71"/>
      <c r="BG505" s="72"/>
      <c r="BH505" s="71">
        <v>0</v>
      </c>
      <c r="BI505" s="71">
        <v>0</v>
      </c>
      <c r="BJ505" s="71">
        <v>50.011000000000003</v>
      </c>
      <c r="BK505" s="71">
        <v>0</v>
      </c>
      <c r="BL505" s="71">
        <v>0</v>
      </c>
      <c r="BM505" s="71">
        <v>0</v>
      </c>
      <c r="BN505" s="72"/>
      <c r="BO505" s="71">
        <v>0</v>
      </c>
      <c r="BP505" s="71">
        <v>0</v>
      </c>
      <c r="BQ505" s="71">
        <v>4</v>
      </c>
      <c r="BR505" s="71">
        <v>0</v>
      </c>
      <c r="BS505" s="71">
        <v>0</v>
      </c>
      <c r="BT505" s="71">
        <v>0</v>
      </c>
      <c r="BU505"/>
      <c r="BV505" s="70">
        <v>50.011000000000003</v>
      </c>
      <c r="BW505" s="70">
        <v>0</v>
      </c>
      <c r="BX505" s="70">
        <v>0</v>
      </c>
      <c r="BY505" s="70">
        <v>0</v>
      </c>
      <c r="BZ505" s="70">
        <v>0</v>
      </c>
      <c r="CA505" s="70">
        <v>0</v>
      </c>
      <c r="CB505" s="70">
        <v>0</v>
      </c>
      <c r="CC505" s="70">
        <v>0</v>
      </c>
      <c r="CD505" s="70">
        <v>0</v>
      </c>
    </row>
    <row r="506" spans="1:82">
      <c r="A506" s="70" t="s">
        <v>2336</v>
      </c>
      <c r="B506" s="70">
        <v>151</v>
      </c>
      <c r="C506" s="70">
        <v>15</v>
      </c>
      <c r="D506" s="70">
        <v>9</v>
      </c>
      <c r="E506" s="70">
        <v>2018</v>
      </c>
      <c r="F506" s="70" t="s">
        <v>183</v>
      </c>
      <c r="G506" s="70" t="s">
        <v>2321</v>
      </c>
      <c r="H506" s="70" t="s">
        <v>2322</v>
      </c>
      <c r="I506" s="148"/>
      <c r="J506" s="71">
        <v>240.03459018586773</v>
      </c>
      <c r="K506" s="71">
        <v>2.7166788399623787</v>
      </c>
      <c r="L506" s="71">
        <v>14.422239468776491</v>
      </c>
      <c r="M506" s="71">
        <v>26.26644682606597</v>
      </c>
      <c r="N506" s="71">
        <v>30.249618106045027</v>
      </c>
      <c r="O506" s="71">
        <v>31.455413821211934</v>
      </c>
      <c r="P506" s="71">
        <v>32.856930647597281</v>
      </c>
      <c r="Q506" s="71">
        <v>1.8657415922129199</v>
      </c>
      <c r="R506" s="71">
        <v>0.45477611902715398</v>
      </c>
      <c r="S506" s="71">
        <v>4.6242881397233999</v>
      </c>
      <c r="T506" s="72"/>
      <c r="U506" s="71">
        <v>5270924</v>
      </c>
      <c r="V506" s="71">
        <v>761</v>
      </c>
      <c r="W506" s="71">
        <v>377</v>
      </c>
      <c r="X506" s="71">
        <v>7656</v>
      </c>
      <c r="Y506" s="71">
        <v>13505</v>
      </c>
      <c r="Z506" s="71">
        <v>19167</v>
      </c>
      <c r="AA506" s="71">
        <v>6874</v>
      </c>
      <c r="AB506" s="71">
        <v>29437</v>
      </c>
      <c r="AC506" s="71">
        <v>78902</v>
      </c>
      <c r="AD506" s="71">
        <v>4.6242881397233999</v>
      </c>
      <c r="AE506" s="72"/>
      <c r="AF506" s="71">
        <v>74846561.987234578</v>
      </c>
      <c r="AG506" s="71">
        <v>2953668.4781781901</v>
      </c>
      <c r="AH506" s="71">
        <v>2941903.3075732281</v>
      </c>
      <c r="AI506" s="71">
        <v>45465569.327827021</v>
      </c>
      <c r="AJ506" s="71">
        <v>71156954.678781822</v>
      </c>
      <c r="AK506" s="71">
        <v>0</v>
      </c>
      <c r="AL506" s="71">
        <v>0</v>
      </c>
      <c r="AM506" s="71">
        <v>4052035.7460188069</v>
      </c>
      <c r="AN506" s="71">
        <v>0</v>
      </c>
      <c r="AO506" s="71">
        <v>0</v>
      </c>
      <c r="AP506" s="71">
        <v>201416693.52561364</v>
      </c>
      <c r="AQ506" s="72"/>
      <c r="AR506" s="71">
        <v>1019</v>
      </c>
      <c r="AS506" s="71">
        <v>1049</v>
      </c>
      <c r="AT506" s="71">
        <v>1</v>
      </c>
      <c r="AU506" s="71">
        <v>0</v>
      </c>
      <c r="AV506" s="71">
        <v>0</v>
      </c>
      <c r="AW506" s="71">
        <v>0</v>
      </c>
      <c r="AX506" s="71"/>
      <c r="AY506" s="72"/>
      <c r="AZ506" s="71">
        <v>4926.2900000000027</v>
      </c>
      <c r="BA506" s="71">
        <v>79849.600000000006</v>
      </c>
      <c r="BB506" s="71">
        <v>19</v>
      </c>
      <c r="BC506" s="71">
        <v>0</v>
      </c>
      <c r="BD506" s="71">
        <v>0</v>
      </c>
      <c r="BE506" s="71">
        <v>0</v>
      </c>
      <c r="BF506" s="71"/>
      <c r="BG506" s="72"/>
      <c r="BH506" s="71">
        <v>0</v>
      </c>
      <c r="BI506" s="71">
        <v>0</v>
      </c>
      <c r="BJ506" s="71">
        <v>42.588999999999999</v>
      </c>
      <c r="BK506" s="71">
        <v>0</v>
      </c>
      <c r="BL506" s="71">
        <v>0</v>
      </c>
      <c r="BM506" s="71">
        <v>0</v>
      </c>
      <c r="BN506" s="72"/>
      <c r="BO506" s="71">
        <v>0</v>
      </c>
      <c r="BP506" s="71">
        <v>0</v>
      </c>
      <c r="BQ506" s="71">
        <v>4</v>
      </c>
      <c r="BR506" s="71">
        <v>0</v>
      </c>
      <c r="BS506" s="71">
        <v>0</v>
      </c>
      <c r="BT506" s="71">
        <v>0</v>
      </c>
      <c r="BU506"/>
      <c r="BV506" s="70">
        <v>42.588999999999999</v>
      </c>
      <c r="BW506" s="70">
        <v>0</v>
      </c>
      <c r="BX506" s="70">
        <v>0</v>
      </c>
      <c r="BY506" s="70">
        <v>0</v>
      </c>
      <c r="BZ506" s="70">
        <v>0</v>
      </c>
      <c r="CA506" s="70">
        <v>0</v>
      </c>
      <c r="CB506" s="70">
        <v>0</v>
      </c>
      <c r="CC506" s="70">
        <v>0</v>
      </c>
      <c r="CD506" s="70">
        <v>0</v>
      </c>
    </row>
    <row r="507" spans="1:82">
      <c r="A507" s="70" t="s">
        <v>2337</v>
      </c>
      <c r="B507" s="70">
        <v>152</v>
      </c>
      <c r="C507" s="70">
        <v>16</v>
      </c>
      <c r="D507" s="70">
        <v>9</v>
      </c>
      <c r="E507" s="70">
        <v>2019</v>
      </c>
      <c r="F507" s="70" t="s">
        <v>158</v>
      </c>
      <c r="G507" s="70" t="s">
        <v>2321</v>
      </c>
      <c r="H507" s="70" t="s">
        <v>2322</v>
      </c>
      <c r="I507" s="148"/>
      <c r="J507" s="71">
        <v>236.04556110376532</v>
      </c>
      <c r="K507" s="71">
        <v>2.7562475485624196</v>
      </c>
      <c r="L507" s="71">
        <v>14.683082830559233</v>
      </c>
      <c r="M507" s="71">
        <v>29.959618405085891</v>
      </c>
      <c r="N507" s="71">
        <v>33.706244331714217</v>
      </c>
      <c r="O507" s="71">
        <v>30.515902546967723</v>
      </c>
      <c r="P507" s="71">
        <v>32.391963761569286</v>
      </c>
      <c r="Q507" s="71">
        <v>1.78175916889317</v>
      </c>
      <c r="R507" s="71">
        <v>0.54409139741553159</v>
      </c>
      <c r="S507" s="71">
        <v>5.2015176398199579</v>
      </c>
      <c r="T507" s="72"/>
      <c r="U507" s="71">
        <v>4951547</v>
      </c>
      <c r="V507" s="71">
        <v>761</v>
      </c>
      <c r="W507" s="71">
        <v>377</v>
      </c>
      <c r="X507" s="71">
        <v>7656</v>
      </c>
      <c r="Y507" s="71">
        <v>13458</v>
      </c>
      <c r="Z507" s="71">
        <v>19105</v>
      </c>
      <c r="AA507" s="71">
        <v>6726</v>
      </c>
      <c r="AB507" s="71">
        <v>28873</v>
      </c>
      <c r="AC507" s="71">
        <v>95944</v>
      </c>
      <c r="AD507" s="71">
        <v>5.2015176398199579</v>
      </c>
      <c r="AE507" s="72"/>
      <c r="AF507" s="71">
        <v>69061138.536190346</v>
      </c>
      <c r="AG507" s="71">
        <v>2928531.480940883</v>
      </c>
      <c r="AH507" s="71">
        <v>3274228.0897415159</v>
      </c>
      <c r="AI507" s="71">
        <v>46765697.425740667</v>
      </c>
      <c r="AJ507" s="71">
        <v>69816388.332471207</v>
      </c>
      <c r="AK507" s="71">
        <v>0</v>
      </c>
      <c r="AL507" s="71">
        <v>0</v>
      </c>
      <c r="AM507" s="71">
        <v>3932285.2441723715</v>
      </c>
      <c r="AN507" s="71">
        <v>0</v>
      </c>
      <c r="AO507" s="71">
        <v>0</v>
      </c>
      <c r="AP507" s="71">
        <v>195778269.10925695</v>
      </c>
      <c r="AQ507" s="72"/>
      <c r="AR507" s="71">
        <v>1071</v>
      </c>
      <c r="AS507" s="71">
        <v>1104</v>
      </c>
      <c r="AT507" s="71">
        <v>1</v>
      </c>
      <c r="AU507" s="71">
        <v>0</v>
      </c>
      <c r="AV507" s="71">
        <v>0</v>
      </c>
      <c r="AW507" s="71">
        <v>0</v>
      </c>
      <c r="AX507" s="71"/>
      <c r="AY507" s="72"/>
      <c r="AZ507" s="71">
        <v>5245.4100000000017</v>
      </c>
      <c r="BA507" s="71">
        <v>82418.500000000029</v>
      </c>
      <c r="BB507" s="71">
        <v>19.2</v>
      </c>
      <c r="BC507" s="71">
        <v>0</v>
      </c>
      <c r="BD507" s="71">
        <v>0</v>
      </c>
      <c r="BE507" s="71">
        <v>0</v>
      </c>
      <c r="BF507" s="71"/>
      <c r="BG507" s="72"/>
      <c r="BH507" s="71">
        <v>0</v>
      </c>
      <c r="BI507" s="71">
        <v>0</v>
      </c>
      <c r="BJ507" s="71">
        <v>29.443999999999999</v>
      </c>
      <c r="BK507" s="71">
        <v>0</v>
      </c>
      <c r="BL507" s="71">
        <v>0</v>
      </c>
      <c r="BM507" s="71">
        <v>0</v>
      </c>
      <c r="BN507" s="72"/>
      <c r="BO507" s="71">
        <v>0</v>
      </c>
      <c r="BP507" s="71">
        <v>0</v>
      </c>
      <c r="BQ507" s="71">
        <v>4</v>
      </c>
      <c r="BR507" s="71">
        <v>0</v>
      </c>
      <c r="BS507" s="71">
        <v>0</v>
      </c>
      <c r="BT507" s="71">
        <v>0</v>
      </c>
      <c r="BU507"/>
      <c r="BV507" s="70">
        <v>29.443999999999999</v>
      </c>
      <c r="BW507" s="70">
        <v>0</v>
      </c>
      <c r="BX507" s="70">
        <v>0</v>
      </c>
      <c r="BY507" s="70">
        <v>0</v>
      </c>
      <c r="BZ507" s="70">
        <v>0</v>
      </c>
      <c r="CA507" s="70">
        <v>0</v>
      </c>
      <c r="CB507" s="70">
        <v>0</v>
      </c>
      <c r="CC507" s="70">
        <v>0</v>
      </c>
      <c r="CD507" s="70">
        <v>0</v>
      </c>
    </row>
    <row r="508" spans="1:82">
      <c r="A508" s="70" t="s">
        <v>2338</v>
      </c>
      <c r="B508" s="70">
        <v>153</v>
      </c>
      <c r="C508" s="70">
        <v>17</v>
      </c>
      <c r="D508" s="70">
        <v>9</v>
      </c>
      <c r="E508" s="70">
        <v>2020</v>
      </c>
      <c r="F508" s="70" t="s">
        <v>159</v>
      </c>
      <c r="G508" s="70" t="s">
        <v>2321</v>
      </c>
      <c r="H508" s="70" t="s">
        <v>2322</v>
      </c>
      <c r="I508" s="148"/>
      <c r="J508" s="71">
        <v>192.87777727265529</v>
      </c>
      <c r="K508" s="71">
        <v>2.4506043510828075</v>
      </c>
      <c r="L508" s="71">
        <v>20.598205284444081</v>
      </c>
      <c r="M508" s="71">
        <v>26.478094632247714</v>
      </c>
      <c r="N508" s="71">
        <v>31.011925089762681</v>
      </c>
      <c r="O508" s="71">
        <v>26.49554188599037</v>
      </c>
      <c r="P508" s="71">
        <v>30.629286628527289</v>
      </c>
      <c r="Q508" s="71">
        <v>1.6647560251685001</v>
      </c>
      <c r="R508" s="71">
        <v>0.52732060175171314</v>
      </c>
      <c r="S508" s="71">
        <v>4.1190788002166236</v>
      </c>
      <c r="T508" s="72"/>
      <c r="U508" s="71">
        <v>3880487</v>
      </c>
      <c r="V508" s="71">
        <v>661</v>
      </c>
      <c r="W508" s="71">
        <v>497</v>
      </c>
      <c r="X508" s="71">
        <v>7226</v>
      </c>
      <c r="Y508" s="71">
        <v>13327</v>
      </c>
      <c r="Z508" s="71">
        <v>18933</v>
      </c>
      <c r="AA508" s="71">
        <v>6760</v>
      </c>
      <c r="AB508" s="71">
        <v>28235</v>
      </c>
      <c r="AC508" s="71">
        <v>93478</v>
      </c>
      <c r="AD508" s="71">
        <v>4.1190788002166236</v>
      </c>
      <c r="AE508" s="72"/>
      <c r="AF508" s="71">
        <v>61262229.65192356</v>
      </c>
      <c r="AG508" s="71">
        <v>2490278.7431068197</v>
      </c>
      <c r="AH508" s="71">
        <v>5085827.5018304344</v>
      </c>
      <c r="AI508" s="71">
        <v>39495517.624672733</v>
      </c>
      <c r="AJ508" s="71">
        <v>66426617.974350087</v>
      </c>
      <c r="AK508" s="71"/>
      <c r="AL508" s="71"/>
      <c r="AM508" s="71">
        <v>3684981.1973928008</v>
      </c>
      <c r="AN508" s="71"/>
      <c r="AO508" s="71"/>
      <c r="AP508" s="71">
        <v>178445452.69327644</v>
      </c>
      <c r="AQ508" s="72"/>
      <c r="AR508" s="71">
        <v>1106</v>
      </c>
      <c r="AS508" s="71">
        <v>1136</v>
      </c>
      <c r="AT508" s="71">
        <v>1</v>
      </c>
      <c r="AU508" s="71">
        <v>0</v>
      </c>
      <c r="AV508" s="71">
        <v>0</v>
      </c>
      <c r="AW508" s="71">
        <v>0</v>
      </c>
      <c r="AX508" s="71"/>
      <c r="AY508" s="72"/>
      <c r="AZ508" s="71">
        <v>5458.2899999999991</v>
      </c>
      <c r="BA508" s="71">
        <v>83931.799999999901</v>
      </c>
      <c r="BB508" s="71">
        <v>19.2</v>
      </c>
      <c r="BC508" s="71">
        <v>0</v>
      </c>
      <c r="BD508" s="71">
        <v>0</v>
      </c>
      <c r="BE508" s="71">
        <v>0</v>
      </c>
      <c r="BF508" s="71"/>
      <c r="BG508" s="72"/>
      <c r="BH508" s="71">
        <v>0</v>
      </c>
      <c r="BI508" s="71">
        <v>0</v>
      </c>
      <c r="BJ508" s="71">
        <v>15.259</v>
      </c>
      <c r="BK508" s="71">
        <v>0</v>
      </c>
      <c r="BL508" s="71">
        <v>0</v>
      </c>
      <c r="BM508" s="71">
        <v>0</v>
      </c>
      <c r="BN508" s="72"/>
      <c r="BO508" s="71">
        <v>0</v>
      </c>
      <c r="BP508" s="71">
        <v>0</v>
      </c>
      <c r="BQ508" s="71">
        <v>3</v>
      </c>
      <c r="BR508" s="71">
        <v>0</v>
      </c>
      <c r="BS508" s="71">
        <v>0</v>
      </c>
      <c r="BT508" s="71">
        <v>0</v>
      </c>
      <c r="BU508"/>
      <c r="BV508" s="70">
        <v>15.259</v>
      </c>
      <c r="BW508" s="70">
        <v>0</v>
      </c>
      <c r="BX508" s="70">
        <v>0</v>
      </c>
      <c r="BY508" s="70">
        <v>0</v>
      </c>
      <c r="BZ508" s="70">
        <v>0</v>
      </c>
      <c r="CA508" s="70">
        <v>0</v>
      </c>
      <c r="CB508" s="70">
        <v>0</v>
      </c>
      <c r="CC508" s="70">
        <v>0</v>
      </c>
      <c r="CD508" s="70">
        <v>0</v>
      </c>
    </row>
    <row r="509" spans="1:82">
      <c r="A509" s="70" t="s">
        <v>2339</v>
      </c>
      <c r="B509" s="70">
        <v>153</v>
      </c>
      <c r="C509" s="70">
        <v>18</v>
      </c>
      <c r="D509" s="70">
        <v>9</v>
      </c>
      <c r="E509" s="70">
        <v>2021</v>
      </c>
      <c r="F509" s="70" t="s">
        <v>160</v>
      </c>
      <c r="G509" s="70" t="s">
        <v>2321</v>
      </c>
      <c r="H509" s="70" t="s">
        <v>2322</v>
      </c>
      <c r="I509" s="148"/>
      <c r="J509" s="71">
        <v>152.4402094208113</v>
      </c>
      <c r="K509" s="71">
        <v>2.5311433000759798</v>
      </c>
      <c r="L509" s="71">
        <v>18.375804598977524</v>
      </c>
      <c r="M509" s="71">
        <v>25.526251890752924</v>
      </c>
      <c r="N509" s="71">
        <v>27.174712345242138</v>
      </c>
      <c r="O509" s="71">
        <v>25.404963892193035</v>
      </c>
      <c r="P509" s="71">
        <v>31.322797346873983</v>
      </c>
      <c r="Q509" s="71">
        <v>1.6137028742503301</v>
      </c>
      <c r="R509" s="71">
        <v>0.52243247236306412</v>
      </c>
      <c r="S509" s="71">
        <v>4.3644718598693926</v>
      </c>
      <c r="T509" s="72"/>
      <c r="U509" s="71">
        <v>3512444</v>
      </c>
      <c r="V509" s="71">
        <v>661</v>
      </c>
      <c r="W509" s="71">
        <v>497</v>
      </c>
      <c r="X509" s="71">
        <v>7226</v>
      </c>
      <c r="Y509" s="71">
        <v>13206</v>
      </c>
      <c r="Z509" s="71">
        <v>18692</v>
      </c>
      <c r="AA509" s="71">
        <v>6741</v>
      </c>
      <c r="AB509" s="71">
        <v>27638</v>
      </c>
      <c r="AC509" s="71">
        <v>89843.999999999985</v>
      </c>
      <c r="AD509" s="71">
        <v>4.3644718598693926</v>
      </c>
      <c r="AE509" s="72"/>
      <c r="AF509" s="71">
        <v>45087135.559628837</v>
      </c>
      <c r="AG509" s="71">
        <v>2950541.8622955047</v>
      </c>
      <c r="AH509" s="71">
        <v>4727304.970849921</v>
      </c>
      <c r="AI509" s="71">
        <v>46059248.905061312</v>
      </c>
      <c r="AJ509" s="71">
        <v>66611697.709022678</v>
      </c>
      <c r="AK509" s="71">
        <v>0</v>
      </c>
      <c r="AL509" s="71">
        <v>0</v>
      </c>
      <c r="AM509" s="71">
        <v>3627871.331232057</v>
      </c>
      <c r="AN509" s="71">
        <v>0</v>
      </c>
      <c r="AO509" s="71">
        <v>0</v>
      </c>
      <c r="AP509" s="71">
        <v>169063800.33809033</v>
      </c>
      <c r="AQ509" s="72"/>
      <c r="AR509" s="71">
        <v>1144</v>
      </c>
      <c r="AS509" s="71">
        <v>1208</v>
      </c>
      <c r="AT509" s="71">
        <v>1</v>
      </c>
      <c r="AU509" s="71">
        <v>0</v>
      </c>
      <c r="AV509" s="71">
        <v>0</v>
      </c>
      <c r="AW509" s="71">
        <v>0</v>
      </c>
      <c r="AX509" s="71"/>
      <c r="AY509" s="72"/>
      <c r="AZ509" s="71">
        <v>5702.9100000000017</v>
      </c>
      <c r="BA509" s="71">
        <v>98941.799999999901</v>
      </c>
      <c r="BB509" s="71">
        <v>19.2</v>
      </c>
      <c r="BC509" s="71">
        <v>0</v>
      </c>
      <c r="BD509" s="71">
        <v>0</v>
      </c>
      <c r="BE509" s="71">
        <v>0</v>
      </c>
      <c r="BF509" s="71"/>
      <c r="BG509" s="72"/>
      <c r="BH509" s="71">
        <v>0</v>
      </c>
      <c r="BI509" s="71">
        <v>0</v>
      </c>
      <c r="BJ509" s="71">
        <v>14.794</v>
      </c>
      <c r="BK509" s="71">
        <v>0</v>
      </c>
      <c r="BL509" s="71">
        <v>0</v>
      </c>
      <c r="BM509" s="71">
        <v>0</v>
      </c>
      <c r="BN509" s="72"/>
      <c r="BO509" s="71">
        <v>0</v>
      </c>
      <c r="BP509" s="71">
        <v>0</v>
      </c>
      <c r="BQ509" s="71">
        <v>3</v>
      </c>
      <c r="BR509" s="71">
        <v>0</v>
      </c>
      <c r="BS509" s="71">
        <v>0</v>
      </c>
      <c r="BT509" s="71">
        <v>0</v>
      </c>
      <c r="BU509"/>
      <c r="BV509" s="70">
        <v>14.794</v>
      </c>
      <c r="BW509" s="70">
        <v>0</v>
      </c>
      <c r="BX509" s="70">
        <v>0</v>
      </c>
      <c r="BY509" s="70">
        <v>0</v>
      </c>
      <c r="BZ509" s="70">
        <v>0</v>
      </c>
      <c r="CA509" s="70">
        <v>0</v>
      </c>
      <c r="CB509" s="70">
        <v>0</v>
      </c>
      <c r="CC509" s="70">
        <v>0</v>
      </c>
      <c r="CD509" s="70">
        <v>0</v>
      </c>
    </row>
    <row r="510" spans="1:82">
      <c r="A510" s="70" t="s">
        <v>2340</v>
      </c>
      <c r="B510" s="70">
        <v>153</v>
      </c>
      <c r="C510" s="70">
        <v>19</v>
      </c>
      <c r="D510" s="70">
        <v>9</v>
      </c>
      <c r="E510" s="70">
        <v>2022</v>
      </c>
      <c r="F510" s="70" t="s">
        <v>161</v>
      </c>
      <c r="G510" s="70" t="s">
        <v>2321</v>
      </c>
      <c r="H510" s="70" t="s">
        <v>2322</v>
      </c>
      <c r="I510" s="148"/>
      <c r="J510" s="71">
        <v>129.59604633522628</v>
      </c>
      <c r="K510" s="71">
        <v>2.698079094502166</v>
      </c>
      <c r="L510" s="71">
        <v>13.242504730779887</v>
      </c>
      <c r="M510" s="71">
        <v>25.681912772417483</v>
      </c>
      <c r="N510" s="71">
        <v>38.019396275901265</v>
      </c>
      <c r="O510" s="71">
        <v>26.590258646181926</v>
      </c>
      <c r="P510" s="71">
        <v>31.085888079468244</v>
      </c>
      <c r="Q510" s="71">
        <v>1.606852351230865</v>
      </c>
      <c r="R510" s="71">
        <v>0.51943250840982191</v>
      </c>
      <c r="S510" s="71">
        <v>2.7717785621907511</v>
      </c>
      <c r="T510" s="72"/>
      <c r="U510" s="71">
        <v>3528823</v>
      </c>
      <c r="V510" s="71">
        <v>661</v>
      </c>
      <c r="W510" s="71">
        <v>497</v>
      </c>
      <c r="X510" s="71">
        <v>7226</v>
      </c>
      <c r="Y510" s="71">
        <v>13283</v>
      </c>
      <c r="Z510" s="71">
        <v>18588</v>
      </c>
      <c r="AA510" s="71">
        <v>6792</v>
      </c>
      <c r="AB510" s="71">
        <v>27295</v>
      </c>
      <c r="AC510" s="71">
        <v>90449.999999999985</v>
      </c>
      <c r="AD510" s="71">
        <v>2.7717785621907511</v>
      </c>
      <c r="AE510" s="72"/>
      <c r="AF510" s="71">
        <v>39019558.61861515</v>
      </c>
      <c r="AG510" s="71">
        <v>2720477.5760953757</v>
      </c>
      <c r="AH510" s="71">
        <v>3615594.3650990962</v>
      </c>
      <c r="AI510" s="71">
        <v>40929826.568532571</v>
      </c>
      <c r="AJ510" s="71">
        <v>75693203.080619618</v>
      </c>
      <c r="AK510" s="71">
        <v>0</v>
      </c>
      <c r="AL510" s="71">
        <v>0</v>
      </c>
      <c r="AM510" s="71">
        <v>3524529.5008422192</v>
      </c>
      <c r="AN510" s="71">
        <v>0</v>
      </c>
      <c r="AO510" s="71">
        <v>0</v>
      </c>
      <c r="AP510" s="71">
        <v>165503189.70980403</v>
      </c>
      <c r="AQ510" s="72"/>
      <c r="AR510" s="71">
        <v>1170</v>
      </c>
      <c r="AS510" s="71">
        <v>1241</v>
      </c>
      <c r="AT510" s="71">
        <v>2</v>
      </c>
      <c r="AU510" s="71">
        <v>0</v>
      </c>
      <c r="AV510" s="71">
        <v>0</v>
      </c>
      <c r="AW510" s="71">
        <v>0</v>
      </c>
      <c r="AX510" s="71"/>
      <c r="AY510" s="72"/>
      <c r="AZ510" s="71">
        <v>5846.0400000000009</v>
      </c>
      <c r="BA510" s="71">
        <v>110368.0999999999</v>
      </c>
      <c r="BB510" s="71">
        <v>38.700000000000003</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2341</v>
      </c>
      <c r="B511" s="70">
        <v>153</v>
      </c>
      <c r="C511" s="70">
        <v>20</v>
      </c>
      <c r="D511" s="70">
        <v>9</v>
      </c>
      <c r="E511" s="70">
        <v>2023</v>
      </c>
      <c r="F511" s="70" t="s">
        <v>1539</v>
      </c>
      <c r="G511" s="70" t="s">
        <v>2321</v>
      </c>
      <c r="H511" s="70" t="s">
        <v>2322</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1196</v>
      </c>
      <c r="AS511" s="71">
        <v>1249</v>
      </c>
      <c r="AT511" s="71">
        <v>2</v>
      </c>
      <c r="AU511" s="71">
        <v>0</v>
      </c>
      <c r="AV511" s="71">
        <v>0</v>
      </c>
      <c r="AW511" s="71">
        <v>0</v>
      </c>
      <c r="AX511" s="71"/>
      <c r="AY511" s="72"/>
      <c r="AZ511" s="71">
        <v>6025.8100000000022</v>
      </c>
      <c r="BA511" s="71">
        <v>110764.4999999999</v>
      </c>
      <c r="BB511" s="71">
        <v>38.700000000000003</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2342</v>
      </c>
      <c r="B512" s="70">
        <v>153</v>
      </c>
      <c r="C512" s="70">
        <v>21</v>
      </c>
      <c r="D512" s="70">
        <v>9</v>
      </c>
      <c r="E512" s="70">
        <v>2024</v>
      </c>
      <c r="F512" s="70" t="s">
        <v>1554</v>
      </c>
      <c r="G512" s="70" t="s">
        <v>2321</v>
      </c>
      <c r="H512" s="70" t="s">
        <v>2322</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2343</v>
      </c>
      <c r="B513" s="70">
        <v>103</v>
      </c>
      <c r="C513" s="70">
        <v>1</v>
      </c>
      <c r="D513" s="70">
        <v>7</v>
      </c>
      <c r="E513" s="70">
        <v>1990</v>
      </c>
      <c r="F513" s="70" t="s">
        <v>787</v>
      </c>
      <c r="G513" s="70" t="s">
        <v>2344</v>
      </c>
      <c r="H513" s="70" t="s">
        <v>2345</v>
      </c>
      <c r="I513" s="148"/>
      <c r="J513" s="71">
        <v>323.97420900878762</v>
      </c>
      <c r="K513" s="71">
        <v>10.786618760067819</v>
      </c>
      <c r="L513" s="71">
        <v>34.288466767827572</v>
      </c>
      <c r="M513" s="71">
        <v>31.725118819812241</v>
      </c>
      <c r="N513" s="71">
        <v>47.438187369245192</v>
      </c>
      <c r="O513" s="71">
        <v>27.852356678164249</v>
      </c>
      <c r="P513" s="71">
        <v>54.589762821458372</v>
      </c>
      <c r="Q513" s="71">
        <v>2.6030067332786899</v>
      </c>
      <c r="R513" s="71">
        <v>0</v>
      </c>
      <c r="S513" s="71">
        <v>2.5964275358395161</v>
      </c>
      <c r="T513" s="72"/>
      <c r="U513" s="71">
        <v>5843542</v>
      </c>
      <c r="V513" s="71">
        <v>2406</v>
      </c>
      <c r="W513" s="71">
        <v>373</v>
      </c>
      <c r="X513" s="71">
        <v>9733</v>
      </c>
      <c r="Y513" s="71">
        <v>12741</v>
      </c>
      <c r="Z513" s="71">
        <v>11456</v>
      </c>
      <c r="AA513" s="71">
        <v>13255</v>
      </c>
      <c r="AB513" s="71">
        <v>42264</v>
      </c>
      <c r="AC513" s="71">
        <v>0</v>
      </c>
      <c r="AD513" s="71">
        <v>2.5964275358395161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2346</v>
      </c>
      <c r="B514" s="70">
        <v>104</v>
      </c>
      <c r="C514" s="70">
        <v>2</v>
      </c>
      <c r="D514" s="70">
        <v>7</v>
      </c>
      <c r="E514" s="70">
        <v>2005</v>
      </c>
      <c r="F514" s="70" t="s">
        <v>789</v>
      </c>
      <c r="G514" s="70" t="s">
        <v>2344</v>
      </c>
      <c r="H514" s="70" t="s">
        <v>2345</v>
      </c>
      <c r="I514" s="148"/>
      <c r="J514" s="71">
        <v>341.37805631849528</v>
      </c>
      <c r="K514" s="71">
        <v>7.100361156800294</v>
      </c>
      <c r="L514" s="71">
        <v>17.991911542994369</v>
      </c>
      <c r="M514" s="71">
        <v>49.830641623061837</v>
      </c>
      <c r="N514" s="71">
        <v>68.645307592389244</v>
      </c>
      <c r="O514" s="71">
        <v>39.214981450535582</v>
      </c>
      <c r="P514" s="71">
        <v>52.896511441011967</v>
      </c>
      <c r="Q514" s="71">
        <v>2.1464253090923902</v>
      </c>
      <c r="R514" s="71">
        <v>0</v>
      </c>
      <c r="S514" s="71">
        <v>4.7486187388399994</v>
      </c>
      <c r="T514" s="72"/>
      <c r="U514" s="71">
        <v>6962392</v>
      </c>
      <c r="V514" s="71">
        <v>1986</v>
      </c>
      <c r="W514" s="71">
        <v>221</v>
      </c>
      <c r="X514" s="71">
        <v>7285</v>
      </c>
      <c r="Y514" s="71">
        <v>12686</v>
      </c>
      <c r="Z514" s="71">
        <v>18665</v>
      </c>
      <c r="AA514" s="71">
        <v>10519</v>
      </c>
      <c r="AB514" s="71">
        <v>36433</v>
      </c>
      <c r="AC514" s="71">
        <v>0</v>
      </c>
      <c r="AD514" s="71">
        <v>4.7486187388399994</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2347</v>
      </c>
      <c r="B515" s="70">
        <v>105</v>
      </c>
      <c r="C515" s="70">
        <v>3</v>
      </c>
      <c r="D515" s="70">
        <v>7</v>
      </c>
      <c r="E515" s="70">
        <v>2006</v>
      </c>
      <c r="F515" s="70" t="s">
        <v>790</v>
      </c>
      <c r="G515" s="70" t="s">
        <v>2344</v>
      </c>
      <c r="H515" s="70" t="s">
        <v>2345</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2348</v>
      </c>
      <c r="B516" s="70">
        <v>106</v>
      </c>
      <c r="C516" s="70">
        <v>4</v>
      </c>
      <c r="D516" s="70">
        <v>7</v>
      </c>
      <c r="E516" s="70">
        <v>2007</v>
      </c>
      <c r="F516" s="70" t="s">
        <v>791</v>
      </c>
      <c r="G516" s="70" t="s">
        <v>2344</v>
      </c>
      <c r="H516" s="70" t="s">
        <v>2345</v>
      </c>
      <c r="I516" s="148"/>
      <c r="J516" s="71">
        <v>400.00237442705583</v>
      </c>
      <c r="K516" s="71">
        <v>5.9378974483183082</v>
      </c>
      <c r="L516" s="71">
        <v>10.8037467860619</v>
      </c>
      <c r="M516" s="71">
        <v>58.856588405837982</v>
      </c>
      <c r="N516" s="71">
        <v>62.407978891852387</v>
      </c>
      <c r="O516" s="71">
        <v>37.385460800427452</v>
      </c>
      <c r="P516" s="71">
        <v>51.800350306973677</v>
      </c>
      <c r="Q516" s="71">
        <v>2.2036878454266899</v>
      </c>
      <c r="R516" s="71">
        <v>0</v>
      </c>
      <c r="S516" s="71">
        <v>4.2629466880000013</v>
      </c>
      <c r="T516" s="72"/>
      <c r="U516" s="71">
        <v>8856660</v>
      </c>
      <c r="V516" s="71">
        <v>1727</v>
      </c>
      <c r="W516" s="71">
        <v>209</v>
      </c>
      <c r="X516" s="71">
        <v>9624</v>
      </c>
      <c r="Y516" s="71">
        <v>12896</v>
      </c>
      <c r="Z516" s="71">
        <v>18498</v>
      </c>
      <c r="AA516" s="71">
        <v>10144</v>
      </c>
      <c r="AB516" s="71">
        <v>35427</v>
      </c>
      <c r="AC516" s="71">
        <v>0</v>
      </c>
      <c r="AD516" s="71">
        <v>4.2629466880000013</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2349</v>
      </c>
      <c r="B517" s="70">
        <v>107</v>
      </c>
      <c r="C517" s="70">
        <v>5</v>
      </c>
      <c r="D517" s="70">
        <v>7</v>
      </c>
      <c r="E517" s="70">
        <v>2008</v>
      </c>
      <c r="F517" s="70" t="s">
        <v>792</v>
      </c>
      <c r="G517" s="70" t="s">
        <v>2344</v>
      </c>
      <c r="H517" s="70" t="s">
        <v>2345</v>
      </c>
      <c r="I517" s="148"/>
      <c r="J517" s="71">
        <v>395.18317576094557</v>
      </c>
      <c r="K517" s="71">
        <v>4.5063050908374214</v>
      </c>
      <c r="L517" s="71">
        <v>9.7361337912738275</v>
      </c>
      <c r="M517" s="71">
        <v>59.985570890504157</v>
      </c>
      <c r="N517" s="71">
        <v>63.211594641785638</v>
      </c>
      <c r="O517" s="71">
        <v>36.10216948619226</v>
      </c>
      <c r="P517" s="71">
        <v>50.195809556026262</v>
      </c>
      <c r="Q517" s="71">
        <v>2.13859261365387</v>
      </c>
      <c r="R517" s="71">
        <v>0</v>
      </c>
      <c r="S517" s="71">
        <v>3.218361059759999</v>
      </c>
      <c r="T517" s="72"/>
      <c r="U517" s="71">
        <v>10041685</v>
      </c>
      <c r="V517" s="71">
        <v>1727</v>
      </c>
      <c r="W517" s="71">
        <v>209</v>
      </c>
      <c r="X517" s="71">
        <v>9624</v>
      </c>
      <c r="Y517" s="71">
        <v>12937</v>
      </c>
      <c r="Z517" s="71">
        <v>18490</v>
      </c>
      <c r="AA517" s="71">
        <v>9841</v>
      </c>
      <c r="AB517" s="71">
        <v>34946</v>
      </c>
      <c r="AC517" s="71">
        <v>0</v>
      </c>
      <c r="AD517" s="71">
        <v>3.218361059759999</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2350</v>
      </c>
      <c r="B518" s="70">
        <v>108</v>
      </c>
      <c r="C518" s="70">
        <v>6</v>
      </c>
      <c r="D518" s="70">
        <v>7</v>
      </c>
      <c r="E518" s="70">
        <v>2009</v>
      </c>
      <c r="F518" s="70" t="s">
        <v>176</v>
      </c>
      <c r="G518" s="70" t="s">
        <v>2344</v>
      </c>
      <c r="H518" s="70" t="s">
        <v>2345</v>
      </c>
      <c r="I518" s="148"/>
      <c r="J518" s="71">
        <v>350.73137897879838</v>
      </c>
      <c r="K518" s="71">
        <v>3.8433297032365621</v>
      </c>
      <c r="L518" s="71">
        <v>8.488826532649199</v>
      </c>
      <c r="M518" s="71">
        <v>54.683249608964843</v>
      </c>
      <c r="N518" s="71">
        <v>58.198664960407221</v>
      </c>
      <c r="O518" s="71">
        <v>36.676764002950428</v>
      </c>
      <c r="P518" s="71">
        <v>47.751839058100309</v>
      </c>
      <c r="Q518" s="71">
        <v>2.00729464293426</v>
      </c>
      <c r="R518" s="71">
        <v>0</v>
      </c>
      <c r="S518" s="71">
        <v>3.42554733342</v>
      </c>
      <c r="T518" s="72"/>
      <c r="U518" s="71">
        <v>7570210</v>
      </c>
      <c r="V518" s="71">
        <v>1510</v>
      </c>
      <c r="W518" s="71">
        <v>265</v>
      </c>
      <c r="X518" s="71">
        <v>9932</v>
      </c>
      <c r="Y518" s="71">
        <v>12936</v>
      </c>
      <c r="Z518" s="71">
        <v>18541</v>
      </c>
      <c r="AA518" s="71">
        <v>9611</v>
      </c>
      <c r="AB518" s="71">
        <v>34432</v>
      </c>
      <c r="AC518" s="71">
        <v>0</v>
      </c>
      <c r="AD518" s="71">
        <v>3.42554733342</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11.243</v>
      </c>
      <c r="BJ518" s="71">
        <v>506.09399999999999</v>
      </c>
      <c r="BK518" s="71">
        <v>0</v>
      </c>
      <c r="BL518" s="71">
        <v>0</v>
      </c>
      <c r="BM518" s="71">
        <v>0</v>
      </c>
      <c r="BN518" s="72"/>
      <c r="BO518" s="71">
        <v>0</v>
      </c>
      <c r="BP518" s="71">
        <v>2</v>
      </c>
      <c r="BQ518" s="71">
        <v>9</v>
      </c>
      <c r="BR518" s="71">
        <v>0</v>
      </c>
      <c r="BS518" s="71">
        <v>0</v>
      </c>
      <c r="BT518" s="71">
        <v>0</v>
      </c>
      <c r="BU518"/>
      <c r="BV518" s="70">
        <v>224.27199999999999</v>
      </c>
      <c r="BW518" s="70">
        <v>30.596</v>
      </c>
      <c r="BX518" s="70">
        <v>262.46899999999999</v>
      </c>
      <c r="BY518" s="70">
        <v>0</v>
      </c>
      <c r="BZ518" s="70">
        <v>0</v>
      </c>
      <c r="CA518" s="70">
        <v>0</v>
      </c>
      <c r="CB518" s="70">
        <v>0</v>
      </c>
      <c r="CC518" s="70">
        <v>0</v>
      </c>
      <c r="CD518" s="70">
        <v>0</v>
      </c>
    </row>
    <row r="519" spans="1:82">
      <c r="A519" s="70" t="s">
        <v>2351</v>
      </c>
      <c r="B519" s="70">
        <v>109</v>
      </c>
      <c r="C519" s="70">
        <v>7</v>
      </c>
      <c r="D519" s="70">
        <v>7</v>
      </c>
      <c r="E519" s="70">
        <v>2010</v>
      </c>
      <c r="F519" s="70" t="s">
        <v>177</v>
      </c>
      <c r="G519" s="70" t="s">
        <v>2344</v>
      </c>
      <c r="H519" s="70" t="s">
        <v>2345</v>
      </c>
      <c r="I519" s="148"/>
      <c r="J519" s="71">
        <v>359.06474073264769</v>
      </c>
      <c r="K519" s="71">
        <v>4.1984666118336156</v>
      </c>
      <c r="L519" s="71">
        <v>8.0423925488064523</v>
      </c>
      <c r="M519" s="71">
        <v>61.810326067463237</v>
      </c>
      <c r="N519" s="71">
        <v>62.705933076515642</v>
      </c>
      <c r="O519" s="71">
        <v>36.794595885257003</v>
      </c>
      <c r="P519" s="71">
        <v>47.96597188487808</v>
      </c>
      <c r="Q519" s="71">
        <v>2.05964236176996</v>
      </c>
      <c r="R519" s="71">
        <v>0</v>
      </c>
      <c r="S519" s="71">
        <v>4.0427554858599999</v>
      </c>
      <c r="T519" s="72"/>
      <c r="U519" s="71">
        <v>8076345</v>
      </c>
      <c r="V519" s="71">
        <v>1510</v>
      </c>
      <c r="W519" s="71">
        <v>265</v>
      </c>
      <c r="X519" s="71">
        <v>9932</v>
      </c>
      <c r="Y519" s="71">
        <v>12951</v>
      </c>
      <c r="Z519" s="71">
        <v>18687</v>
      </c>
      <c r="AA519" s="71">
        <v>9413</v>
      </c>
      <c r="AB519" s="71">
        <v>33854</v>
      </c>
      <c r="AC519" s="71">
        <v>0</v>
      </c>
      <c r="AD519" s="71">
        <v>4.0427554858599999</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11.882</v>
      </c>
      <c r="BJ519" s="71">
        <v>598.279</v>
      </c>
      <c r="BK519" s="71">
        <v>0</v>
      </c>
      <c r="BL519" s="71">
        <v>0</v>
      </c>
      <c r="BM519" s="71">
        <v>0</v>
      </c>
      <c r="BN519" s="72"/>
      <c r="BO519" s="71">
        <v>0</v>
      </c>
      <c r="BP519" s="71">
        <v>2</v>
      </c>
      <c r="BQ519" s="71">
        <v>9</v>
      </c>
      <c r="BR519" s="71">
        <v>0</v>
      </c>
      <c r="BS519" s="71">
        <v>0</v>
      </c>
      <c r="BT519" s="71">
        <v>0</v>
      </c>
      <c r="BU519"/>
      <c r="BV519" s="70">
        <v>251.66800000000001</v>
      </c>
      <c r="BW519" s="70">
        <v>33.826999999999998</v>
      </c>
      <c r="BX519" s="70">
        <v>324.666</v>
      </c>
      <c r="BY519" s="70">
        <v>0</v>
      </c>
      <c r="BZ519" s="70">
        <v>0</v>
      </c>
      <c r="CA519" s="70">
        <v>0</v>
      </c>
      <c r="CB519" s="70">
        <v>0</v>
      </c>
      <c r="CC519" s="70">
        <v>0</v>
      </c>
      <c r="CD519" s="70">
        <v>0</v>
      </c>
    </row>
    <row r="520" spans="1:82">
      <c r="A520" s="70" t="s">
        <v>2352</v>
      </c>
      <c r="B520" s="70">
        <v>110</v>
      </c>
      <c r="C520" s="70">
        <v>8</v>
      </c>
      <c r="D520" s="70">
        <v>7</v>
      </c>
      <c r="E520" s="70">
        <v>2011</v>
      </c>
      <c r="F520" s="70" t="s">
        <v>178</v>
      </c>
      <c r="G520" s="1064" t="s">
        <v>2344</v>
      </c>
      <c r="H520" s="70" t="s">
        <v>2345</v>
      </c>
      <c r="I520" s="148"/>
      <c r="J520" s="71">
        <v>432.56396103689599</v>
      </c>
      <c r="K520" s="71">
        <v>4.9905350158587014</v>
      </c>
      <c r="L520" s="71">
        <v>10.790363122147591</v>
      </c>
      <c r="M520" s="71">
        <v>58.772968552543837</v>
      </c>
      <c r="N520" s="71">
        <v>55.074043391776613</v>
      </c>
      <c r="O520" s="71">
        <v>36.145202031185974</v>
      </c>
      <c r="P520" s="71">
        <v>45.916739352694599</v>
      </c>
      <c r="Q520" s="71">
        <v>2.3394218655663201</v>
      </c>
      <c r="R520" s="71">
        <v>0</v>
      </c>
      <c r="S520" s="71">
        <v>4.9167204704799996</v>
      </c>
      <c r="T520" s="72"/>
      <c r="U520" s="71">
        <v>9767577</v>
      </c>
      <c r="V520" s="71">
        <v>1510</v>
      </c>
      <c r="W520" s="71">
        <v>265</v>
      </c>
      <c r="X520" s="71">
        <v>9932</v>
      </c>
      <c r="Y520" s="71">
        <v>12948</v>
      </c>
      <c r="Z520" s="71">
        <v>18756</v>
      </c>
      <c r="AA520" s="71">
        <v>9279</v>
      </c>
      <c r="AB520" s="71">
        <v>33336</v>
      </c>
      <c r="AC520" s="71">
        <v>0</v>
      </c>
      <c r="AD520" s="71">
        <v>4.9167204704799996</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13.638</v>
      </c>
      <c r="BJ520" s="71">
        <v>545.01900000000001</v>
      </c>
      <c r="BK520" s="71">
        <v>0</v>
      </c>
      <c r="BL520" s="71">
        <v>0</v>
      </c>
      <c r="BM520" s="71">
        <v>0</v>
      </c>
      <c r="BN520" s="72"/>
      <c r="BO520" s="71">
        <v>0</v>
      </c>
      <c r="BP520" s="71">
        <v>2</v>
      </c>
      <c r="BQ520" s="71">
        <v>9</v>
      </c>
      <c r="BR520" s="71">
        <v>0</v>
      </c>
      <c r="BS520" s="71">
        <v>0</v>
      </c>
      <c r="BT520" s="71">
        <v>0</v>
      </c>
      <c r="BU520"/>
      <c r="BV520" s="70">
        <v>229.387</v>
      </c>
      <c r="BW520" s="70">
        <v>38.204000000000001</v>
      </c>
      <c r="BX520" s="70">
        <v>291.06599999999997</v>
      </c>
      <c r="BY520" s="70">
        <v>0</v>
      </c>
      <c r="BZ520" s="70">
        <v>0</v>
      </c>
      <c r="CA520" s="70">
        <v>0</v>
      </c>
      <c r="CB520" s="70">
        <v>0</v>
      </c>
      <c r="CC520" s="70">
        <v>0</v>
      </c>
      <c r="CD520" s="70">
        <v>0</v>
      </c>
    </row>
    <row r="521" spans="1:82">
      <c r="A521" s="70" t="s">
        <v>2353</v>
      </c>
      <c r="B521" s="70">
        <v>111</v>
      </c>
      <c r="C521" s="70">
        <v>9</v>
      </c>
      <c r="D521" s="70">
        <v>7</v>
      </c>
      <c r="E521" s="70">
        <v>2012</v>
      </c>
      <c r="F521" s="70" t="s">
        <v>179</v>
      </c>
      <c r="G521" s="1064" t="s">
        <v>2344</v>
      </c>
      <c r="H521" s="70" t="s">
        <v>2345</v>
      </c>
      <c r="I521" s="148"/>
      <c r="J521" s="71">
        <v>351.19913086603361</v>
      </c>
      <c r="K521" s="71">
        <v>4.5139371262686989</v>
      </c>
      <c r="L521" s="71">
        <v>10.707477417286899</v>
      </c>
      <c r="M521" s="71">
        <v>56.777064823950766</v>
      </c>
      <c r="N521" s="71">
        <v>61.458671957722288</v>
      </c>
      <c r="O521" s="71">
        <v>35.960191952647889</v>
      </c>
      <c r="P521" s="71">
        <v>45.426514424945744</v>
      </c>
      <c r="Q521" s="71">
        <v>2.51055012739404</v>
      </c>
      <c r="R521" s="71">
        <v>0</v>
      </c>
      <c r="S521" s="71">
        <v>4.6977195860000007</v>
      </c>
      <c r="T521" s="72"/>
      <c r="U521" s="71">
        <v>7876308</v>
      </c>
      <c r="V521" s="71">
        <v>1510</v>
      </c>
      <c r="W521" s="71">
        <v>265</v>
      </c>
      <c r="X521" s="71">
        <v>9932</v>
      </c>
      <c r="Y521" s="71">
        <v>13053</v>
      </c>
      <c r="Z521" s="71">
        <v>18808</v>
      </c>
      <c r="AA521" s="71">
        <v>9128</v>
      </c>
      <c r="AB521" s="71">
        <v>32927</v>
      </c>
      <c r="AC521" s="71">
        <v>0</v>
      </c>
      <c r="AD521" s="71">
        <v>4.6977195860000007</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12.798</v>
      </c>
      <c r="BJ521" s="71">
        <v>532.44899999999996</v>
      </c>
      <c r="BK521" s="71">
        <v>0</v>
      </c>
      <c r="BL521" s="71">
        <v>0</v>
      </c>
      <c r="BM521" s="71">
        <v>0</v>
      </c>
      <c r="BN521" s="72"/>
      <c r="BO521" s="71">
        <v>0</v>
      </c>
      <c r="BP521" s="71">
        <v>2</v>
      </c>
      <c r="BQ521" s="71">
        <v>9</v>
      </c>
      <c r="BR521" s="71">
        <v>0</v>
      </c>
      <c r="BS521" s="71">
        <v>0</v>
      </c>
      <c r="BT521" s="71">
        <v>0</v>
      </c>
      <c r="BU521"/>
      <c r="BV521" s="70">
        <v>217.76900000000001</v>
      </c>
      <c r="BW521" s="70">
        <v>37.578000000000003</v>
      </c>
      <c r="BX521" s="70">
        <v>289.89999999999998</v>
      </c>
      <c r="BY521" s="70">
        <v>0</v>
      </c>
      <c r="BZ521" s="70">
        <v>0</v>
      </c>
      <c r="CA521" s="70">
        <v>0</v>
      </c>
      <c r="CB521" s="70">
        <v>0</v>
      </c>
      <c r="CC521" s="70">
        <v>0</v>
      </c>
      <c r="CD521" s="70">
        <v>0</v>
      </c>
    </row>
    <row r="522" spans="1:82">
      <c r="A522" s="70" t="s">
        <v>2354</v>
      </c>
      <c r="B522" s="70">
        <v>112</v>
      </c>
      <c r="C522" s="70">
        <v>10</v>
      </c>
      <c r="D522" s="70">
        <v>7</v>
      </c>
      <c r="E522" s="70">
        <v>2013</v>
      </c>
      <c r="F522" s="70" t="s">
        <v>180</v>
      </c>
      <c r="G522" s="70" t="s">
        <v>2344</v>
      </c>
      <c r="H522" s="70" t="s">
        <v>2345</v>
      </c>
      <c r="I522" s="148"/>
      <c r="J522" s="71">
        <v>363.67949538419151</v>
      </c>
      <c r="K522" s="71">
        <v>3.7842936326258019</v>
      </c>
      <c r="L522" s="71">
        <v>9.9445449854705537</v>
      </c>
      <c r="M522" s="71">
        <v>56.113313594444072</v>
      </c>
      <c r="N522" s="71">
        <v>61.526126019425867</v>
      </c>
      <c r="O522" s="71">
        <v>34.339065679808293</v>
      </c>
      <c r="P522" s="71">
        <v>45.148099107941697</v>
      </c>
      <c r="Q522" s="71">
        <v>2.5162773403551899</v>
      </c>
      <c r="R522" s="71">
        <v>0</v>
      </c>
      <c r="S522" s="71">
        <v>4.8563768208000004</v>
      </c>
      <c r="T522" s="72"/>
      <c r="U522" s="71">
        <v>7802782</v>
      </c>
      <c r="V522" s="71">
        <v>1510</v>
      </c>
      <c r="W522" s="71">
        <v>265</v>
      </c>
      <c r="X522" s="71">
        <v>9932</v>
      </c>
      <c r="Y522" s="71">
        <v>13016</v>
      </c>
      <c r="Z522" s="71">
        <v>18762</v>
      </c>
      <c r="AA522" s="71">
        <v>9038</v>
      </c>
      <c r="AB522" s="71">
        <v>32529</v>
      </c>
      <c r="AC522" s="71">
        <v>0</v>
      </c>
      <c r="AD522" s="71">
        <v>4.8563768208000004</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13.715</v>
      </c>
      <c r="BJ522" s="71">
        <v>580.03</v>
      </c>
      <c r="BK522" s="71">
        <v>0</v>
      </c>
      <c r="BL522" s="71">
        <v>0</v>
      </c>
      <c r="BM522" s="71">
        <v>0</v>
      </c>
      <c r="BN522" s="72"/>
      <c r="BO522" s="71">
        <v>0</v>
      </c>
      <c r="BP522" s="71">
        <v>2</v>
      </c>
      <c r="BQ522" s="71">
        <v>9</v>
      </c>
      <c r="BR522" s="71">
        <v>0</v>
      </c>
      <c r="BS522" s="71">
        <v>0</v>
      </c>
      <c r="BT522" s="71">
        <v>0</v>
      </c>
      <c r="BU522"/>
      <c r="BV522" s="70">
        <v>246.745</v>
      </c>
      <c r="BW522" s="70">
        <v>39.868000000000002</v>
      </c>
      <c r="BX522" s="70">
        <v>307.13200000000001</v>
      </c>
      <c r="BY522" s="70">
        <v>0</v>
      </c>
      <c r="BZ522" s="70">
        <v>0</v>
      </c>
      <c r="CA522" s="70">
        <v>0</v>
      </c>
      <c r="CB522" s="70">
        <v>0</v>
      </c>
      <c r="CC522" s="70">
        <v>0</v>
      </c>
      <c r="CD522" s="70">
        <v>0</v>
      </c>
    </row>
    <row r="523" spans="1:82">
      <c r="A523" s="70" t="s">
        <v>2355</v>
      </c>
      <c r="B523" s="70">
        <v>113</v>
      </c>
      <c r="C523" s="70">
        <v>11</v>
      </c>
      <c r="D523" s="70">
        <v>7</v>
      </c>
      <c r="E523" s="70">
        <v>2014</v>
      </c>
      <c r="F523" s="70" t="s">
        <v>181</v>
      </c>
      <c r="G523" s="70" t="s">
        <v>2344</v>
      </c>
      <c r="H523" s="70" t="s">
        <v>2345</v>
      </c>
      <c r="I523" s="148"/>
      <c r="J523" s="71">
        <v>380.25400299418732</v>
      </c>
      <c r="K523" s="71">
        <v>3.4164068953414621</v>
      </c>
      <c r="L523" s="71">
        <v>12.460298437736361</v>
      </c>
      <c r="M523" s="71">
        <v>52.296935961207922</v>
      </c>
      <c r="N523" s="71">
        <v>56.427089357742133</v>
      </c>
      <c r="O523" s="71">
        <v>32.459574078849293</v>
      </c>
      <c r="P523" s="71">
        <v>44.222845019140493</v>
      </c>
      <c r="Q523" s="71">
        <v>2.3742892620370499</v>
      </c>
      <c r="R523" s="71">
        <v>0</v>
      </c>
      <c r="S523" s="71">
        <v>4.1568452100000002</v>
      </c>
      <c r="T523" s="72"/>
      <c r="U523" s="71">
        <v>8710897</v>
      </c>
      <c r="V523" s="71">
        <v>1185</v>
      </c>
      <c r="W523" s="71">
        <v>338</v>
      </c>
      <c r="X523" s="71">
        <v>9134</v>
      </c>
      <c r="Y523" s="71">
        <v>12989</v>
      </c>
      <c r="Z523" s="71">
        <v>18679</v>
      </c>
      <c r="AA523" s="71">
        <v>8807</v>
      </c>
      <c r="AB523" s="71">
        <v>31991</v>
      </c>
      <c r="AC523" s="71">
        <v>0</v>
      </c>
      <c r="AD523" s="71">
        <v>4.1568452100000002</v>
      </c>
      <c r="AE523" s="72"/>
      <c r="AF523" s="71"/>
      <c r="AG523" s="71"/>
      <c r="AH523" s="71"/>
      <c r="AI523" s="71"/>
      <c r="AJ523" s="71"/>
      <c r="AK523" s="71"/>
      <c r="AL523" s="71"/>
      <c r="AM523" s="71"/>
      <c r="AN523" s="71"/>
      <c r="AO523" s="71"/>
      <c r="AP523" s="71"/>
      <c r="AQ523" s="72"/>
      <c r="AR523" s="71">
        <v>690</v>
      </c>
      <c r="AS523" s="71">
        <v>163</v>
      </c>
      <c r="AT523" s="71">
        <v>0</v>
      </c>
      <c r="AU523" s="71">
        <v>2</v>
      </c>
      <c r="AV523" s="71">
        <v>0</v>
      </c>
      <c r="AW523" s="71">
        <v>0</v>
      </c>
      <c r="AX523" s="71"/>
      <c r="AY523" s="72"/>
      <c r="AZ523" s="71">
        <v>3040.2559999999999</v>
      </c>
      <c r="BA523" s="71">
        <v>9461.7000000000007</v>
      </c>
      <c r="BB523" s="71">
        <v>0</v>
      </c>
      <c r="BC523" s="71">
        <v>3460</v>
      </c>
      <c r="BD523" s="71">
        <v>0</v>
      </c>
      <c r="BE523" s="71">
        <v>0</v>
      </c>
      <c r="BF523" s="71"/>
      <c r="BG523" s="72"/>
      <c r="BH523" s="71">
        <v>0</v>
      </c>
      <c r="BI523" s="71">
        <v>14.109</v>
      </c>
      <c r="BJ523" s="71">
        <v>608.37900000000002</v>
      </c>
      <c r="BK523" s="71">
        <v>0</v>
      </c>
      <c r="BL523" s="71">
        <v>6.008</v>
      </c>
      <c r="BM523" s="71">
        <v>0</v>
      </c>
      <c r="BN523" s="72"/>
      <c r="BO523" s="71">
        <v>0</v>
      </c>
      <c r="BP523" s="71">
        <v>2</v>
      </c>
      <c r="BQ523" s="71">
        <v>9</v>
      </c>
      <c r="BR523" s="71">
        <v>0</v>
      </c>
      <c r="BS523" s="71">
        <v>1</v>
      </c>
      <c r="BT523" s="71">
        <v>0</v>
      </c>
      <c r="BU523"/>
      <c r="BV523" s="70">
        <v>253.18799999999999</v>
      </c>
      <c r="BW523" s="70">
        <v>41.776000000000003</v>
      </c>
      <c r="BX523" s="70">
        <v>333.53199999999998</v>
      </c>
      <c r="BY523" s="70">
        <v>0</v>
      </c>
      <c r="BZ523" s="70">
        <v>0</v>
      </c>
      <c r="CA523" s="70">
        <v>0</v>
      </c>
      <c r="CB523" s="70">
        <v>0</v>
      </c>
      <c r="CC523" s="70">
        <v>0</v>
      </c>
      <c r="CD523" s="70">
        <v>0</v>
      </c>
    </row>
    <row r="524" spans="1:82">
      <c r="A524" s="70" t="s">
        <v>2356</v>
      </c>
      <c r="B524" s="70">
        <v>114</v>
      </c>
      <c r="C524" s="70">
        <v>12</v>
      </c>
      <c r="D524" s="70">
        <v>7</v>
      </c>
      <c r="E524" s="70">
        <v>2015</v>
      </c>
      <c r="F524" s="70" t="s">
        <v>182</v>
      </c>
      <c r="G524" s="70" t="s">
        <v>2344</v>
      </c>
      <c r="H524" s="70" t="s">
        <v>2345</v>
      </c>
      <c r="I524" s="148"/>
      <c r="J524" s="71">
        <v>359.62031983249187</v>
      </c>
      <c r="K524" s="71">
        <v>3.0906304921561949</v>
      </c>
      <c r="L524" s="71">
        <v>18.97370342473409</v>
      </c>
      <c r="M524" s="71">
        <v>47.577827266134413</v>
      </c>
      <c r="N524" s="71">
        <v>59.535336801975582</v>
      </c>
      <c r="O524" s="71">
        <v>32.01935292442603</v>
      </c>
      <c r="P524" s="71">
        <v>43.468812147207387</v>
      </c>
      <c r="Q524" s="71">
        <v>2.27639713908157</v>
      </c>
      <c r="R524" s="71">
        <v>0</v>
      </c>
      <c r="S524" s="71">
        <v>3.7445865993199998</v>
      </c>
      <c r="T524" s="72"/>
      <c r="U524" s="71">
        <v>8062457</v>
      </c>
      <c r="V524" s="71">
        <v>1185</v>
      </c>
      <c r="W524" s="71">
        <v>338</v>
      </c>
      <c r="X524" s="71">
        <v>9134</v>
      </c>
      <c r="Y524" s="71">
        <v>12922</v>
      </c>
      <c r="Z524" s="71">
        <v>18603</v>
      </c>
      <c r="AA524" s="71">
        <v>8650</v>
      </c>
      <c r="AB524" s="71">
        <v>31332</v>
      </c>
      <c r="AC524" s="71">
        <v>0</v>
      </c>
      <c r="AD524" s="71">
        <v>3.7445865993199998</v>
      </c>
      <c r="AE524" s="72"/>
      <c r="AF524" s="71">
        <v>102120003.7154721</v>
      </c>
      <c r="AG524" s="71">
        <v>2215860.4788475288</v>
      </c>
      <c r="AH524" s="71">
        <v>3813070.837344849</v>
      </c>
      <c r="AI524" s="71">
        <v>55069780.905639157</v>
      </c>
      <c r="AJ524" s="71">
        <v>73170172.056124911</v>
      </c>
      <c r="AK524" s="71">
        <v>0</v>
      </c>
      <c r="AL524" s="71">
        <v>0</v>
      </c>
      <c r="AM524" s="71">
        <v>4293919.167203282</v>
      </c>
      <c r="AN524" s="71">
        <v>0</v>
      </c>
      <c r="AO524" s="71">
        <v>0</v>
      </c>
      <c r="AP524" s="71">
        <v>240682807.16063181</v>
      </c>
      <c r="AQ524" s="72"/>
      <c r="AR524" s="71">
        <v>718</v>
      </c>
      <c r="AS524" s="71">
        <v>256</v>
      </c>
      <c r="AT524" s="71">
        <v>0</v>
      </c>
      <c r="AU524" s="71">
        <v>3</v>
      </c>
      <c r="AV524" s="71">
        <v>0</v>
      </c>
      <c r="AW524" s="71">
        <v>0</v>
      </c>
      <c r="AX524" s="71"/>
      <c r="AY524" s="72"/>
      <c r="AZ524" s="71">
        <v>3204.4119999999998</v>
      </c>
      <c r="BA524" s="71">
        <v>16116.4</v>
      </c>
      <c r="BB524" s="71">
        <v>0</v>
      </c>
      <c r="BC524" s="71">
        <v>3476.9</v>
      </c>
      <c r="BD524" s="71">
        <v>0</v>
      </c>
      <c r="BE524" s="71">
        <v>0</v>
      </c>
      <c r="BF524" s="71"/>
      <c r="BG524" s="72"/>
      <c r="BH524" s="71">
        <v>0</v>
      </c>
      <c r="BI524" s="71">
        <v>13.313000000000001</v>
      </c>
      <c r="BJ524" s="71">
        <v>481.58699999999999</v>
      </c>
      <c r="BK524" s="71">
        <v>0</v>
      </c>
      <c r="BL524" s="71">
        <v>5.9119999999999999</v>
      </c>
      <c r="BM524" s="71">
        <v>0</v>
      </c>
      <c r="BN524" s="72"/>
      <c r="BO524" s="71">
        <v>0</v>
      </c>
      <c r="BP524" s="71">
        <v>2</v>
      </c>
      <c r="BQ524" s="71">
        <v>9</v>
      </c>
      <c r="BR524" s="71">
        <v>0</v>
      </c>
      <c r="BS524" s="71">
        <v>1</v>
      </c>
      <c r="BT524" s="71">
        <v>0</v>
      </c>
      <c r="BU524"/>
      <c r="BV524" s="70">
        <v>244.67099999999999</v>
      </c>
      <c r="BW524" s="70">
        <v>33.124000000000002</v>
      </c>
      <c r="BX524" s="70">
        <v>223.017</v>
      </c>
      <c r="BY524" s="70">
        <v>0</v>
      </c>
      <c r="BZ524" s="70">
        <v>0</v>
      </c>
      <c r="CA524" s="70">
        <v>0</v>
      </c>
      <c r="CB524" s="70">
        <v>0</v>
      </c>
      <c r="CC524" s="70">
        <v>0</v>
      </c>
      <c r="CD524" s="70">
        <v>0</v>
      </c>
    </row>
    <row r="525" spans="1:82">
      <c r="A525" s="70" t="s">
        <v>2357</v>
      </c>
      <c r="B525" s="70">
        <v>115</v>
      </c>
      <c r="C525" s="70">
        <v>13</v>
      </c>
      <c r="D525" s="70">
        <v>7</v>
      </c>
      <c r="E525" s="70">
        <v>2016</v>
      </c>
      <c r="F525" s="70" t="s">
        <v>155</v>
      </c>
      <c r="G525" s="70" t="s">
        <v>2344</v>
      </c>
      <c r="H525" s="70" t="s">
        <v>2345</v>
      </c>
      <c r="I525" s="148"/>
      <c r="J525" s="71">
        <v>402.52164362715513</v>
      </c>
      <c r="K525" s="71">
        <v>3.0658784248616375</v>
      </c>
      <c r="L525" s="71">
        <v>14.82611799310982</v>
      </c>
      <c r="M525" s="71">
        <v>47.533425172037482</v>
      </c>
      <c r="N525" s="71">
        <v>51.437729216187186</v>
      </c>
      <c r="O525" s="71">
        <v>31.516606971924855</v>
      </c>
      <c r="P525" s="71">
        <v>42.377772708877586</v>
      </c>
      <c r="Q525" s="71">
        <v>2.1764553062101455</v>
      </c>
      <c r="R525" s="71">
        <v>0</v>
      </c>
      <c r="S525" s="71">
        <v>4.2030341411800007</v>
      </c>
      <c r="T525" s="72"/>
      <c r="U525" s="71">
        <v>8672821</v>
      </c>
      <c r="V525" s="71">
        <v>1185</v>
      </c>
      <c r="W525" s="71">
        <v>338</v>
      </c>
      <c r="X525" s="71">
        <v>9134</v>
      </c>
      <c r="Y525" s="71">
        <v>12889</v>
      </c>
      <c r="Z525" s="71">
        <v>18536</v>
      </c>
      <c r="AA525" s="71">
        <v>8722</v>
      </c>
      <c r="AB525" s="71">
        <v>30814</v>
      </c>
      <c r="AC525" s="71">
        <v>0</v>
      </c>
      <c r="AD525" s="71">
        <v>4.2030341411800007</v>
      </c>
      <c r="AE525" s="72"/>
      <c r="AF525" s="71">
        <v>117943408.6487914</v>
      </c>
      <c r="AG525" s="71">
        <v>2179891.5767139508</v>
      </c>
      <c r="AH525" s="71">
        <v>2362872.2453180789</v>
      </c>
      <c r="AI525" s="71">
        <v>56775605.998927779</v>
      </c>
      <c r="AJ525" s="71">
        <v>62482516.721533991</v>
      </c>
      <c r="AK525" s="71">
        <v>0</v>
      </c>
      <c r="AL525" s="71">
        <v>0</v>
      </c>
      <c r="AM525" s="71">
        <v>4226210.2419564174</v>
      </c>
      <c r="AN525" s="71">
        <v>0</v>
      </c>
      <c r="AO525" s="71">
        <v>0</v>
      </c>
      <c r="AP525" s="71">
        <v>245970505.43324161</v>
      </c>
      <c r="AQ525" s="72"/>
      <c r="AR525" s="71">
        <v>771</v>
      </c>
      <c r="AS525" s="71">
        <v>330</v>
      </c>
      <c r="AT525" s="71">
        <v>0</v>
      </c>
      <c r="AU525" s="71">
        <v>4</v>
      </c>
      <c r="AV525" s="71">
        <v>0</v>
      </c>
      <c r="AW525" s="71">
        <v>0</v>
      </c>
      <c r="AX525" s="71"/>
      <c r="AY525" s="72"/>
      <c r="AZ525" s="71">
        <v>3519.8519999999999</v>
      </c>
      <c r="BA525" s="71">
        <v>20429.099999999999</v>
      </c>
      <c r="BB525" s="71">
        <v>0</v>
      </c>
      <c r="BC525" s="71">
        <v>3484.4</v>
      </c>
      <c r="BD525" s="71">
        <v>0</v>
      </c>
      <c r="BE525" s="71">
        <v>0</v>
      </c>
      <c r="BF525" s="71"/>
      <c r="BG525" s="72"/>
      <c r="BH525" s="71">
        <v>0</v>
      </c>
      <c r="BI525" s="71">
        <v>13.66</v>
      </c>
      <c r="BJ525" s="71">
        <v>623.23599999999999</v>
      </c>
      <c r="BK525" s="71">
        <v>0</v>
      </c>
      <c r="BL525" s="71">
        <v>0</v>
      </c>
      <c r="BM525" s="71">
        <v>0</v>
      </c>
      <c r="BN525" s="72"/>
      <c r="BO525" s="71">
        <v>0</v>
      </c>
      <c r="BP525" s="71">
        <v>2</v>
      </c>
      <c r="BQ525" s="71">
        <v>8</v>
      </c>
      <c r="BR525" s="71">
        <v>0</v>
      </c>
      <c r="BS525" s="71">
        <v>0</v>
      </c>
      <c r="BT525" s="71">
        <v>0</v>
      </c>
      <c r="BU525"/>
      <c r="BV525" s="70">
        <v>248.66300000000001</v>
      </c>
      <c r="BW525" s="70">
        <v>47.557000000000002</v>
      </c>
      <c r="BX525" s="70">
        <v>340.67599999999999</v>
      </c>
      <c r="BY525" s="70">
        <v>0</v>
      </c>
      <c r="BZ525" s="70">
        <v>0</v>
      </c>
      <c r="CA525" s="70">
        <v>0</v>
      </c>
      <c r="CB525" s="70">
        <v>0</v>
      </c>
      <c r="CC525" s="70">
        <v>0</v>
      </c>
      <c r="CD525" s="70">
        <v>0</v>
      </c>
    </row>
    <row r="526" spans="1:82">
      <c r="A526" s="70" t="s">
        <v>2358</v>
      </c>
      <c r="B526" s="70">
        <v>116</v>
      </c>
      <c r="C526" s="70">
        <v>14</v>
      </c>
      <c r="D526" s="70">
        <v>7</v>
      </c>
      <c r="E526" s="70">
        <v>2017</v>
      </c>
      <c r="F526" s="70" t="s">
        <v>156</v>
      </c>
      <c r="G526" s="70" t="s">
        <v>2344</v>
      </c>
      <c r="H526" s="70" t="s">
        <v>2345</v>
      </c>
      <c r="I526" s="148"/>
      <c r="J526" s="71">
        <v>378.73274321288909</v>
      </c>
      <c r="K526" s="71">
        <v>3.1891880146443068</v>
      </c>
      <c r="L526" s="71">
        <v>14.0409803192314</v>
      </c>
      <c r="M526" s="71">
        <v>44.966220473563013</v>
      </c>
      <c r="N526" s="71">
        <v>51.255719897238308</v>
      </c>
      <c r="O526" s="71">
        <v>30.838421436935917</v>
      </c>
      <c r="P526" s="71">
        <v>41.853443637046055</v>
      </c>
      <c r="Q526" s="71">
        <v>2.0652017412854402</v>
      </c>
      <c r="R526" s="71">
        <v>0</v>
      </c>
      <c r="S526" s="71">
        <v>3.9862973296000002</v>
      </c>
      <c r="T526" s="72"/>
      <c r="U526" s="71">
        <v>8970228</v>
      </c>
      <c r="V526" s="71">
        <v>1185</v>
      </c>
      <c r="W526" s="71">
        <v>338</v>
      </c>
      <c r="X526" s="71">
        <v>9134</v>
      </c>
      <c r="Y526" s="71">
        <v>12820</v>
      </c>
      <c r="Z526" s="71">
        <v>18438</v>
      </c>
      <c r="AA526" s="71">
        <v>8669</v>
      </c>
      <c r="AB526" s="71">
        <v>30236</v>
      </c>
      <c r="AC526" s="71">
        <v>0</v>
      </c>
      <c r="AD526" s="71">
        <v>3.9862973296000002</v>
      </c>
      <c r="AE526" s="72"/>
      <c r="AF526" s="71">
        <v>118370376.0635778</v>
      </c>
      <c r="AG526" s="71">
        <v>2236750.5900605819</v>
      </c>
      <c r="AH526" s="71">
        <v>2982681.853883991</v>
      </c>
      <c r="AI526" s="71">
        <v>55862656.825762033</v>
      </c>
      <c r="AJ526" s="71">
        <v>65737638.22822991</v>
      </c>
      <c r="AK526" s="71">
        <v>0</v>
      </c>
      <c r="AL526" s="71">
        <v>0</v>
      </c>
      <c r="AM526" s="71">
        <v>4153425.0494562741</v>
      </c>
      <c r="AN526" s="71">
        <v>0</v>
      </c>
      <c r="AO526" s="71">
        <v>0</v>
      </c>
      <c r="AP526" s="71">
        <v>249343528.61097059</v>
      </c>
      <c r="AQ526" s="72"/>
      <c r="AR526" s="71">
        <v>801</v>
      </c>
      <c r="AS526" s="71">
        <v>379</v>
      </c>
      <c r="AT526" s="71">
        <v>0</v>
      </c>
      <c r="AU526" s="71">
        <v>4</v>
      </c>
      <c r="AV526" s="71">
        <v>0</v>
      </c>
      <c r="AW526" s="71">
        <v>0</v>
      </c>
      <c r="AX526" s="71"/>
      <c r="AY526" s="72"/>
      <c r="AZ526" s="71">
        <v>3691.4520000000002</v>
      </c>
      <c r="BA526" s="71">
        <v>24274.7</v>
      </c>
      <c r="BB526" s="71">
        <v>0</v>
      </c>
      <c r="BC526" s="71">
        <v>3484.4</v>
      </c>
      <c r="BD526" s="71">
        <v>0</v>
      </c>
      <c r="BE526" s="71">
        <v>0</v>
      </c>
      <c r="BF526" s="71"/>
      <c r="BG526" s="72"/>
      <c r="BH526" s="71">
        <v>0</v>
      </c>
      <c r="BI526" s="71">
        <v>13.43</v>
      </c>
      <c r="BJ526" s="71">
        <v>597.92100000000005</v>
      </c>
      <c r="BK526" s="71">
        <v>0</v>
      </c>
      <c r="BL526" s="71">
        <v>4.6189999999999998</v>
      </c>
      <c r="BM526" s="71">
        <v>0</v>
      </c>
      <c r="BN526" s="72"/>
      <c r="BO526" s="71">
        <v>0</v>
      </c>
      <c r="BP526" s="71">
        <v>2</v>
      </c>
      <c r="BQ526" s="71">
        <v>8</v>
      </c>
      <c r="BR526" s="71">
        <v>0</v>
      </c>
      <c r="BS526" s="71">
        <v>1</v>
      </c>
      <c r="BT526" s="71">
        <v>0</v>
      </c>
      <c r="BU526"/>
      <c r="BV526" s="70">
        <v>244.279</v>
      </c>
      <c r="BW526" s="70">
        <v>44.304000000000002</v>
      </c>
      <c r="BX526" s="70">
        <v>327.387</v>
      </c>
      <c r="BY526" s="70">
        <v>0</v>
      </c>
      <c r="BZ526" s="70">
        <v>0</v>
      </c>
      <c r="CA526" s="70">
        <v>0</v>
      </c>
      <c r="CB526" s="70">
        <v>0</v>
      </c>
      <c r="CC526" s="70">
        <v>0</v>
      </c>
      <c r="CD526" s="70">
        <v>0</v>
      </c>
    </row>
    <row r="527" spans="1:82">
      <c r="A527" s="70" t="s">
        <v>2359</v>
      </c>
      <c r="B527" s="70">
        <v>117</v>
      </c>
      <c r="C527" s="70">
        <v>15</v>
      </c>
      <c r="D527" s="70">
        <v>7</v>
      </c>
      <c r="E527" s="70">
        <v>2018</v>
      </c>
      <c r="F527" s="70" t="s">
        <v>183</v>
      </c>
      <c r="G527" s="70" t="s">
        <v>2344</v>
      </c>
      <c r="H527" s="70" t="s">
        <v>2345</v>
      </c>
      <c r="I527" s="148"/>
      <c r="J527" s="71">
        <v>344.40875313567415</v>
      </c>
      <c r="K527" s="71">
        <v>2.9593336249460438</v>
      </c>
      <c r="L527" s="71">
        <v>12.791602891122995</v>
      </c>
      <c r="M527" s="71">
        <v>41.812091819055624</v>
      </c>
      <c r="N527" s="71">
        <v>40.802520056723466</v>
      </c>
      <c r="O527" s="71">
        <v>29.994813920294803</v>
      </c>
      <c r="P527" s="71">
        <v>40.925376811860339</v>
      </c>
      <c r="Q527" s="71">
        <v>1.8775938080550201</v>
      </c>
      <c r="R527" s="71">
        <v>0</v>
      </c>
      <c r="S527" s="71">
        <v>3.6491970816000001</v>
      </c>
      <c r="T527" s="72"/>
      <c r="U527" s="71">
        <v>9372707</v>
      </c>
      <c r="V527" s="71">
        <v>1185</v>
      </c>
      <c r="W527" s="71">
        <v>338</v>
      </c>
      <c r="X527" s="71">
        <v>9134</v>
      </c>
      <c r="Y527" s="71">
        <v>12733</v>
      </c>
      <c r="Z527" s="71">
        <v>18277</v>
      </c>
      <c r="AA527" s="71">
        <v>8562</v>
      </c>
      <c r="AB527" s="71">
        <v>29624</v>
      </c>
      <c r="AC527" s="71">
        <v>0</v>
      </c>
      <c r="AD527" s="71">
        <v>3.6491970816000001</v>
      </c>
      <c r="AE527" s="72"/>
      <c r="AF527" s="71">
        <v>114396202.4080095</v>
      </c>
      <c r="AG527" s="71">
        <v>2066713.6038074191</v>
      </c>
      <c r="AH527" s="71">
        <v>2794598.2399970852</v>
      </c>
      <c r="AI527" s="71">
        <v>53945263.066726409</v>
      </c>
      <c r="AJ527" s="71">
        <v>53587239.67613598</v>
      </c>
      <c r="AK527" s="71">
        <v>0</v>
      </c>
      <c r="AL527" s="71">
        <v>0</v>
      </c>
      <c r="AM527" s="71">
        <v>4077776.5037218858</v>
      </c>
      <c r="AN527" s="71">
        <v>0</v>
      </c>
      <c r="AO527" s="71">
        <v>0</v>
      </c>
      <c r="AP527" s="71">
        <v>230867793.4983983</v>
      </c>
      <c r="AQ527" s="72"/>
      <c r="AR527" s="71">
        <v>825</v>
      </c>
      <c r="AS527" s="71">
        <v>407</v>
      </c>
      <c r="AT527" s="71">
        <v>0</v>
      </c>
      <c r="AU527" s="71">
        <v>4</v>
      </c>
      <c r="AV527" s="71">
        <v>0</v>
      </c>
      <c r="AW527" s="71">
        <v>0</v>
      </c>
      <c r="AX527" s="71"/>
      <c r="AY527" s="72"/>
      <c r="AZ527" s="71">
        <v>3814.1779999999999</v>
      </c>
      <c r="BA527" s="71">
        <v>23500</v>
      </c>
      <c r="BB527" s="71">
        <v>0</v>
      </c>
      <c r="BC527" s="71">
        <v>3484</v>
      </c>
      <c r="BD527" s="71">
        <v>0</v>
      </c>
      <c r="BE527" s="71">
        <v>0</v>
      </c>
      <c r="BF527" s="71"/>
      <c r="BG527" s="72"/>
      <c r="BH527" s="71">
        <v>0</v>
      </c>
      <c r="BI527" s="71">
        <v>4.9029999999999996</v>
      </c>
      <c r="BJ527" s="71">
        <v>573.78</v>
      </c>
      <c r="BK527" s="71">
        <v>0</v>
      </c>
      <c r="BL527" s="71">
        <v>4.9160000000000004</v>
      </c>
      <c r="BM527" s="71">
        <v>0</v>
      </c>
      <c r="BN527" s="72"/>
      <c r="BO527" s="71">
        <v>0</v>
      </c>
      <c r="BP527" s="71">
        <v>2</v>
      </c>
      <c r="BQ527" s="71">
        <v>9</v>
      </c>
      <c r="BR527" s="71">
        <v>0</v>
      </c>
      <c r="BS527" s="71">
        <v>1</v>
      </c>
      <c r="BT527" s="71">
        <v>0</v>
      </c>
      <c r="BU527"/>
      <c r="BV527" s="70">
        <v>232.37</v>
      </c>
      <c r="BW527" s="70">
        <v>42.664999999999999</v>
      </c>
      <c r="BX527" s="70">
        <v>308.56400000000002</v>
      </c>
      <c r="BY527" s="70">
        <v>0</v>
      </c>
      <c r="BZ527" s="70">
        <v>0</v>
      </c>
      <c r="CA527" s="70">
        <v>0</v>
      </c>
      <c r="CB527" s="70">
        <v>0</v>
      </c>
      <c r="CC527" s="70">
        <v>0</v>
      </c>
      <c r="CD527" s="70">
        <v>0</v>
      </c>
    </row>
    <row r="528" spans="1:82">
      <c r="A528" s="70" t="s">
        <v>2360</v>
      </c>
      <c r="B528" s="70">
        <v>118</v>
      </c>
      <c r="C528" s="70">
        <v>16</v>
      </c>
      <c r="D528" s="70">
        <v>7</v>
      </c>
      <c r="E528" s="70">
        <v>2019</v>
      </c>
      <c r="F528" s="70" t="s">
        <v>158</v>
      </c>
      <c r="G528" s="70" t="s">
        <v>2344</v>
      </c>
      <c r="H528" s="70" t="s">
        <v>2345</v>
      </c>
      <c r="I528" s="148"/>
      <c r="J528" s="71">
        <v>367.57207229374052</v>
      </c>
      <c r="K528" s="71">
        <v>2.6362236837479354</v>
      </c>
      <c r="L528" s="71">
        <v>12.759290169126576</v>
      </c>
      <c r="M528" s="71">
        <v>37.972074400604122</v>
      </c>
      <c r="N528" s="71">
        <v>35.573986713259274</v>
      </c>
      <c r="O528" s="71">
        <v>28.89946217127909</v>
      </c>
      <c r="P528" s="71">
        <v>39.938530400638435</v>
      </c>
      <c r="Q528" s="71">
        <v>1.79385437192379</v>
      </c>
      <c r="R528" s="71">
        <v>0</v>
      </c>
      <c r="S528" s="71">
        <v>4.4498396010000008</v>
      </c>
      <c r="T528" s="72"/>
      <c r="U528" s="71">
        <v>9768301</v>
      </c>
      <c r="V528" s="71">
        <v>1185</v>
      </c>
      <c r="W528" s="71">
        <v>338</v>
      </c>
      <c r="X528" s="71">
        <v>9134</v>
      </c>
      <c r="Y528" s="71">
        <v>12749</v>
      </c>
      <c r="Z528" s="71">
        <v>18093</v>
      </c>
      <c r="AA528" s="71">
        <v>8293</v>
      </c>
      <c r="AB528" s="71">
        <v>29069</v>
      </c>
      <c r="AC528" s="71">
        <v>0</v>
      </c>
      <c r="AD528" s="71">
        <v>4.4498396010000008</v>
      </c>
      <c r="AE528" s="72"/>
      <c r="AF528" s="71">
        <v>125875544.348019</v>
      </c>
      <c r="AG528" s="71">
        <v>2037965.887031686</v>
      </c>
      <c r="AH528" s="71">
        <v>3003497.2429261892</v>
      </c>
      <c r="AI528" s="71">
        <v>53384277.280210979</v>
      </c>
      <c r="AJ528" s="71">
        <v>51746595.00061281</v>
      </c>
      <c r="AK528" s="71">
        <v>0</v>
      </c>
      <c r="AL528" s="71">
        <v>0</v>
      </c>
      <c r="AM528" s="71">
        <v>3958978.9686851613</v>
      </c>
      <c r="AN528" s="71">
        <v>0</v>
      </c>
      <c r="AO528" s="71">
        <v>0</v>
      </c>
      <c r="AP528" s="71">
        <v>240006858.72748584</v>
      </c>
      <c r="AQ528" s="72"/>
      <c r="AR528" s="71">
        <v>843</v>
      </c>
      <c r="AS528" s="71">
        <v>441</v>
      </c>
      <c r="AT528" s="71">
        <v>0</v>
      </c>
      <c r="AU528" s="71">
        <v>4</v>
      </c>
      <c r="AV528" s="71">
        <v>0</v>
      </c>
      <c r="AW528" s="71">
        <v>0</v>
      </c>
      <c r="AX528" s="71"/>
      <c r="AY528" s="72"/>
      <c r="AZ528" s="71">
        <v>3903.6129999999998</v>
      </c>
      <c r="BA528" s="71">
        <v>55220.9</v>
      </c>
      <c r="BB528" s="71">
        <v>0</v>
      </c>
      <c r="BC528" s="71">
        <v>3484.4</v>
      </c>
      <c r="BD528" s="71">
        <v>0</v>
      </c>
      <c r="BE528" s="71">
        <v>0</v>
      </c>
      <c r="BF528" s="71"/>
      <c r="BG528" s="72"/>
      <c r="BH528" s="71">
        <v>0</v>
      </c>
      <c r="BI528" s="71">
        <v>12.385999999999999</v>
      </c>
      <c r="BJ528" s="71">
        <v>482.94099999999997</v>
      </c>
      <c r="BK528" s="71">
        <v>0</v>
      </c>
      <c r="BL528" s="71">
        <v>6.1440000000000001</v>
      </c>
      <c r="BM528" s="71">
        <v>0</v>
      </c>
      <c r="BN528" s="72"/>
      <c r="BO528" s="71">
        <v>0</v>
      </c>
      <c r="BP528" s="71">
        <v>2</v>
      </c>
      <c r="BQ528" s="71">
        <v>9</v>
      </c>
      <c r="BR528" s="71">
        <v>0</v>
      </c>
      <c r="BS528" s="71">
        <v>1</v>
      </c>
      <c r="BT528" s="71">
        <v>0</v>
      </c>
      <c r="BU528"/>
      <c r="BV528" s="70">
        <v>213.24199999999999</v>
      </c>
      <c r="BW528" s="70">
        <v>25.04</v>
      </c>
      <c r="BX528" s="70">
        <v>263.18900000000002</v>
      </c>
      <c r="BY528" s="70">
        <v>0</v>
      </c>
      <c r="BZ528" s="70">
        <v>0</v>
      </c>
      <c r="CA528" s="70">
        <v>0</v>
      </c>
      <c r="CB528" s="70">
        <v>0</v>
      </c>
      <c r="CC528" s="70">
        <v>0</v>
      </c>
      <c r="CD528" s="70">
        <v>0</v>
      </c>
    </row>
    <row r="529" spans="1:82">
      <c r="A529" s="70" t="s">
        <v>2361</v>
      </c>
      <c r="B529" s="70">
        <v>119</v>
      </c>
      <c r="C529" s="70">
        <v>17</v>
      </c>
      <c r="D529" s="70">
        <v>7</v>
      </c>
      <c r="E529" s="70">
        <v>2020</v>
      </c>
      <c r="F529" s="70" t="s">
        <v>159</v>
      </c>
      <c r="G529" s="70" t="s">
        <v>2344</v>
      </c>
      <c r="H529" s="70" t="s">
        <v>2345</v>
      </c>
      <c r="I529" s="148"/>
      <c r="J529" s="71">
        <v>289.52479585582978</v>
      </c>
      <c r="K529" s="71">
        <v>2.4394933042496874</v>
      </c>
      <c r="L529" s="71">
        <v>12.262212814234791</v>
      </c>
      <c r="M529" s="71">
        <v>31.503699062611581</v>
      </c>
      <c r="N529" s="71">
        <v>39.309902713394663</v>
      </c>
      <c r="O529" s="71">
        <v>25.230450782365203</v>
      </c>
      <c r="P529" s="71">
        <v>37.520876119945925</v>
      </c>
      <c r="Q529" s="71">
        <v>1.6742487016357199</v>
      </c>
      <c r="R529" s="71">
        <v>0</v>
      </c>
      <c r="S529" s="71">
        <v>3.520924844800001</v>
      </c>
      <c r="T529" s="72"/>
      <c r="U529" s="71">
        <v>8045811</v>
      </c>
      <c r="V529" s="71">
        <v>1058</v>
      </c>
      <c r="W529" s="71">
        <v>384</v>
      </c>
      <c r="X529" s="71">
        <v>8471</v>
      </c>
      <c r="Y529" s="71">
        <v>12689</v>
      </c>
      <c r="Z529" s="71">
        <v>18029</v>
      </c>
      <c r="AA529" s="71">
        <v>8281</v>
      </c>
      <c r="AB529" s="71">
        <v>28396</v>
      </c>
      <c r="AC529" s="71">
        <v>0</v>
      </c>
      <c r="AD529" s="71">
        <v>3.520924844800001</v>
      </c>
      <c r="AE529" s="72"/>
      <c r="AF529" s="71">
        <v>106379403.3498017</v>
      </c>
      <c r="AG529" s="71">
        <v>1791684.0094647857</v>
      </c>
      <c r="AH529" s="71">
        <v>3126993.8010859718</v>
      </c>
      <c r="AI529" s="71">
        <v>45656334.091261186</v>
      </c>
      <c r="AJ529" s="71">
        <v>59897927.124039747</v>
      </c>
      <c r="AK529" s="71"/>
      <c r="AL529" s="71"/>
      <c r="AM529" s="71">
        <v>3705993.4861401091</v>
      </c>
      <c r="AN529" s="71"/>
      <c r="AO529" s="71"/>
      <c r="AP529" s="71">
        <v>220558335.86179349</v>
      </c>
      <c r="AQ529" s="72"/>
      <c r="AR529" s="71">
        <v>868</v>
      </c>
      <c r="AS529" s="71">
        <v>463</v>
      </c>
      <c r="AT529" s="71">
        <v>0</v>
      </c>
      <c r="AU529" s="71">
        <v>5</v>
      </c>
      <c r="AV529" s="71">
        <v>0</v>
      </c>
      <c r="AW529" s="71">
        <v>1</v>
      </c>
      <c r="AX529" s="71"/>
      <c r="AY529" s="72"/>
      <c r="AZ529" s="71">
        <v>4069.9609999999989</v>
      </c>
      <c r="BA529" s="71">
        <v>56113.599999999933</v>
      </c>
      <c r="BB529" s="71">
        <v>0</v>
      </c>
      <c r="BC529" s="71">
        <v>3984.4</v>
      </c>
      <c r="BD529" s="71">
        <v>0</v>
      </c>
      <c r="BE529" s="71">
        <v>1995</v>
      </c>
      <c r="BF529" s="71"/>
      <c r="BG529" s="72"/>
      <c r="BH529" s="71">
        <v>0</v>
      </c>
      <c r="BI529" s="71">
        <v>10.872</v>
      </c>
      <c r="BJ529" s="71">
        <v>161.73599999999999</v>
      </c>
      <c r="BK529" s="71">
        <v>0</v>
      </c>
      <c r="BL529" s="71">
        <v>4.4279999999999999</v>
      </c>
      <c r="BM529" s="71">
        <v>0</v>
      </c>
      <c r="BN529" s="72"/>
      <c r="BO529" s="71">
        <v>0</v>
      </c>
      <c r="BP529" s="71">
        <v>2</v>
      </c>
      <c r="BQ529" s="71">
        <v>9</v>
      </c>
      <c r="BR529" s="71">
        <v>0</v>
      </c>
      <c r="BS529" s="71">
        <v>1</v>
      </c>
      <c r="BT529" s="71">
        <v>0</v>
      </c>
      <c r="BU529"/>
      <c r="BV529" s="70">
        <v>172.608</v>
      </c>
      <c r="BW529" s="70">
        <v>0</v>
      </c>
      <c r="BX529" s="70">
        <v>4.4279999999999999</v>
      </c>
      <c r="BY529" s="70">
        <v>0</v>
      </c>
      <c r="BZ529" s="70">
        <v>0</v>
      </c>
      <c r="CA529" s="70">
        <v>0</v>
      </c>
      <c r="CB529" s="70">
        <v>0</v>
      </c>
      <c r="CC529" s="70">
        <v>0</v>
      </c>
      <c r="CD529" s="70">
        <v>0</v>
      </c>
    </row>
    <row r="530" spans="1:82">
      <c r="A530" s="70" t="s">
        <v>2362</v>
      </c>
      <c r="B530" s="70">
        <v>119</v>
      </c>
      <c r="C530" s="70">
        <v>18</v>
      </c>
      <c r="D530" s="70">
        <v>7</v>
      </c>
      <c r="E530" s="70">
        <v>2021</v>
      </c>
      <c r="F530" s="70" t="s">
        <v>160</v>
      </c>
      <c r="G530" s="70" t="s">
        <v>2344</v>
      </c>
      <c r="H530" s="70" t="s">
        <v>2345</v>
      </c>
      <c r="I530" s="148"/>
      <c r="J530" s="71">
        <v>276.9661449109945</v>
      </c>
      <c r="K530" s="71">
        <v>2.6903453074243089</v>
      </c>
      <c r="L530" s="71">
        <v>10.893956056543511</v>
      </c>
      <c r="M530" s="71">
        <v>35.780577481727533</v>
      </c>
      <c r="N530" s="71">
        <v>40.234531014074754</v>
      </c>
      <c r="O530" s="71">
        <v>24.295909187718955</v>
      </c>
      <c r="P530" s="71">
        <v>38.43675710626637</v>
      </c>
      <c r="Q530" s="71">
        <v>1.6250883601928301</v>
      </c>
      <c r="R530" s="71">
        <v>0</v>
      </c>
      <c r="S530" s="71">
        <v>3.8894653885400001</v>
      </c>
      <c r="T530" s="72"/>
      <c r="U530" s="71">
        <v>8434276</v>
      </c>
      <c r="V530" s="71">
        <v>1058</v>
      </c>
      <c r="W530" s="71">
        <v>384</v>
      </c>
      <c r="X530" s="71">
        <v>8471</v>
      </c>
      <c r="Y530" s="71">
        <v>12690</v>
      </c>
      <c r="Z530" s="71">
        <v>17876</v>
      </c>
      <c r="AA530" s="71">
        <v>8272</v>
      </c>
      <c r="AB530" s="71">
        <v>27833</v>
      </c>
      <c r="AC530" s="71">
        <v>0</v>
      </c>
      <c r="AD530" s="71">
        <v>3.8894653885400001</v>
      </c>
      <c r="AE530" s="72"/>
      <c r="AF530" s="71">
        <v>98131723.955773219</v>
      </c>
      <c r="AG530" s="71">
        <v>1915522.9744744389</v>
      </c>
      <c r="AH530" s="71">
        <v>2748737.7081812043</v>
      </c>
      <c r="AI530" s="71">
        <v>52636957.931021862</v>
      </c>
      <c r="AJ530" s="71">
        <v>60217547.226155877</v>
      </c>
      <c r="AK530" s="71">
        <v>0</v>
      </c>
      <c r="AL530" s="71">
        <v>0</v>
      </c>
      <c r="AM530" s="71">
        <v>3653467.7893545786</v>
      </c>
      <c r="AN530" s="71">
        <v>0</v>
      </c>
      <c r="AO530" s="71">
        <v>0</v>
      </c>
      <c r="AP530" s="71">
        <v>219303957.58496121</v>
      </c>
      <c r="AQ530" s="72"/>
      <c r="AR530" s="71">
        <v>902</v>
      </c>
      <c r="AS530" s="71">
        <v>499</v>
      </c>
      <c r="AT530" s="71">
        <v>0</v>
      </c>
      <c r="AU530" s="71">
        <v>5</v>
      </c>
      <c r="AV530" s="71">
        <v>0</v>
      </c>
      <c r="AW530" s="71">
        <v>1</v>
      </c>
      <c r="AX530" s="71"/>
      <c r="AY530" s="72"/>
      <c r="AZ530" s="71">
        <v>4323.66</v>
      </c>
      <c r="BA530" s="71">
        <v>57806.599999999933</v>
      </c>
      <c r="BB530" s="71">
        <v>0</v>
      </c>
      <c r="BC530" s="71">
        <v>3984.4</v>
      </c>
      <c r="BD530" s="71">
        <v>0</v>
      </c>
      <c r="BE530" s="71">
        <v>1995</v>
      </c>
      <c r="BF530" s="71"/>
      <c r="BG530" s="72"/>
      <c r="BH530" s="71">
        <v>0</v>
      </c>
      <c r="BI530" s="71">
        <v>7.4450000000000003</v>
      </c>
      <c r="BJ530" s="71">
        <v>512.60900000000004</v>
      </c>
      <c r="BK530" s="71">
        <v>0</v>
      </c>
      <c r="BL530" s="71">
        <v>4.7089999999999996</v>
      </c>
      <c r="BM530" s="71">
        <v>0</v>
      </c>
      <c r="BN530" s="72"/>
      <c r="BO530" s="71">
        <v>0</v>
      </c>
      <c r="BP530" s="71">
        <v>1</v>
      </c>
      <c r="BQ530" s="71">
        <v>10</v>
      </c>
      <c r="BR530" s="71">
        <v>0</v>
      </c>
      <c r="BS530" s="71">
        <v>1</v>
      </c>
      <c r="BT530" s="71">
        <v>0</v>
      </c>
      <c r="BU530"/>
      <c r="BV530" s="70">
        <v>191.17500000000001</v>
      </c>
      <c r="BW530" s="70">
        <v>42.734000000000002</v>
      </c>
      <c r="BX530" s="70">
        <v>290.85399999999998</v>
      </c>
      <c r="BY530" s="70">
        <v>0</v>
      </c>
      <c r="BZ530" s="70">
        <v>0</v>
      </c>
      <c r="CA530" s="70">
        <v>0</v>
      </c>
      <c r="CB530" s="70">
        <v>0</v>
      </c>
      <c r="CC530" s="70">
        <v>0</v>
      </c>
      <c r="CD530" s="70">
        <v>0</v>
      </c>
    </row>
    <row r="531" spans="1:82">
      <c r="A531" s="70" t="s">
        <v>2363</v>
      </c>
      <c r="B531" s="70">
        <v>119</v>
      </c>
      <c r="C531" s="70">
        <v>19</v>
      </c>
      <c r="D531" s="70">
        <v>7</v>
      </c>
      <c r="E531" s="70">
        <v>2022</v>
      </c>
      <c r="F531" s="70" t="s">
        <v>161</v>
      </c>
      <c r="G531" s="70" t="s">
        <v>2344</v>
      </c>
      <c r="H531" s="70" t="s">
        <v>2345</v>
      </c>
      <c r="I531" s="148"/>
      <c r="J531" s="71">
        <v>289.02135840194444</v>
      </c>
      <c r="K531" s="71">
        <v>2.4756176714856091</v>
      </c>
      <c r="L531" s="71">
        <v>8.1185485420547039</v>
      </c>
      <c r="M531" s="71">
        <v>34.072107257304936</v>
      </c>
      <c r="N531" s="71">
        <v>40.424658071503806</v>
      </c>
      <c r="O531" s="71">
        <v>25.425826187714524</v>
      </c>
      <c r="P531" s="71">
        <v>37.584998955917726</v>
      </c>
      <c r="Q531" s="71">
        <v>1.6038499892630036</v>
      </c>
      <c r="R531" s="71">
        <v>0</v>
      </c>
      <c r="S531" s="71">
        <v>3.2468596981800002</v>
      </c>
      <c r="T531" s="72"/>
      <c r="U531" s="71">
        <v>9516991</v>
      </c>
      <c r="V531" s="71">
        <v>1058</v>
      </c>
      <c r="W531" s="71">
        <v>384</v>
      </c>
      <c r="X531" s="71">
        <v>8471</v>
      </c>
      <c r="Y531" s="71">
        <v>12679</v>
      </c>
      <c r="Z531" s="71">
        <v>17774</v>
      </c>
      <c r="AA531" s="71">
        <v>8212</v>
      </c>
      <c r="AB531" s="71">
        <v>27244</v>
      </c>
      <c r="AC531" s="71">
        <v>0</v>
      </c>
      <c r="AD531" s="71">
        <v>3.2468596981800002</v>
      </c>
      <c r="AE531" s="72"/>
      <c r="AF531" s="71">
        <v>93225624.205269143</v>
      </c>
      <c r="AG531" s="71">
        <v>1920944.973001298</v>
      </c>
      <c r="AH531" s="71">
        <v>2268984.9005490826</v>
      </c>
      <c r="AI531" s="71">
        <v>47996734.466772318</v>
      </c>
      <c r="AJ531" s="71">
        <v>61577703.900038481</v>
      </c>
      <c r="AK531" s="71">
        <v>0</v>
      </c>
      <c r="AL531" s="71">
        <v>0</v>
      </c>
      <c r="AM531" s="71">
        <v>3517944.0088274563</v>
      </c>
      <c r="AN531" s="71">
        <v>0</v>
      </c>
      <c r="AO531" s="71">
        <v>0</v>
      </c>
      <c r="AP531" s="71">
        <v>210507936.45445776</v>
      </c>
      <c r="AQ531" s="72"/>
      <c r="AR531" s="71">
        <v>944</v>
      </c>
      <c r="AS531" s="71">
        <v>514</v>
      </c>
      <c r="AT531" s="71">
        <v>0</v>
      </c>
      <c r="AU531" s="71">
        <v>5</v>
      </c>
      <c r="AV531" s="71">
        <v>0</v>
      </c>
      <c r="AW531" s="71">
        <v>1</v>
      </c>
      <c r="AX531" s="71"/>
      <c r="AY531" s="72"/>
      <c r="AZ531" s="71">
        <v>4630.0080000000034</v>
      </c>
      <c r="BA531" s="71">
        <v>78881.499999999825</v>
      </c>
      <c r="BB531" s="71">
        <v>0</v>
      </c>
      <c r="BC531" s="71">
        <v>3984.4</v>
      </c>
      <c r="BD531" s="71">
        <v>0</v>
      </c>
      <c r="BE531" s="71">
        <v>1995</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2364</v>
      </c>
      <c r="B532" s="70">
        <v>119</v>
      </c>
      <c r="C532" s="70">
        <v>20</v>
      </c>
      <c r="D532" s="70">
        <v>7</v>
      </c>
      <c r="E532" s="70">
        <v>2023</v>
      </c>
      <c r="F532" s="70" t="s">
        <v>1539</v>
      </c>
      <c r="G532" s="70" t="s">
        <v>2344</v>
      </c>
      <c r="H532" s="70" t="s">
        <v>2345</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974</v>
      </c>
      <c r="AS532" s="71">
        <v>518</v>
      </c>
      <c r="AT532" s="71">
        <v>0</v>
      </c>
      <c r="AU532" s="71">
        <v>5</v>
      </c>
      <c r="AV532" s="71">
        <v>0</v>
      </c>
      <c r="AW532" s="71">
        <v>1</v>
      </c>
      <c r="AX532" s="71"/>
      <c r="AY532" s="72"/>
      <c r="AZ532" s="71">
        <v>4830.7300000000041</v>
      </c>
      <c r="BA532" s="71">
        <v>79029.999999999825</v>
      </c>
      <c r="BB532" s="71">
        <v>0</v>
      </c>
      <c r="BC532" s="71">
        <v>3984.4</v>
      </c>
      <c r="BD532" s="71">
        <v>0</v>
      </c>
      <c r="BE532" s="71">
        <v>1995</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2365</v>
      </c>
      <c r="B533" s="70">
        <v>119</v>
      </c>
      <c r="C533" s="70">
        <v>21</v>
      </c>
      <c r="D533" s="70">
        <v>7</v>
      </c>
      <c r="E533" s="70">
        <v>2024</v>
      </c>
      <c r="F533" s="70" t="s">
        <v>1554</v>
      </c>
      <c r="G533" s="70" t="s">
        <v>2344</v>
      </c>
      <c r="H533" s="70" t="s">
        <v>2345</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2366</v>
      </c>
      <c r="B534" s="70">
        <v>290</v>
      </c>
      <c r="C534" s="70">
        <v>1</v>
      </c>
      <c r="D534" s="70">
        <v>18</v>
      </c>
      <c r="E534" s="70">
        <v>1990</v>
      </c>
      <c r="F534" s="70" t="s">
        <v>787</v>
      </c>
      <c r="G534" s="70" t="s">
        <v>2367</v>
      </c>
      <c r="H534" s="70" t="s">
        <v>2368</v>
      </c>
      <c r="I534" s="148"/>
      <c r="J534" s="71">
        <v>585.64691008632394</v>
      </c>
      <c r="K534" s="71">
        <v>5.5582930342837438</v>
      </c>
      <c r="L534" s="71">
        <v>14.97761091989018</v>
      </c>
      <c r="M534" s="71">
        <v>26.63294146399118</v>
      </c>
      <c r="N534" s="71">
        <v>37.311555228625458</v>
      </c>
      <c r="O534" s="71">
        <v>26.432508886609789</v>
      </c>
      <c r="P534" s="71">
        <v>46.130511758819708</v>
      </c>
      <c r="Q534" s="71">
        <v>2.2242946283446901</v>
      </c>
      <c r="R534" s="71">
        <v>0</v>
      </c>
      <c r="S534" s="71">
        <v>2.11799614400352</v>
      </c>
      <c r="T534" s="72"/>
      <c r="U534" s="71">
        <v>13928418</v>
      </c>
      <c r="V534" s="71">
        <v>1710</v>
      </c>
      <c r="W534" s="71">
        <v>163</v>
      </c>
      <c r="X534" s="71">
        <v>8324</v>
      </c>
      <c r="Y534" s="71">
        <v>11505</v>
      </c>
      <c r="Z534" s="71">
        <v>10872</v>
      </c>
      <c r="AA534" s="71">
        <v>11201</v>
      </c>
      <c r="AB534" s="71">
        <v>36115</v>
      </c>
      <c r="AC534" s="71">
        <v>0</v>
      </c>
      <c r="AD534" s="71">
        <v>2.11799614400352</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2369</v>
      </c>
      <c r="B535" s="70">
        <v>291</v>
      </c>
      <c r="C535" s="70">
        <v>2</v>
      </c>
      <c r="D535" s="70">
        <v>18</v>
      </c>
      <c r="E535" s="70">
        <v>2005</v>
      </c>
      <c r="F535" s="70" t="s">
        <v>789</v>
      </c>
      <c r="G535" s="70" t="s">
        <v>2367</v>
      </c>
      <c r="H535" s="70" t="s">
        <v>2368</v>
      </c>
      <c r="I535" s="148"/>
      <c r="J535" s="71">
        <v>419.73996523358812</v>
      </c>
      <c r="K535" s="71">
        <v>3.692002364074344</v>
      </c>
      <c r="L535" s="71">
        <v>31.35755091231637</v>
      </c>
      <c r="M535" s="71">
        <v>50.581011429343732</v>
      </c>
      <c r="N535" s="71">
        <v>54.620494485054387</v>
      </c>
      <c r="O535" s="71">
        <v>38.883025004289408</v>
      </c>
      <c r="P535" s="71">
        <v>47.571156786003733</v>
      </c>
      <c r="Q535" s="71">
        <v>1.9826435079978599</v>
      </c>
      <c r="R535" s="71">
        <v>0</v>
      </c>
      <c r="S535" s="71">
        <v>2.006191567174211</v>
      </c>
      <c r="T535" s="72"/>
      <c r="U535" s="71">
        <v>9752734</v>
      </c>
      <c r="V535" s="71">
        <v>1238</v>
      </c>
      <c r="W535" s="71">
        <v>290</v>
      </c>
      <c r="X535" s="71">
        <v>7064</v>
      </c>
      <c r="Y535" s="71">
        <v>13151</v>
      </c>
      <c r="Z535" s="71">
        <v>18507</v>
      </c>
      <c r="AA535" s="71">
        <v>9460</v>
      </c>
      <c r="AB535" s="71">
        <v>33653</v>
      </c>
      <c r="AC535" s="71">
        <v>0</v>
      </c>
      <c r="AD535" s="71">
        <v>2.006191567174211</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2370</v>
      </c>
      <c r="B536" s="70">
        <v>292</v>
      </c>
      <c r="C536" s="70">
        <v>3</v>
      </c>
      <c r="D536" s="70">
        <v>18</v>
      </c>
      <c r="E536" s="70">
        <v>2006</v>
      </c>
      <c r="F536" s="70" t="s">
        <v>790</v>
      </c>
      <c r="G536" s="70" t="s">
        <v>2367</v>
      </c>
      <c r="H536" s="70" t="s">
        <v>2368</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2371</v>
      </c>
      <c r="B537" s="70">
        <v>293</v>
      </c>
      <c r="C537" s="70">
        <v>4</v>
      </c>
      <c r="D537" s="70">
        <v>18</v>
      </c>
      <c r="E537" s="70">
        <v>2007</v>
      </c>
      <c r="F537" s="70" t="s">
        <v>791</v>
      </c>
      <c r="G537" s="70" t="s">
        <v>2367</v>
      </c>
      <c r="H537" s="70" t="s">
        <v>2368</v>
      </c>
      <c r="I537" s="148"/>
      <c r="J537" s="71">
        <v>440.41992126560262</v>
      </c>
      <c r="K537" s="71">
        <v>2.9236501379044819</v>
      </c>
      <c r="L537" s="71">
        <v>24.933376768818668</v>
      </c>
      <c r="M537" s="71">
        <v>52.573155239546708</v>
      </c>
      <c r="N537" s="71">
        <v>52.17493635585916</v>
      </c>
      <c r="O537" s="71">
        <v>37.340997607779087</v>
      </c>
      <c r="P537" s="71">
        <v>47.694723173021913</v>
      </c>
      <c r="Q537" s="71">
        <v>2.03872383023851</v>
      </c>
      <c r="R537" s="71">
        <v>0</v>
      </c>
      <c r="S537" s="71">
        <v>2.346916740190597</v>
      </c>
      <c r="T537" s="72"/>
      <c r="U537" s="71">
        <v>12435653</v>
      </c>
      <c r="V537" s="71">
        <v>987</v>
      </c>
      <c r="W537" s="71">
        <v>433</v>
      </c>
      <c r="X537" s="71">
        <v>8421</v>
      </c>
      <c r="Y537" s="71">
        <v>13225</v>
      </c>
      <c r="Z537" s="71">
        <v>18476</v>
      </c>
      <c r="AA537" s="71">
        <v>9340</v>
      </c>
      <c r="AB537" s="71">
        <v>32775</v>
      </c>
      <c r="AC537" s="71">
        <v>0</v>
      </c>
      <c r="AD537" s="71">
        <v>2.346916740190597</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2372</v>
      </c>
      <c r="B538" s="70">
        <v>294</v>
      </c>
      <c r="C538" s="70">
        <v>5</v>
      </c>
      <c r="D538" s="70">
        <v>18</v>
      </c>
      <c r="E538" s="70">
        <v>2008</v>
      </c>
      <c r="F538" s="70" t="s">
        <v>792</v>
      </c>
      <c r="G538" s="70" t="s">
        <v>2367</v>
      </c>
      <c r="H538" s="70" t="s">
        <v>2368</v>
      </c>
      <c r="I538" s="148"/>
      <c r="J538" s="71">
        <v>360.14794606697768</v>
      </c>
      <c r="K538" s="71">
        <v>2.2021047501592168</v>
      </c>
      <c r="L538" s="71">
        <v>22.07261449477128</v>
      </c>
      <c r="M538" s="71">
        <v>53.057158872951128</v>
      </c>
      <c r="N538" s="71">
        <v>56.579197892115921</v>
      </c>
      <c r="O538" s="71">
        <v>36.055308909249661</v>
      </c>
      <c r="P538" s="71">
        <v>46.360096845312739</v>
      </c>
      <c r="Q538" s="71">
        <v>1.98364164651109</v>
      </c>
      <c r="R538" s="71">
        <v>0</v>
      </c>
      <c r="S538" s="71">
        <v>2.1220711798240788</v>
      </c>
      <c r="T538" s="72"/>
      <c r="U538" s="71">
        <v>11555516</v>
      </c>
      <c r="V538" s="71">
        <v>987</v>
      </c>
      <c r="W538" s="71">
        <v>433</v>
      </c>
      <c r="X538" s="71">
        <v>8421</v>
      </c>
      <c r="Y538" s="71">
        <v>13247</v>
      </c>
      <c r="Z538" s="71">
        <v>18466</v>
      </c>
      <c r="AA538" s="71">
        <v>9089</v>
      </c>
      <c r="AB538" s="71">
        <v>32414</v>
      </c>
      <c r="AC538" s="71">
        <v>0</v>
      </c>
      <c r="AD538" s="71">
        <v>2.1220711798240788</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2373</v>
      </c>
      <c r="B539" s="70">
        <v>295</v>
      </c>
      <c r="C539" s="70">
        <v>6</v>
      </c>
      <c r="D539" s="70">
        <v>18</v>
      </c>
      <c r="E539" s="70">
        <v>2009</v>
      </c>
      <c r="F539" s="70" t="s">
        <v>176</v>
      </c>
      <c r="G539" s="1064" t="s">
        <v>2367</v>
      </c>
      <c r="H539" s="70" t="s">
        <v>2368</v>
      </c>
      <c r="I539" s="148"/>
      <c r="J539" s="71">
        <v>267.20753518450738</v>
      </c>
      <c r="K539" s="71">
        <v>2.6780173219284809</v>
      </c>
      <c r="L539" s="71">
        <v>22.357270198238119</v>
      </c>
      <c r="M539" s="71">
        <v>50.727109661598909</v>
      </c>
      <c r="N539" s="71">
        <v>51.640149078369163</v>
      </c>
      <c r="O539" s="71">
        <v>36.526425074940917</v>
      </c>
      <c r="P539" s="71">
        <v>44.467689061491797</v>
      </c>
      <c r="Q539" s="71">
        <v>1.8665065225030799</v>
      </c>
      <c r="R539" s="71">
        <v>0</v>
      </c>
      <c r="S539" s="71">
        <v>2.451805304169254</v>
      </c>
      <c r="T539" s="72"/>
      <c r="U539" s="71">
        <v>7092972</v>
      </c>
      <c r="V539" s="71">
        <v>977</v>
      </c>
      <c r="W539" s="71">
        <v>598</v>
      </c>
      <c r="X539" s="71">
        <v>9257</v>
      </c>
      <c r="Y539" s="71">
        <v>13232</v>
      </c>
      <c r="Z539" s="71">
        <v>18465</v>
      </c>
      <c r="AA539" s="71">
        <v>8950</v>
      </c>
      <c r="AB539" s="71">
        <v>32017</v>
      </c>
      <c r="AC539" s="71">
        <v>0</v>
      </c>
      <c r="AD539" s="71">
        <v>2.451805304169254</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25.637</v>
      </c>
      <c r="BK539" s="71">
        <v>0</v>
      </c>
      <c r="BL539" s="71">
        <v>7.3970000000000002</v>
      </c>
      <c r="BM539" s="71">
        <v>0</v>
      </c>
      <c r="BN539" s="72"/>
      <c r="BO539" s="71">
        <v>0</v>
      </c>
      <c r="BP539" s="71">
        <v>0</v>
      </c>
      <c r="BQ539" s="71">
        <v>4</v>
      </c>
      <c r="BR539" s="71">
        <v>0</v>
      </c>
      <c r="BS539" s="71">
        <v>1</v>
      </c>
      <c r="BT539" s="71">
        <v>0</v>
      </c>
      <c r="BU539"/>
      <c r="BV539" s="70">
        <v>33.033999999999999</v>
      </c>
      <c r="BW539" s="70">
        <v>0</v>
      </c>
      <c r="BX539" s="70">
        <v>0</v>
      </c>
      <c r="BY539" s="70">
        <v>0</v>
      </c>
      <c r="BZ539" s="70">
        <v>0</v>
      </c>
      <c r="CA539" s="70">
        <v>0</v>
      </c>
      <c r="CB539" s="70">
        <v>0</v>
      </c>
      <c r="CC539" s="70">
        <v>0</v>
      </c>
      <c r="CD539" s="70">
        <v>0</v>
      </c>
    </row>
    <row r="540" spans="1:82">
      <c r="A540" s="70" t="s">
        <v>2374</v>
      </c>
      <c r="B540" s="70">
        <v>296</v>
      </c>
      <c r="C540" s="70">
        <v>7</v>
      </c>
      <c r="D540" s="70">
        <v>18</v>
      </c>
      <c r="E540" s="70">
        <v>2010</v>
      </c>
      <c r="F540" s="70" t="s">
        <v>177</v>
      </c>
      <c r="G540" s="1064" t="s">
        <v>2367</v>
      </c>
      <c r="H540" s="70" t="s">
        <v>2368</v>
      </c>
      <c r="I540" s="148"/>
      <c r="J540" s="71">
        <v>306.26458881992733</v>
      </c>
      <c r="K540" s="71">
        <v>2.330689652181217</v>
      </c>
      <c r="L540" s="71">
        <v>22.07161956120288</v>
      </c>
      <c r="M540" s="71">
        <v>57.904200764075803</v>
      </c>
      <c r="N540" s="71">
        <v>65.477015250522925</v>
      </c>
      <c r="O540" s="71">
        <v>36.302347318268502</v>
      </c>
      <c r="P540" s="71">
        <v>44.918733896228652</v>
      </c>
      <c r="Q540" s="71">
        <v>1.9215379084936099</v>
      </c>
      <c r="R540" s="71">
        <v>0</v>
      </c>
      <c r="S540" s="71">
        <v>2.7574477871288652</v>
      </c>
      <c r="T540" s="72"/>
      <c r="U540" s="71">
        <v>8184221</v>
      </c>
      <c r="V540" s="71">
        <v>977</v>
      </c>
      <c r="W540" s="71">
        <v>598</v>
      </c>
      <c r="X540" s="71">
        <v>9257</v>
      </c>
      <c r="Y540" s="71">
        <v>13225</v>
      </c>
      <c r="Z540" s="71">
        <v>18437</v>
      </c>
      <c r="AA540" s="71">
        <v>8815</v>
      </c>
      <c r="AB540" s="71">
        <v>31584</v>
      </c>
      <c r="AC540" s="71">
        <v>0</v>
      </c>
      <c r="AD540" s="71">
        <v>2.7574477871288652</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25.521999999999998</v>
      </c>
      <c r="BK540" s="71">
        <v>0</v>
      </c>
      <c r="BL540" s="71">
        <v>7.5469999999999997</v>
      </c>
      <c r="BM540" s="71">
        <v>0</v>
      </c>
      <c r="BN540" s="72"/>
      <c r="BO540" s="71">
        <v>0</v>
      </c>
      <c r="BP540" s="71">
        <v>0</v>
      </c>
      <c r="BQ540" s="71">
        <v>4</v>
      </c>
      <c r="BR540" s="71">
        <v>0</v>
      </c>
      <c r="BS540" s="71">
        <v>1</v>
      </c>
      <c r="BT540" s="71">
        <v>0</v>
      </c>
      <c r="BU540"/>
      <c r="BV540" s="70">
        <v>33.069000000000003</v>
      </c>
      <c r="BW540" s="70">
        <v>0</v>
      </c>
      <c r="BX540" s="70">
        <v>0</v>
      </c>
      <c r="BY540" s="70">
        <v>0</v>
      </c>
      <c r="BZ540" s="70">
        <v>0</v>
      </c>
      <c r="CA540" s="70">
        <v>0</v>
      </c>
      <c r="CB540" s="70">
        <v>0</v>
      </c>
      <c r="CC540" s="70">
        <v>0</v>
      </c>
      <c r="CD540" s="70">
        <v>0</v>
      </c>
    </row>
    <row r="541" spans="1:82">
      <c r="A541" s="70" t="s">
        <v>2375</v>
      </c>
      <c r="B541" s="70">
        <v>297</v>
      </c>
      <c r="C541" s="70">
        <v>8</v>
      </c>
      <c r="D541" s="70">
        <v>18</v>
      </c>
      <c r="E541" s="70">
        <v>2011</v>
      </c>
      <c r="F541" s="70" t="s">
        <v>178</v>
      </c>
      <c r="G541" s="70" t="s">
        <v>2367</v>
      </c>
      <c r="H541" s="70" t="s">
        <v>2368</v>
      </c>
      <c r="I541" s="148"/>
      <c r="J541" s="71">
        <v>368.41739664699531</v>
      </c>
      <c r="K541" s="71">
        <v>2.6348216640505862</v>
      </c>
      <c r="L541" s="71">
        <v>24.045362410301941</v>
      </c>
      <c r="M541" s="71">
        <v>54.246021242966357</v>
      </c>
      <c r="N541" s="71">
        <v>59.861080405340083</v>
      </c>
      <c r="O541" s="71">
        <v>35.703889850276312</v>
      </c>
      <c r="P541" s="71">
        <v>43.224778343117507</v>
      </c>
      <c r="Q541" s="71">
        <v>2.1896640583573399</v>
      </c>
      <c r="R541" s="71">
        <v>0</v>
      </c>
      <c r="S541" s="71">
        <v>2.5753885361826439</v>
      </c>
      <c r="T541" s="72"/>
      <c r="U541" s="71">
        <v>10157411</v>
      </c>
      <c r="V541" s="71">
        <v>977</v>
      </c>
      <c r="W541" s="71">
        <v>598</v>
      </c>
      <c r="X541" s="71">
        <v>9257</v>
      </c>
      <c r="Y541" s="71">
        <v>13200</v>
      </c>
      <c r="Z541" s="71">
        <v>18527</v>
      </c>
      <c r="AA541" s="71">
        <v>8735</v>
      </c>
      <c r="AB541" s="71">
        <v>31202</v>
      </c>
      <c r="AC541" s="71">
        <v>0</v>
      </c>
      <c r="AD541" s="71">
        <v>2.5753885361826439</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27.738</v>
      </c>
      <c r="BK541" s="71">
        <v>0</v>
      </c>
      <c r="BL541" s="71">
        <v>0</v>
      </c>
      <c r="BM541" s="71">
        <v>0</v>
      </c>
      <c r="BN541" s="72"/>
      <c r="BO541" s="71">
        <v>0</v>
      </c>
      <c r="BP541" s="71">
        <v>0</v>
      </c>
      <c r="BQ541" s="71">
        <v>4</v>
      </c>
      <c r="BR541" s="71">
        <v>0</v>
      </c>
      <c r="BS541" s="71">
        <v>0</v>
      </c>
      <c r="BT541" s="71">
        <v>0</v>
      </c>
      <c r="BU541"/>
      <c r="BV541" s="70">
        <v>27.738</v>
      </c>
      <c r="BW541" s="70">
        <v>0</v>
      </c>
      <c r="BX541" s="70">
        <v>0</v>
      </c>
      <c r="BY541" s="70">
        <v>0</v>
      </c>
      <c r="BZ541" s="70">
        <v>0</v>
      </c>
      <c r="CA541" s="70">
        <v>0</v>
      </c>
      <c r="CB541" s="70">
        <v>0</v>
      </c>
      <c r="CC541" s="70">
        <v>0</v>
      </c>
      <c r="CD541" s="70">
        <v>0</v>
      </c>
    </row>
    <row r="542" spans="1:82">
      <c r="A542" s="70" t="s">
        <v>2376</v>
      </c>
      <c r="B542" s="70">
        <v>298</v>
      </c>
      <c r="C542" s="70">
        <v>9</v>
      </c>
      <c r="D542" s="70">
        <v>18</v>
      </c>
      <c r="E542" s="70">
        <v>2012</v>
      </c>
      <c r="F542" s="70" t="s">
        <v>179</v>
      </c>
      <c r="G542" s="70" t="s">
        <v>2367</v>
      </c>
      <c r="H542" s="70" t="s">
        <v>2368</v>
      </c>
      <c r="I542" s="148"/>
      <c r="J542" s="71">
        <v>382.9043529416511</v>
      </c>
      <c r="K542" s="71">
        <v>2.441500716821317</v>
      </c>
      <c r="L542" s="71">
        <v>24.87157085330432</v>
      </c>
      <c r="M542" s="71">
        <v>59.480232499637729</v>
      </c>
      <c r="N542" s="71">
        <v>59.455675405930087</v>
      </c>
      <c r="O542" s="71">
        <v>35.681045417924011</v>
      </c>
      <c r="P542" s="71">
        <v>42.694354431596139</v>
      </c>
      <c r="Q542" s="71">
        <v>2.3906915068011099</v>
      </c>
      <c r="R542" s="71">
        <v>0</v>
      </c>
      <c r="S542" s="71">
        <v>2.26411970503128</v>
      </c>
      <c r="T542" s="72"/>
      <c r="U542" s="71">
        <v>9968590</v>
      </c>
      <c r="V542" s="71">
        <v>977</v>
      </c>
      <c r="W542" s="71">
        <v>598</v>
      </c>
      <c r="X542" s="71">
        <v>9257</v>
      </c>
      <c r="Y542" s="71">
        <v>13635</v>
      </c>
      <c r="Z542" s="71">
        <v>18662</v>
      </c>
      <c r="AA542" s="71">
        <v>8579</v>
      </c>
      <c r="AB542" s="71">
        <v>31355</v>
      </c>
      <c r="AC542" s="71">
        <v>0</v>
      </c>
      <c r="AD542" s="71">
        <v>2.26411970503128</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30.26</v>
      </c>
      <c r="BK542" s="71">
        <v>0</v>
      </c>
      <c r="BL542" s="71">
        <v>0</v>
      </c>
      <c r="BM542" s="71">
        <v>0</v>
      </c>
      <c r="BN542" s="72"/>
      <c r="BO542" s="71">
        <v>0</v>
      </c>
      <c r="BP542" s="71">
        <v>0</v>
      </c>
      <c r="BQ542" s="71">
        <v>5</v>
      </c>
      <c r="BR542" s="71">
        <v>0</v>
      </c>
      <c r="BS542" s="71">
        <v>0</v>
      </c>
      <c r="BT542" s="71">
        <v>0</v>
      </c>
      <c r="BU542"/>
      <c r="BV542" s="70">
        <v>30.26</v>
      </c>
      <c r="BW542" s="70">
        <v>0</v>
      </c>
      <c r="BX542" s="70">
        <v>0</v>
      </c>
      <c r="BY542" s="70">
        <v>0</v>
      </c>
      <c r="BZ542" s="70">
        <v>0</v>
      </c>
      <c r="CA542" s="70">
        <v>0</v>
      </c>
      <c r="CB542" s="70">
        <v>0</v>
      </c>
      <c r="CC542" s="70">
        <v>0</v>
      </c>
      <c r="CD542" s="70">
        <v>0</v>
      </c>
    </row>
    <row r="543" spans="1:82">
      <c r="A543" s="70" t="s">
        <v>2377</v>
      </c>
      <c r="B543" s="70">
        <v>299</v>
      </c>
      <c r="C543" s="70">
        <v>10</v>
      </c>
      <c r="D543" s="70">
        <v>18</v>
      </c>
      <c r="E543" s="70">
        <v>2013</v>
      </c>
      <c r="F543" s="70" t="s">
        <v>180</v>
      </c>
      <c r="G543" s="70" t="s">
        <v>2367</v>
      </c>
      <c r="H543" s="70" t="s">
        <v>2368</v>
      </c>
      <c r="I543" s="148"/>
      <c r="J543" s="71">
        <v>331.88369853197099</v>
      </c>
      <c r="K543" s="71">
        <v>1.980753928713985</v>
      </c>
      <c r="L543" s="71">
        <v>22.437583806923939</v>
      </c>
      <c r="M543" s="71">
        <v>58.12186601513406</v>
      </c>
      <c r="N543" s="71">
        <v>56.940442408225351</v>
      </c>
      <c r="O543" s="71">
        <v>34.306121261183605</v>
      </c>
      <c r="P543" s="71">
        <v>42.275764854006475</v>
      </c>
      <c r="Q543" s="71">
        <v>2.3973055136938601</v>
      </c>
      <c r="R543" s="71">
        <v>0</v>
      </c>
      <c r="S543" s="71">
        <v>1.985931134721524</v>
      </c>
      <c r="T543" s="72"/>
      <c r="U543" s="71">
        <v>8645319</v>
      </c>
      <c r="V543" s="71">
        <v>977</v>
      </c>
      <c r="W543" s="71">
        <v>598</v>
      </c>
      <c r="X543" s="71">
        <v>9257</v>
      </c>
      <c r="Y543" s="71">
        <v>13532</v>
      </c>
      <c r="Z543" s="71">
        <v>18744</v>
      </c>
      <c r="AA543" s="71">
        <v>8463</v>
      </c>
      <c r="AB543" s="71">
        <v>30991</v>
      </c>
      <c r="AC543" s="71">
        <v>0</v>
      </c>
      <c r="AD543" s="71">
        <v>1.985931134721524</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34.231000000000002</v>
      </c>
      <c r="BK543" s="71">
        <v>0</v>
      </c>
      <c r="BL543" s="71">
        <v>0</v>
      </c>
      <c r="BM543" s="71">
        <v>0</v>
      </c>
      <c r="BN543" s="72"/>
      <c r="BO543" s="71">
        <v>0</v>
      </c>
      <c r="BP543" s="71">
        <v>0</v>
      </c>
      <c r="BQ543" s="71">
        <v>5</v>
      </c>
      <c r="BR543" s="71">
        <v>0</v>
      </c>
      <c r="BS543" s="71">
        <v>0</v>
      </c>
      <c r="BT543" s="71">
        <v>0</v>
      </c>
      <c r="BU543"/>
      <c r="BV543" s="70">
        <v>34.231000000000002</v>
      </c>
      <c r="BW543" s="70">
        <v>0</v>
      </c>
      <c r="BX543" s="70">
        <v>0</v>
      </c>
      <c r="BY543" s="70">
        <v>0</v>
      </c>
      <c r="BZ543" s="70">
        <v>0</v>
      </c>
      <c r="CA543" s="70">
        <v>0</v>
      </c>
      <c r="CB543" s="70">
        <v>0</v>
      </c>
      <c r="CC543" s="70">
        <v>0</v>
      </c>
      <c r="CD543" s="70">
        <v>0</v>
      </c>
    </row>
    <row r="544" spans="1:82">
      <c r="A544" s="70" t="s">
        <v>2378</v>
      </c>
      <c r="B544" s="70">
        <v>300</v>
      </c>
      <c r="C544" s="70">
        <v>11</v>
      </c>
      <c r="D544" s="70">
        <v>18</v>
      </c>
      <c r="E544" s="70">
        <v>2014</v>
      </c>
      <c r="F544" s="70" t="s">
        <v>181</v>
      </c>
      <c r="G544" s="70" t="s">
        <v>2367</v>
      </c>
      <c r="H544" s="70" t="s">
        <v>2368</v>
      </c>
      <c r="I544" s="148"/>
      <c r="J544" s="71">
        <v>327.37067691386898</v>
      </c>
      <c r="K544" s="71">
        <v>1.889815349161732</v>
      </c>
      <c r="L544" s="71">
        <v>12.58274553096412</v>
      </c>
      <c r="M544" s="71">
        <v>52.56370055781629</v>
      </c>
      <c r="N544" s="71">
        <v>54.163800319972822</v>
      </c>
      <c r="O544" s="71">
        <v>32.452623048477456</v>
      </c>
      <c r="P544" s="71">
        <v>41.933118968416295</v>
      </c>
      <c r="Q544" s="71">
        <v>2.2670451001276501</v>
      </c>
      <c r="R544" s="71">
        <v>0</v>
      </c>
      <c r="S544" s="71">
        <v>1.514932804183464</v>
      </c>
      <c r="T544" s="72"/>
      <c r="U544" s="71">
        <v>9575960</v>
      </c>
      <c r="V544" s="71">
        <v>771</v>
      </c>
      <c r="W544" s="71">
        <v>483</v>
      </c>
      <c r="X544" s="71">
        <v>8712</v>
      </c>
      <c r="Y544" s="71">
        <v>13514</v>
      </c>
      <c r="Z544" s="71">
        <v>18675</v>
      </c>
      <c r="AA544" s="71">
        <v>8351</v>
      </c>
      <c r="AB544" s="71">
        <v>30546</v>
      </c>
      <c r="AC544" s="71">
        <v>0</v>
      </c>
      <c r="AD544" s="71">
        <v>1.514932804183464</v>
      </c>
      <c r="AE544" s="72"/>
      <c r="AF544" s="71"/>
      <c r="AG544" s="71"/>
      <c r="AH544" s="71"/>
      <c r="AI544" s="71"/>
      <c r="AJ544" s="71"/>
      <c r="AK544" s="71"/>
      <c r="AL544" s="71"/>
      <c r="AM544" s="71"/>
      <c r="AN544" s="71"/>
      <c r="AO544" s="71"/>
      <c r="AP544" s="71"/>
      <c r="AQ544" s="72"/>
      <c r="AR544" s="71">
        <v>1115</v>
      </c>
      <c r="AS544" s="71">
        <v>252</v>
      </c>
      <c r="AT544" s="71">
        <v>0</v>
      </c>
      <c r="AU544" s="71">
        <v>0</v>
      </c>
      <c r="AV544" s="71">
        <v>0</v>
      </c>
      <c r="AW544" s="71">
        <v>0</v>
      </c>
      <c r="AX544" s="71"/>
      <c r="AY544" s="72"/>
      <c r="AZ544" s="71">
        <v>5058.7309999999998</v>
      </c>
      <c r="BA544" s="71">
        <v>12521.68</v>
      </c>
      <c r="BB544" s="71">
        <v>0</v>
      </c>
      <c r="BC544" s="71">
        <v>0</v>
      </c>
      <c r="BD544" s="71">
        <v>0</v>
      </c>
      <c r="BE544" s="71">
        <v>0</v>
      </c>
      <c r="BF544" s="71"/>
      <c r="BG544" s="72"/>
      <c r="BH544" s="71">
        <v>0</v>
      </c>
      <c r="BI544" s="71">
        <v>0</v>
      </c>
      <c r="BJ544" s="71">
        <v>31.788</v>
      </c>
      <c r="BK544" s="71">
        <v>0</v>
      </c>
      <c r="BL544" s="71">
        <v>10.585000000000001</v>
      </c>
      <c r="BM544" s="71">
        <v>0</v>
      </c>
      <c r="BN544" s="72"/>
      <c r="BO544" s="71">
        <v>0</v>
      </c>
      <c r="BP544" s="71">
        <v>0</v>
      </c>
      <c r="BQ544" s="71">
        <v>5</v>
      </c>
      <c r="BR544" s="71">
        <v>0</v>
      </c>
      <c r="BS544" s="71">
        <v>1</v>
      </c>
      <c r="BT544" s="71">
        <v>0</v>
      </c>
      <c r="BU544"/>
      <c r="BV544" s="70">
        <v>42.372999999999998</v>
      </c>
      <c r="BW544" s="70">
        <v>0</v>
      </c>
      <c r="BX544" s="70">
        <v>0</v>
      </c>
      <c r="BY544" s="70">
        <v>0</v>
      </c>
      <c r="BZ544" s="70">
        <v>0</v>
      </c>
      <c r="CA544" s="70">
        <v>0</v>
      </c>
      <c r="CB544" s="70">
        <v>0</v>
      </c>
      <c r="CC544" s="70">
        <v>0</v>
      </c>
      <c r="CD544" s="70">
        <v>0</v>
      </c>
    </row>
    <row r="545" spans="1:82">
      <c r="A545" s="70" t="s">
        <v>2379</v>
      </c>
      <c r="B545" s="70">
        <v>301</v>
      </c>
      <c r="C545" s="70">
        <v>12</v>
      </c>
      <c r="D545" s="70">
        <v>18</v>
      </c>
      <c r="E545" s="70">
        <v>2015</v>
      </c>
      <c r="F545" s="70" t="s">
        <v>182</v>
      </c>
      <c r="G545" s="70" t="s">
        <v>2367</v>
      </c>
      <c r="H545" s="70" t="s">
        <v>2368</v>
      </c>
      <c r="I545" s="148"/>
      <c r="J545" s="71">
        <v>320.28487178547761</v>
      </c>
      <c r="K545" s="71">
        <v>1.818890257889048</v>
      </c>
      <c r="L545" s="71">
        <v>13.449331503135101</v>
      </c>
      <c r="M545" s="71">
        <v>50.843066246231217</v>
      </c>
      <c r="N545" s="71">
        <v>49.952943203502898</v>
      </c>
      <c r="O545" s="71">
        <v>32.246550397200551</v>
      </c>
      <c r="P545" s="71">
        <v>41.277783003140051</v>
      </c>
      <c r="Q545" s="71">
        <v>2.1905200352134999</v>
      </c>
      <c r="R545" s="71">
        <v>0</v>
      </c>
      <c r="S545" s="71">
        <v>2.6087578611540572</v>
      </c>
      <c r="T545" s="72"/>
      <c r="U545" s="71">
        <v>10244339</v>
      </c>
      <c r="V545" s="71">
        <v>771</v>
      </c>
      <c r="W545" s="71">
        <v>483</v>
      </c>
      <c r="X545" s="71">
        <v>8712</v>
      </c>
      <c r="Y545" s="71">
        <v>13586</v>
      </c>
      <c r="Z545" s="71">
        <v>18735</v>
      </c>
      <c r="AA545" s="71">
        <v>8214</v>
      </c>
      <c r="AB545" s="71">
        <v>30150</v>
      </c>
      <c r="AC545" s="71">
        <v>0</v>
      </c>
      <c r="AD545" s="71">
        <v>2.6087578611540572</v>
      </c>
      <c r="AE545" s="72"/>
      <c r="AF545" s="71">
        <v>90324587.207057029</v>
      </c>
      <c r="AG545" s="71">
        <v>1275768.4538950629</v>
      </c>
      <c r="AH545" s="71">
        <v>2944705.5130376592</v>
      </c>
      <c r="AI545" s="71">
        <v>55961227.522819363</v>
      </c>
      <c r="AJ545" s="71">
        <v>61521555.951030478</v>
      </c>
      <c r="AK545" s="71">
        <v>0</v>
      </c>
      <c r="AL545" s="71">
        <v>0</v>
      </c>
      <c r="AM545" s="71">
        <v>4131931.0255067958</v>
      </c>
      <c r="AN545" s="71">
        <v>0</v>
      </c>
      <c r="AO545" s="71">
        <v>0</v>
      </c>
      <c r="AP545" s="71">
        <v>216159775.6733464</v>
      </c>
      <c r="AQ545" s="72"/>
      <c r="AR545" s="71">
        <v>1174</v>
      </c>
      <c r="AS545" s="71">
        <v>407</v>
      </c>
      <c r="AT545" s="71">
        <v>0</v>
      </c>
      <c r="AU545" s="71">
        <v>0</v>
      </c>
      <c r="AV545" s="71">
        <v>0</v>
      </c>
      <c r="AW545" s="71">
        <v>0</v>
      </c>
      <c r="AX545" s="71"/>
      <c r="AY545" s="72"/>
      <c r="AZ545" s="71">
        <v>5432.2080000000014</v>
      </c>
      <c r="BA545" s="71">
        <v>28923.78</v>
      </c>
      <c r="BB545" s="71">
        <v>0</v>
      </c>
      <c r="BC545" s="71">
        <v>0</v>
      </c>
      <c r="BD545" s="71">
        <v>0</v>
      </c>
      <c r="BE545" s="71">
        <v>0</v>
      </c>
      <c r="BF545" s="71"/>
      <c r="BG545" s="72"/>
      <c r="BH545" s="71">
        <v>0</v>
      </c>
      <c r="BI545" s="71">
        <v>0</v>
      </c>
      <c r="BJ545" s="71">
        <v>31.143000000000001</v>
      </c>
      <c r="BK545" s="71">
        <v>0</v>
      </c>
      <c r="BL545" s="71">
        <v>10.768000000000001</v>
      </c>
      <c r="BM545" s="71">
        <v>0</v>
      </c>
      <c r="BN545" s="72"/>
      <c r="BO545" s="71">
        <v>0</v>
      </c>
      <c r="BP545" s="71">
        <v>0</v>
      </c>
      <c r="BQ545" s="71">
        <v>5</v>
      </c>
      <c r="BR545" s="71">
        <v>0</v>
      </c>
      <c r="BS545" s="71">
        <v>1</v>
      </c>
      <c r="BT545" s="71">
        <v>0</v>
      </c>
      <c r="BU545"/>
      <c r="BV545" s="70">
        <v>41.911000000000001</v>
      </c>
      <c r="BW545" s="70">
        <v>0</v>
      </c>
      <c r="BX545" s="70">
        <v>0</v>
      </c>
      <c r="BY545" s="70">
        <v>0</v>
      </c>
      <c r="BZ545" s="70">
        <v>0</v>
      </c>
      <c r="CA545" s="70">
        <v>0</v>
      </c>
      <c r="CB545" s="70">
        <v>0</v>
      </c>
      <c r="CC545" s="70">
        <v>0</v>
      </c>
      <c r="CD545" s="70">
        <v>0</v>
      </c>
    </row>
    <row r="546" spans="1:82">
      <c r="A546" s="70" t="s">
        <v>2380</v>
      </c>
      <c r="B546" s="70">
        <v>302</v>
      </c>
      <c r="C546" s="70">
        <v>13</v>
      </c>
      <c r="D546" s="70">
        <v>18</v>
      </c>
      <c r="E546" s="70">
        <v>2016</v>
      </c>
      <c r="F546" s="70" t="s">
        <v>155</v>
      </c>
      <c r="G546" s="70" t="s">
        <v>2367</v>
      </c>
      <c r="H546" s="70" t="s">
        <v>2368</v>
      </c>
      <c r="I546" s="148"/>
      <c r="J546" s="71">
        <v>339.35317927555076</v>
      </c>
      <c r="K546" s="71">
        <v>1.7803252006508576</v>
      </c>
      <c r="L546" s="71">
        <v>13.887682957208238</v>
      </c>
      <c r="M546" s="71">
        <v>44.685398590889832</v>
      </c>
      <c r="N546" s="71">
        <v>48.198981654869343</v>
      </c>
      <c r="O546" s="71">
        <v>31.729143434564623</v>
      </c>
      <c r="P546" s="71">
        <v>40.186489116616201</v>
      </c>
      <c r="Q546" s="71">
        <v>2.102927365216936</v>
      </c>
      <c r="R546" s="71">
        <v>0</v>
      </c>
      <c r="S546" s="71">
        <v>2.4461752229026579</v>
      </c>
      <c r="T546" s="72"/>
      <c r="U546" s="71">
        <v>10238346</v>
      </c>
      <c r="V546" s="71">
        <v>771</v>
      </c>
      <c r="W546" s="71">
        <v>483</v>
      </c>
      <c r="X546" s="71">
        <v>8712</v>
      </c>
      <c r="Y546" s="71">
        <v>13591</v>
      </c>
      <c r="Z546" s="71">
        <v>18661</v>
      </c>
      <c r="AA546" s="71">
        <v>8271</v>
      </c>
      <c r="AB546" s="71">
        <v>29773</v>
      </c>
      <c r="AC546" s="71">
        <v>0</v>
      </c>
      <c r="AD546" s="71">
        <v>2.4461752229026579</v>
      </c>
      <c r="AE546" s="72"/>
      <c r="AF546" s="71">
        <v>94116383.338538647</v>
      </c>
      <c r="AG546" s="71">
        <v>1189226.65533158</v>
      </c>
      <c r="AH546" s="71">
        <v>2773445.6060571149</v>
      </c>
      <c r="AI546" s="71">
        <v>52237990.08668986</v>
      </c>
      <c r="AJ546" s="71">
        <v>58370904.917005807</v>
      </c>
      <c r="AK546" s="71">
        <v>0</v>
      </c>
      <c r="AL546" s="71">
        <v>0</v>
      </c>
      <c r="AM546" s="71">
        <v>4083434.7223264868</v>
      </c>
      <c r="AN546" s="71">
        <v>0</v>
      </c>
      <c r="AO546" s="71">
        <v>0</v>
      </c>
      <c r="AP546" s="71">
        <v>212771385.32594949</v>
      </c>
      <c r="AQ546" s="72"/>
      <c r="AR546" s="71">
        <v>1226</v>
      </c>
      <c r="AS546" s="71">
        <v>518</v>
      </c>
      <c r="AT546" s="71">
        <v>0</v>
      </c>
      <c r="AU546" s="71">
        <v>0</v>
      </c>
      <c r="AV546" s="71">
        <v>0</v>
      </c>
      <c r="AW546" s="71">
        <v>0</v>
      </c>
      <c r="AX546" s="71"/>
      <c r="AY546" s="72"/>
      <c r="AZ546" s="71">
        <v>5711.5680000000002</v>
      </c>
      <c r="BA546" s="71">
        <v>35690.879999999997</v>
      </c>
      <c r="BB546" s="71">
        <v>0</v>
      </c>
      <c r="BC546" s="71">
        <v>0</v>
      </c>
      <c r="BD546" s="71">
        <v>0</v>
      </c>
      <c r="BE546" s="71">
        <v>0</v>
      </c>
      <c r="BF546" s="71"/>
      <c r="BG546" s="72"/>
      <c r="BH546" s="71">
        <v>0</v>
      </c>
      <c r="BI546" s="71">
        <v>0</v>
      </c>
      <c r="BJ546" s="71">
        <v>34.427999999999997</v>
      </c>
      <c r="BK546" s="71">
        <v>0</v>
      </c>
      <c r="BL546" s="71">
        <v>10.823</v>
      </c>
      <c r="BM546" s="71">
        <v>0</v>
      </c>
      <c r="BN546" s="72"/>
      <c r="BO546" s="71">
        <v>0</v>
      </c>
      <c r="BP546" s="71">
        <v>0</v>
      </c>
      <c r="BQ546" s="71">
        <v>6</v>
      </c>
      <c r="BR546" s="71">
        <v>0</v>
      </c>
      <c r="BS546" s="71">
        <v>1</v>
      </c>
      <c r="BT546" s="71">
        <v>0</v>
      </c>
      <c r="BU546"/>
      <c r="BV546" s="70">
        <v>45.250999999999998</v>
      </c>
      <c r="BW546" s="70">
        <v>0</v>
      </c>
      <c r="BX546" s="70">
        <v>0</v>
      </c>
      <c r="BY546" s="70">
        <v>0</v>
      </c>
      <c r="BZ546" s="70">
        <v>0</v>
      </c>
      <c r="CA546" s="70">
        <v>0</v>
      </c>
      <c r="CB546" s="70">
        <v>0</v>
      </c>
      <c r="CC546" s="70">
        <v>0</v>
      </c>
      <c r="CD546" s="70">
        <v>0</v>
      </c>
    </row>
    <row r="547" spans="1:82">
      <c r="A547" s="70" t="s">
        <v>2381</v>
      </c>
      <c r="B547" s="70">
        <v>303</v>
      </c>
      <c r="C547" s="70">
        <v>14</v>
      </c>
      <c r="D547" s="70">
        <v>18</v>
      </c>
      <c r="E547" s="70">
        <v>2017</v>
      </c>
      <c r="F547" s="70" t="s">
        <v>156</v>
      </c>
      <c r="G547" s="70" t="s">
        <v>2367</v>
      </c>
      <c r="H547" s="70" t="s">
        <v>2368</v>
      </c>
      <c r="I547" s="148"/>
      <c r="J547" s="71">
        <v>367.21785773570929</v>
      </c>
      <c r="K547" s="71">
        <v>1.8018564655875837</v>
      </c>
      <c r="L547" s="71">
        <v>13.187422088393227</v>
      </c>
      <c r="M547" s="71">
        <v>44.315973630988438</v>
      </c>
      <c r="N547" s="71">
        <v>47.723183790756991</v>
      </c>
      <c r="O547" s="71">
        <v>31.141152442472599</v>
      </c>
      <c r="P547" s="71">
        <v>39.487751240904338</v>
      </c>
      <c r="Q547" s="71">
        <v>1.99976771336669</v>
      </c>
      <c r="R547" s="71">
        <v>0</v>
      </c>
      <c r="S547" s="71">
        <v>2.1794662175256305</v>
      </c>
      <c r="T547" s="72"/>
      <c r="U547" s="71">
        <v>11595817</v>
      </c>
      <c r="V547" s="71">
        <v>771</v>
      </c>
      <c r="W547" s="71">
        <v>483</v>
      </c>
      <c r="X547" s="71">
        <v>8712</v>
      </c>
      <c r="Y547" s="71">
        <v>13550</v>
      </c>
      <c r="Z547" s="71">
        <v>18619</v>
      </c>
      <c r="AA547" s="71">
        <v>8179</v>
      </c>
      <c r="AB547" s="71">
        <v>29278</v>
      </c>
      <c r="AC547" s="71">
        <v>0</v>
      </c>
      <c r="AD547" s="71">
        <v>2.179466217525631</v>
      </c>
      <c r="AE547" s="72"/>
      <c r="AF547" s="71">
        <v>103563873.28650489</v>
      </c>
      <c r="AG547" s="71">
        <v>1223364.761049621</v>
      </c>
      <c r="AH547" s="71">
        <v>3275602.486919581</v>
      </c>
      <c r="AI547" s="71">
        <v>53405961.897777013</v>
      </c>
      <c r="AJ547" s="71">
        <v>60831868.863274723</v>
      </c>
      <c r="AK547" s="71">
        <v>0</v>
      </c>
      <c r="AL547" s="71">
        <v>0</v>
      </c>
      <c r="AM547" s="71">
        <v>4021827.5763322129</v>
      </c>
      <c r="AN547" s="71">
        <v>0</v>
      </c>
      <c r="AO547" s="71">
        <v>0</v>
      </c>
      <c r="AP547" s="71">
        <v>226322498.87185803</v>
      </c>
      <c r="AQ547" s="72"/>
      <c r="AR547" s="71">
        <v>1271</v>
      </c>
      <c r="AS547" s="71">
        <v>564</v>
      </c>
      <c r="AT547" s="71">
        <v>0</v>
      </c>
      <c r="AU547" s="71">
        <v>0</v>
      </c>
      <c r="AV547" s="71">
        <v>0</v>
      </c>
      <c r="AW547" s="71">
        <v>0</v>
      </c>
      <c r="AX547" s="71"/>
      <c r="AY547" s="72"/>
      <c r="AZ547" s="71">
        <v>5950.848</v>
      </c>
      <c r="BA547" s="71">
        <v>39925.480000000003</v>
      </c>
      <c r="BB547" s="71">
        <v>0</v>
      </c>
      <c r="BC547" s="71">
        <v>0</v>
      </c>
      <c r="BD547" s="71">
        <v>0</v>
      </c>
      <c r="BE547" s="71">
        <v>0</v>
      </c>
      <c r="BF547" s="71"/>
      <c r="BG547" s="72"/>
      <c r="BH547" s="71">
        <v>0</v>
      </c>
      <c r="BI547" s="71">
        <v>0</v>
      </c>
      <c r="BJ547" s="71">
        <v>31.713999999999999</v>
      </c>
      <c r="BK547" s="71">
        <v>0</v>
      </c>
      <c r="BL547" s="71">
        <v>11.909000000000001</v>
      </c>
      <c r="BM547" s="71">
        <v>0</v>
      </c>
      <c r="BN547" s="72"/>
      <c r="BO547" s="71">
        <v>0</v>
      </c>
      <c r="BP547" s="71">
        <v>0</v>
      </c>
      <c r="BQ547" s="71">
        <v>5</v>
      </c>
      <c r="BR547" s="71">
        <v>0</v>
      </c>
      <c r="BS547" s="71">
        <v>1</v>
      </c>
      <c r="BT547" s="71">
        <v>0</v>
      </c>
      <c r="BU547"/>
      <c r="BV547" s="70">
        <v>43.622999999999998</v>
      </c>
      <c r="BW547" s="70">
        <v>0</v>
      </c>
      <c r="BX547" s="70">
        <v>0</v>
      </c>
      <c r="BY547" s="70">
        <v>0</v>
      </c>
      <c r="BZ547" s="70">
        <v>0</v>
      </c>
      <c r="CA547" s="70">
        <v>0</v>
      </c>
      <c r="CB547" s="70">
        <v>0</v>
      </c>
      <c r="CC547" s="70">
        <v>0</v>
      </c>
      <c r="CD547" s="70">
        <v>0</v>
      </c>
    </row>
    <row r="548" spans="1:82">
      <c r="A548" s="70" t="s">
        <v>2382</v>
      </c>
      <c r="B548" s="70">
        <v>304</v>
      </c>
      <c r="C548" s="70">
        <v>15</v>
      </c>
      <c r="D548" s="70">
        <v>18</v>
      </c>
      <c r="E548" s="70">
        <v>2018</v>
      </c>
      <c r="F548" s="70" t="s">
        <v>183</v>
      </c>
      <c r="G548" s="70" t="s">
        <v>2367</v>
      </c>
      <c r="H548" s="70" t="s">
        <v>2368</v>
      </c>
      <c r="I548" s="148"/>
      <c r="J548" s="71">
        <v>401.02452841782758</v>
      </c>
      <c r="K548" s="71">
        <v>1.6344751439215959</v>
      </c>
      <c r="L548" s="71">
        <v>11.741591273179516</v>
      </c>
      <c r="M548" s="71">
        <v>43.148447035063072</v>
      </c>
      <c r="N548" s="71">
        <v>46.555146554430387</v>
      </c>
      <c r="O548" s="71">
        <v>30.373913445139586</v>
      </c>
      <c r="P548" s="71">
        <v>38.745749175068894</v>
      </c>
      <c r="Q548" s="71">
        <v>1.82587504801677</v>
      </c>
      <c r="R548" s="71">
        <v>0</v>
      </c>
      <c r="S548" s="71">
        <v>2.8809947143413521</v>
      </c>
      <c r="T548" s="72"/>
      <c r="U548" s="71">
        <v>12896550</v>
      </c>
      <c r="V548" s="71">
        <v>771</v>
      </c>
      <c r="W548" s="71">
        <v>483</v>
      </c>
      <c r="X548" s="71">
        <v>8712</v>
      </c>
      <c r="Y548" s="71">
        <v>13528</v>
      </c>
      <c r="Z548" s="71">
        <v>18508</v>
      </c>
      <c r="AA548" s="71">
        <v>8106</v>
      </c>
      <c r="AB548" s="71">
        <v>28808</v>
      </c>
      <c r="AC548" s="71">
        <v>0</v>
      </c>
      <c r="AD548" s="71">
        <v>2.8809947143413521</v>
      </c>
      <c r="AE548" s="72"/>
      <c r="AF548" s="71">
        <v>122430950.8182109</v>
      </c>
      <c r="AG548" s="71">
        <v>1084766.1274669829</v>
      </c>
      <c r="AH548" s="71">
        <v>2869611.7062217919</v>
      </c>
      <c r="AI548" s="71">
        <v>51262293.769198082</v>
      </c>
      <c r="AJ548" s="71">
        <v>60262260.786203757</v>
      </c>
      <c r="AK548" s="71">
        <v>0</v>
      </c>
      <c r="AL548" s="71">
        <v>0</v>
      </c>
      <c r="AM548" s="71">
        <v>3965453.1973811798</v>
      </c>
      <c r="AN548" s="71">
        <v>0</v>
      </c>
      <c r="AO548" s="71">
        <v>0</v>
      </c>
      <c r="AP548" s="71">
        <v>241875336.40468267</v>
      </c>
      <c r="AQ548" s="72"/>
      <c r="AR548" s="71">
        <v>1310</v>
      </c>
      <c r="AS548" s="71">
        <v>623</v>
      </c>
      <c r="AT548" s="71">
        <v>0</v>
      </c>
      <c r="AU548" s="71">
        <v>0</v>
      </c>
      <c r="AV548" s="71">
        <v>0</v>
      </c>
      <c r="AW548" s="71">
        <v>0</v>
      </c>
      <c r="AX548" s="71"/>
      <c r="AY548" s="72"/>
      <c r="AZ548" s="71">
        <v>6162.436999999999</v>
      </c>
      <c r="BA548" s="71">
        <v>42589.58</v>
      </c>
      <c r="BB548" s="71">
        <v>0</v>
      </c>
      <c r="BC548" s="71">
        <v>0</v>
      </c>
      <c r="BD548" s="71">
        <v>0</v>
      </c>
      <c r="BE548" s="71">
        <v>0</v>
      </c>
      <c r="BF548" s="71"/>
      <c r="BG548" s="72"/>
      <c r="BH548" s="71">
        <v>0</v>
      </c>
      <c r="BI548" s="71">
        <v>0</v>
      </c>
      <c r="BJ548" s="71">
        <v>34.863</v>
      </c>
      <c r="BK548" s="71">
        <v>0</v>
      </c>
      <c r="BL548" s="71">
        <v>11.691000000000001</v>
      </c>
      <c r="BM548" s="71">
        <v>0</v>
      </c>
      <c r="BN548" s="72"/>
      <c r="BO548" s="71">
        <v>0</v>
      </c>
      <c r="BP548" s="71">
        <v>0</v>
      </c>
      <c r="BQ548" s="71">
        <v>6</v>
      </c>
      <c r="BR548" s="71">
        <v>0</v>
      </c>
      <c r="BS548" s="71">
        <v>1</v>
      </c>
      <c r="BT548" s="71">
        <v>0</v>
      </c>
      <c r="BU548"/>
      <c r="BV548" s="70">
        <v>46.554000000000002</v>
      </c>
      <c r="BW548" s="70">
        <v>0</v>
      </c>
      <c r="BX548" s="70">
        <v>0</v>
      </c>
      <c r="BY548" s="70">
        <v>0</v>
      </c>
      <c r="BZ548" s="70">
        <v>0</v>
      </c>
      <c r="CA548" s="70">
        <v>0</v>
      </c>
      <c r="CB548" s="70">
        <v>0</v>
      </c>
      <c r="CC548" s="70">
        <v>0</v>
      </c>
      <c r="CD548" s="70">
        <v>0</v>
      </c>
    </row>
    <row r="549" spans="1:82">
      <c r="A549" s="70" t="s">
        <v>2383</v>
      </c>
      <c r="B549" s="70">
        <v>305</v>
      </c>
      <c r="C549" s="70">
        <v>16</v>
      </c>
      <c r="D549" s="70">
        <v>18</v>
      </c>
      <c r="E549" s="70">
        <v>2019</v>
      </c>
      <c r="F549" s="70" t="s">
        <v>158</v>
      </c>
      <c r="G549" s="70" t="s">
        <v>2367</v>
      </c>
      <c r="H549" s="70" t="s">
        <v>2368</v>
      </c>
      <c r="I549" s="148"/>
      <c r="J549" s="71">
        <v>415.18314152444964</v>
      </c>
      <c r="K549" s="71">
        <v>1.4510081087706277</v>
      </c>
      <c r="L549" s="71">
        <v>11.709106138319324</v>
      </c>
      <c r="M549" s="71">
        <v>41.228976464272129</v>
      </c>
      <c r="N549" s="71">
        <v>37.972614170831264</v>
      </c>
      <c r="O549" s="71">
        <v>29.36746318914151</v>
      </c>
      <c r="P549" s="71">
        <v>38.069948488731079</v>
      </c>
      <c r="Q549" s="71">
        <v>1.7576921832710199</v>
      </c>
      <c r="R549" s="71">
        <v>0</v>
      </c>
      <c r="S549" s="71">
        <v>3.1509969397327122</v>
      </c>
      <c r="T549" s="72"/>
      <c r="U549" s="71">
        <v>13579302</v>
      </c>
      <c r="V549" s="71">
        <v>771</v>
      </c>
      <c r="W549" s="71">
        <v>483</v>
      </c>
      <c r="X549" s="71">
        <v>8712</v>
      </c>
      <c r="Y549" s="71">
        <v>13547</v>
      </c>
      <c r="Z549" s="71">
        <v>18386</v>
      </c>
      <c r="AA549" s="71">
        <v>7905</v>
      </c>
      <c r="AB549" s="71">
        <v>28483</v>
      </c>
      <c r="AC549" s="71">
        <v>0</v>
      </c>
      <c r="AD549" s="71">
        <v>3.1509969397327122</v>
      </c>
      <c r="AE549" s="72"/>
      <c r="AF549" s="71">
        <v>133858600.31797861</v>
      </c>
      <c r="AG549" s="71">
        <v>1047014.609768306</v>
      </c>
      <c r="AH549" s="71">
        <v>3341954.0411834968</v>
      </c>
      <c r="AI549" s="71">
        <v>54229950.909212321</v>
      </c>
      <c r="AJ549" s="71">
        <v>56895952.390629523</v>
      </c>
      <c r="AK549" s="71">
        <v>0</v>
      </c>
      <c r="AL549" s="71">
        <v>0</v>
      </c>
      <c r="AM549" s="71">
        <v>3879170.1800907999</v>
      </c>
      <c r="AN549" s="71">
        <v>0</v>
      </c>
      <c r="AO549" s="71">
        <v>0</v>
      </c>
      <c r="AP549" s="71">
        <v>253252642.44886309</v>
      </c>
      <c r="AQ549" s="72"/>
      <c r="AR549" s="71">
        <v>1354</v>
      </c>
      <c r="AS549" s="71">
        <v>689</v>
      </c>
      <c r="AT549" s="71">
        <v>0</v>
      </c>
      <c r="AU549" s="71">
        <v>0</v>
      </c>
      <c r="AV549" s="71">
        <v>0</v>
      </c>
      <c r="AW549" s="71">
        <v>0</v>
      </c>
      <c r="AX549" s="71"/>
      <c r="AY549" s="72"/>
      <c r="AZ549" s="71">
        <v>6397.523000000001</v>
      </c>
      <c r="BA549" s="71">
        <v>46711.38</v>
      </c>
      <c r="BB549" s="71">
        <v>0</v>
      </c>
      <c r="BC549" s="71">
        <v>0</v>
      </c>
      <c r="BD549" s="71">
        <v>0</v>
      </c>
      <c r="BE549" s="71">
        <v>0</v>
      </c>
      <c r="BF549" s="71"/>
      <c r="BG549" s="72"/>
      <c r="BH549" s="71">
        <v>0</v>
      </c>
      <c r="BI549" s="71">
        <v>0</v>
      </c>
      <c r="BJ549" s="71">
        <v>32.594999999999999</v>
      </c>
      <c r="BK549" s="71">
        <v>0</v>
      </c>
      <c r="BL549" s="71">
        <v>11.464</v>
      </c>
      <c r="BM549" s="71">
        <v>0</v>
      </c>
      <c r="BN549" s="72"/>
      <c r="BO549" s="71">
        <v>0</v>
      </c>
      <c r="BP549" s="71">
        <v>0</v>
      </c>
      <c r="BQ549" s="71">
        <v>6</v>
      </c>
      <c r="BR549" s="71">
        <v>0</v>
      </c>
      <c r="BS549" s="71">
        <v>1</v>
      </c>
      <c r="BT549" s="71">
        <v>0</v>
      </c>
      <c r="BU549"/>
      <c r="BV549" s="70">
        <v>44.058999999999997</v>
      </c>
      <c r="BW549" s="70">
        <v>0</v>
      </c>
      <c r="BX549" s="70">
        <v>0</v>
      </c>
      <c r="BY549" s="70">
        <v>0</v>
      </c>
      <c r="BZ549" s="70">
        <v>0</v>
      </c>
      <c r="CA549" s="70">
        <v>0</v>
      </c>
      <c r="CB549" s="70">
        <v>0</v>
      </c>
      <c r="CC549" s="70">
        <v>0</v>
      </c>
      <c r="CD549" s="70">
        <v>0</v>
      </c>
    </row>
    <row r="550" spans="1:82">
      <c r="A550" s="70" t="s">
        <v>2384</v>
      </c>
      <c r="B550" s="70">
        <v>306</v>
      </c>
      <c r="C550" s="70">
        <v>17</v>
      </c>
      <c r="D550" s="70">
        <v>18</v>
      </c>
      <c r="E550" s="70">
        <v>2020</v>
      </c>
      <c r="F550" s="70" t="s">
        <v>159</v>
      </c>
      <c r="G550" s="70" t="s">
        <v>2367</v>
      </c>
      <c r="H550" s="70" t="s">
        <v>2368</v>
      </c>
      <c r="I550" s="148"/>
      <c r="J550" s="71">
        <v>335.27465936229709</v>
      </c>
      <c r="K550" s="71">
        <v>1.4449796818930134</v>
      </c>
      <c r="L550" s="71">
        <v>23.59451888429232</v>
      </c>
      <c r="M550" s="71">
        <v>36.749569503482704</v>
      </c>
      <c r="N550" s="71">
        <v>39.534159731240294</v>
      </c>
      <c r="O550" s="71">
        <v>25.622293159594239</v>
      </c>
      <c r="P550" s="71">
        <v>35.898792597310901</v>
      </c>
      <c r="Q550" s="71">
        <v>1.65349452699931</v>
      </c>
      <c r="R550" s="71">
        <v>0</v>
      </c>
      <c r="S550" s="71">
        <v>3.119132078022127</v>
      </c>
      <c r="T550" s="72"/>
      <c r="U550" s="71">
        <v>11555529</v>
      </c>
      <c r="V550" s="71">
        <v>754</v>
      </c>
      <c r="W550" s="71">
        <v>961</v>
      </c>
      <c r="X550" s="71">
        <v>8654</v>
      </c>
      <c r="Y550" s="71">
        <v>13543</v>
      </c>
      <c r="Z550" s="71">
        <v>18309</v>
      </c>
      <c r="AA550" s="71">
        <v>7923</v>
      </c>
      <c r="AB550" s="71">
        <v>28044</v>
      </c>
      <c r="AC550" s="71">
        <v>0</v>
      </c>
      <c r="AD550" s="71">
        <v>3.119132078022127</v>
      </c>
      <c r="AE550" s="72"/>
      <c r="AF550" s="71">
        <v>121065580.0356299</v>
      </c>
      <c r="AG550" s="71">
        <v>997484.2858076035</v>
      </c>
      <c r="AH550" s="71">
        <v>8275449.8816419244</v>
      </c>
      <c r="AI550" s="71">
        <v>50819836.353904836</v>
      </c>
      <c r="AJ550" s="71">
        <v>63016517.251236729</v>
      </c>
      <c r="AK550" s="71"/>
      <c r="AL550" s="71"/>
      <c r="AM550" s="71">
        <v>3660053.5753385411</v>
      </c>
      <c r="AN550" s="71"/>
      <c r="AO550" s="71"/>
      <c r="AP550" s="71">
        <v>247834921.38355955</v>
      </c>
      <c r="AQ550" s="72"/>
      <c r="AR550" s="71">
        <v>1378</v>
      </c>
      <c r="AS550" s="71">
        <v>749</v>
      </c>
      <c r="AT550" s="71">
        <v>0</v>
      </c>
      <c r="AU550" s="71">
        <v>0</v>
      </c>
      <c r="AV550" s="71">
        <v>0</v>
      </c>
      <c r="AW550" s="71">
        <v>0</v>
      </c>
      <c r="AX550" s="71"/>
      <c r="AY550" s="72"/>
      <c r="AZ550" s="71">
        <v>6545.0120000000006</v>
      </c>
      <c r="BA550" s="71">
        <v>52952.08</v>
      </c>
      <c r="BB550" s="71">
        <v>0</v>
      </c>
      <c r="BC550" s="71">
        <v>0</v>
      </c>
      <c r="BD550" s="71">
        <v>0</v>
      </c>
      <c r="BE550" s="71">
        <v>0</v>
      </c>
      <c r="BF550" s="71"/>
      <c r="BG550" s="72"/>
      <c r="BH550" s="71">
        <v>0</v>
      </c>
      <c r="BI550" s="71">
        <v>0</v>
      </c>
      <c r="BJ550" s="71">
        <v>26.99</v>
      </c>
      <c r="BK550" s="71">
        <v>0</v>
      </c>
      <c r="BL550" s="71">
        <v>8.9649999999999999</v>
      </c>
      <c r="BM550" s="71">
        <v>0</v>
      </c>
      <c r="BN550" s="72"/>
      <c r="BO550" s="71">
        <v>0</v>
      </c>
      <c r="BP550" s="71">
        <v>0</v>
      </c>
      <c r="BQ550" s="71">
        <v>6</v>
      </c>
      <c r="BR550" s="71">
        <v>0</v>
      </c>
      <c r="BS550" s="71">
        <v>1</v>
      </c>
      <c r="BT550" s="71">
        <v>0</v>
      </c>
      <c r="BU550"/>
      <c r="BV550" s="70">
        <v>35.954999999999998</v>
      </c>
      <c r="BW550" s="70">
        <v>0</v>
      </c>
      <c r="BX550" s="70">
        <v>0</v>
      </c>
      <c r="BY550" s="70">
        <v>0</v>
      </c>
      <c r="BZ550" s="70">
        <v>0</v>
      </c>
      <c r="CA550" s="70">
        <v>0</v>
      </c>
      <c r="CB550" s="70">
        <v>0</v>
      </c>
      <c r="CC550" s="70">
        <v>0</v>
      </c>
      <c r="CD550" s="70">
        <v>0</v>
      </c>
    </row>
    <row r="551" spans="1:82">
      <c r="A551" s="70" t="s">
        <v>2385</v>
      </c>
      <c r="B551" s="70">
        <v>306</v>
      </c>
      <c r="C551" s="70">
        <v>18</v>
      </c>
      <c r="D551" s="70">
        <v>18</v>
      </c>
      <c r="E551" s="70">
        <v>2021</v>
      </c>
      <c r="F551" s="70" t="s">
        <v>160</v>
      </c>
      <c r="G551" s="70" t="s">
        <v>2367</v>
      </c>
      <c r="H551" s="70" t="s">
        <v>2368</v>
      </c>
      <c r="I551" s="148"/>
      <c r="J551" s="71">
        <v>357.08338602458701</v>
      </c>
      <c r="K551" s="71">
        <v>1.5847655746140676</v>
      </c>
      <c r="L551" s="71">
        <v>23.415565231563775</v>
      </c>
      <c r="M551" s="71">
        <v>39.578823569100621</v>
      </c>
      <c r="N551" s="71">
        <v>39.164454834741953</v>
      </c>
      <c r="O551" s="71">
        <v>24.490265588135369</v>
      </c>
      <c r="P551" s="71">
        <v>36.522353826795658</v>
      </c>
      <c r="Q551" s="71">
        <v>1.6074554537588099</v>
      </c>
      <c r="R551" s="71">
        <v>0</v>
      </c>
      <c r="S551" s="71">
        <v>2.782028457368988</v>
      </c>
      <c r="T551" s="72"/>
      <c r="U551" s="71">
        <v>13073350</v>
      </c>
      <c r="V551" s="71">
        <v>754</v>
      </c>
      <c r="W551" s="71">
        <v>961</v>
      </c>
      <c r="X551" s="71">
        <v>8654</v>
      </c>
      <c r="Y551" s="71">
        <v>13408</v>
      </c>
      <c r="Z551" s="71">
        <v>18019</v>
      </c>
      <c r="AA551" s="71">
        <v>7860</v>
      </c>
      <c r="AB551" s="71">
        <v>27531</v>
      </c>
      <c r="AC551" s="71">
        <v>0</v>
      </c>
      <c r="AD551" s="71">
        <v>2.782028457368988</v>
      </c>
      <c r="AE551" s="72"/>
      <c r="AF551" s="71">
        <v>127579686.15796116</v>
      </c>
      <c r="AG551" s="71">
        <v>1128643.8136480462</v>
      </c>
      <c r="AH551" s="71">
        <v>8417778.7054077182</v>
      </c>
      <c r="AI551" s="71">
        <v>56435969.652685873</v>
      </c>
      <c r="AJ551" s="71">
        <v>59404203.828400522</v>
      </c>
      <c r="AK551" s="71">
        <v>0</v>
      </c>
      <c r="AL551" s="71">
        <v>0</v>
      </c>
      <c r="AM551" s="71">
        <v>3613826.0952366223</v>
      </c>
      <c r="AN551" s="71">
        <v>0</v>
      </c>
      <c r="AO551" s="71">
        <v>0</v>
      </c>
      <c r="AP551" s="71">
        <v>256580108.25333995</v>
      </c>
      <c r="AQ551" s="72"/>
      <c r="AR551" s="71">
        <v>1400</v>
      </c>
      <c r="AS551" s="71">
        <v>792</v>
      </c>
      <c r="AT551" s="71">
        <v>0</v>
      </c>
      <c r="AU551" s="71">
        <v>0</v>
      </c>
      <c r="AV551" s="71">
        <v>0</v>
      </c>
      <c r="AW551" s="71">
        <v>0</v>
      </c>
      <c r="AX551" s="71"/>
      <c r="AY551" s="72"/>
      <c r="AZ551" s="71">
        <v>6685.947000000001</v>
      </c>
      <c r="BA551" s="71">
        <v>69374.98000000001</v>
      </c>
      <c r="BB551" s="71">
        <v>0</v>
      </c>
      <c r="BC551" s="71">
        <v>0</v>
      </c>
      <c r="BD551" s="71">
        <v>0</v>
      </c>
      <c r="BE551" s="71">
        <v>0</v>
      </c>
      <c r="BF551" s="71"/>
      <c r="BG551" s="72"/>
      <c r="BH551" s="71">
        <v>0</v>
      </c>
      <c r="BI551" s="71">
        <v>0</v>
      </c>
      <c r="BJ551" s="71">
        <v>26.494</v>
      </c>
      <c r="BK551" s="71">
        <v>0</v>
      </c>
      <c r="BL551" s="71">
        <v>9.093</v>
      </c>
      <c r="BM551" s="71">
        <v>0</v>
      </c>
      <c r="BN551" s="72"/>
      <c r="BO551" s="71">
        <v>0</v>
      </c>
      <c r="BP551" s="71">
        <v>0</v>
      </c>
      <c r="BQ551" s="71">
        <v>6</v>
      </c>
      <c r="BR551" s="71">
        <v>0</v>
      </c>
      <c r="BS551" s="71">
        <v>1</v>
      </c>
      <c r="BT551" s="71">
        <v>0</v>
      </c>
      <c r="BU551"/>
      <c r="BV551" s="70">
        <v>35.587000000000003</v>
      </c>
      <c r="BW551" s="70">
        <v>0</v>
      </c>
      <c r="BX551" s="70">
        <v>0</v>
      </c>
      <c r="BY551" s="70">
        <v>0</v>
      </c>
      <c r="BZ551" s="70">
        <v>0</v>
      </c>
      <c r="CA551" s="70">
        <v>0</v>
      </c>
      <c r="CB551" s="70">
        <v>0</v>
      </c>
      <c r="CC551" s="70">
        <v>0</v>
      </c>
      <c r="CD551" s="70">
        <v>0</v>
      </c>
    </row>
    <row r="552" spans="1:82">
      <c r="A552" s="70" t="s">
        <v>2386</v>
      </c>
      <c r="B552" s="70">
        <v>306</v>
      </c>
      <c r="C552" s="70">
        <v>19</v>
      </c>
      <c r="D552" s="70">
        <v>18</v>
      </c>
      <c r="E552" s="70">
        <v>2022</v>
      </c>
      <c r="F552" s="70" t="s">
        <v>161</v>
      </c>
      <c r="G552" s="70" t="s">
        <v>2367</v>
      </c>
      <c r="H552" s="70" t="s">
        <v>2368</v>
      </c>
      <c r="I552" s="148"/>
      <c r="J552" s="71">
        <v>266.5483320504959</v>
      </c>
      <c r="K552" s="71">
        <v>1.5364701200568722</v>
      </c>
      <c r="L552" s="71">
        <v>20.80013367654653</v>
      </c>
      <c r="M552" s="71">
        <v>36.01858618459471</v>
      </c>
      <c r="N552" s="71">
        <v>41.679701570672371</v>
      </c>
      <c r="O552" s="71">
        <v>25.541697230878974</v>
      </c>
      <c r="P552" s="71">
        <v>36.239408394173957</v>
      </c>
      <c r="Q552" s="71">
        <v>1.5882494809986265</v>
      </c>
      <c r="R552" s="71">
        <v>0</v>
      </c>
      <c r="S552" s="71">
        <v>2.576594027444874</v>
      </c>
      <c r="T552" s="72"/>
      <c r="U552" s="71">
        <v>11829961</v>
      </c>
      <c r="V552" s="71">
        <v>754</v>
      </c>
      <c r="W552" s="71">
        <v>961</v>
      </c>
      <c r="X552" s="71">
        <v>8654</v>
      </c>
      <c r="Y552" s="71">
        <v>13312</v>
      </c>
      <c r="Z552" s="71">
        <v>17855</v>
      </c>
      <c r="AA552" s="71">
        <v>7918</v>
      </c>
      <c r="AB552" s="71">
        <v>26979</v>
      </c>
      <c r="AC552" s="71">
        <v>0</v>
      </c>
      <c r="AD552" s="71">
        <v>2.576594027444874</v>
      </c>
      <c r="AE552" s="72"/>
      <c r="AF552" s="71">
        <v>107514798.1379298</v>
      </c>
      <c r="AG552" s="71">
        <v>1146299.556296279</v>
      </c>
      <c r="AH552" s="71">
        <v>8185715.9430779004</v>
      </c>
      <c r="AI552" s="71">
        <v>51184229.371947423</v>
      </c>
      <c r="AJ552" s="71">
        <v>65893601.06878908</v>
      </c>
      <c r="AK552" s="71">
        <v>0</v>
      </c>
      <c r="AL552" s="71">
        <v>0</v>
      </c>
      <c r="AM552" s="71">
        <v>3483725.2758095711</v>
      </c>
      <c r="AN552" s="71">
        <v>0</v>
      </c>
      <c r="AO552" s="71">
        <v>0</v>
      </c>
      <c r="AP552" s="71">
        <v>237408369.35385007</v>
      </c>
      <c r="AQ552" s="72"/>
      <c r="AR552" s="71">
        <v>1438</v>
      </c>
      <c r="AS552" s="71">
        <v>832</v>
      </c>
      <c r="AT552" s="71">
        <v>0</v>
      </c>
      <c r="AU552" s="71">
        <v>0</v>
      </c>
      <c r="AV552" s="71">
        <v>0</v>
      </c>
      <c r="AW552" s="71">
        <v>0</v>
      </c>
      <c r="AX552" s="71"/>
      <c r="AY552" s="72"/>
      <c r="AZ552" s="71">
        <v>6917.4050000000016</v>
      </c>
      <c r="BA552" s="71">
        <v>74137.98</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2387</v>
      </c>
      <c r="B553" s="70">
        <v>306</v>
      </c>
      <c r="C553" s="70">
        <v>20</v>
      </c>
      <c r="D553" s="70">
        <v>18</v>
      </c>
      <c r="E553" s="70">
        <v>2023</v>
      </c>
      <c r="F553" s="70" t="s">
        <v>1539</v>
      </c>
      <c r="G553" s="70" t="s">
        <v>2367</v>
      </c>
      <c r="H553" s="70" t="s">
        <v>2368</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1484</v>
      </c>
      <c r="AS553" s="71">
        <v>841</v>
      </c>
      <c r="AT553" s="71">
        <v>0</v>
      </c>
      <c r="AU553" s="71">
        <v>0</v>
      </c>
      <c r="AV553" s="71">
        <v>0</v>
      </c>
      <c r="AW553" s="71">
        <v>0</v>
      </c>
      <c r="AX553" s="71"/>
      <c r="AY553" s="72"/>
      <c r="AZ553" s="71">
        <v>7191.0710000000036</v>
      </c>
      <c r="BA553" s="71">
        <v>74684.38</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2388</v>
      </c>
      <c r="B554" s="70">
        <v>306</v>
      </c>
      <c r="C554" s="70">
        <v>21</v>
      </c>
      <c r="D554" s="70">
        <v>18</v>
      </c>
      <c r="E554" s="70">
        <v>2024</v>
      </c>
      <c r="F554" s="70" t="s">
        <v>1554</v>
      </c>
      <c r="G554" s="70" t="s">
        <v>2367</v>
      </c>
      <c r="H554" s="70" t="s">
        <v>2368</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2389</v>
      </c>
      <c r="B555" s="70">
        <v>426</v>
      </c>
      <c r="C555" s="70">
        <v>1</v>
      </c>
      <c r="D555" s="70">
        <v>26</v>
      </c>
      <c r="E555" s="70">
        <v>1990</v>
      </c>
      <c r="F555" s="70" t="s">
        <v>787</v>
      </c>
      <c r="G555" s="70" t="s">
        <v>2390</v>
      </c>
      <c r="H555" s="70" t="s">
        <v>2391</v>
      </c>
      <c r="I555" s="148"/>
      <c r="J555" s="71">
        <v>102.4281670729153</v>
      </c>
      <c r="K555" s="71">
        <v>4.4072705695844956</v>
      </c>
      <c r="L555" s="71">
        <v>3.108328627812488</v>
      </c>
      <c r="M555" s="71">
        <v>20.09583429952977</v>
      </c>
      <c r="N555" s="71">
        <v>26.112468384724721</v>
      </c>
      <c r="O555" s="71">
        <v>29.456979182318271</v>
      </c>
      <c r="P555" s="71">
        <v>34.450650018973917</v>
      </c>
      <c r="Q555" s="71">
        <v>1.9008280524602501</v>
      </c>
      <c r="R555" s="71">
        <v>0</v>
      </c>
      <c r="S555" s="71">
        <v>1.852874431854844</v>
      </c>
      <c r="T555" s="72"/>
      <c r="U555" s="71">
        <v>4321772</v>
      </c>
      <c r="V555" s="71">
        <v>1559</v>
      </c>
      <c r="W555" s="71">
        <v>33</v>
      </c>
      <c r="X555" s="71">
        <v>7186</v>
      </c>
      <c r="Y555" s="71">
        <v>8612</v>
      </c>
      <c r="Z555" s="71">
        <v>12116</v>
      </c>
      <c r="AA555" s="71">
        <v>8365</v>
      </c>
      <c r="AB555" s="71">
        <v>30863</v>
      </c>
      <c r="AC555" s="71">
        <v>0</v>
      </c>
      <c r="AD555" s="71">
        <v>1.852874431854844</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2392</v>
      </c>
      <c r="B556" s="70">
        <v>427</v>
      </c>
      <c r="C556" s="70">
        <v>2</v>
      </c>
      <c r="D556" s="70">
        <v>26</v>
      </c>
      <c r="E556" s="70">
        <v>2005</v>
      </c>
      <c r="F556" s="70" t="s">
        <v>789</v>
      </c>
      <c r="G556" s="70" t="s">
        <v>2390</v>
      </c>
      <c r="H556" s="70" t="s">
        <v>2391</v>
      </c>
      <c r="I556" s="148"/>
      <c r="J556" s="71">
        <v>120.7293017572763</v>
      </c>
      <c r="K556" s="71">
        <v>2.4902531549045022</v>
      </c>
      <c r="L556" s="71">
        <v>1.835830406109854</v>
      </c>
      <c r="M556" s="71">
        <v>35.388273065768551</v>
      </c>
      <c r="N556" s="71">
        <v>38.688313663982548</v>
      </c>
      <c r="O556" s="71">
        <v>41.885339951667682</v>
      </c>
      <c r="P556" s="71">
        <v>35.336418470956467</v>
      </c>
      <c r="Q556" s="71">
        <v>1.8507343523681401</v>
      </c>
      <c r="R556" s="71">
        <v>0</v>
      </c>
      <c r="S556" s="71">
        <v>2.22362473</v>
      </c>
      <c r="T556" s="72"/>
      <c r="U556" s="71">
        <v>5329486</v>
      </c>
      <c r="V556" s="71">
        <v>1130</v>
      </c>
      <c r="W556" s="71">
        <v>22</v>
      </c>
      <c r="X556" s="71">
        <v>5952</v>
      </c>
      <c r="Y556" s="71">
        <v>10447</v>
      </c>
      <c r="Z556" s="71">
        <v>19936</v>
      </c>
      <c r="AA556" s="71">
        <v>7027</v>
      </c>
      <c r="AB556" s="71">
        <v>31414</v>
      </c>
      <c r="AC556" s="71">
        <v>0</v>
      </c>
      <c r="AD556" s="71">
        <v>2.22362473</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2393</v>
      </c>
      <c r="B557" s="70">
        <v>428</v>
      </c>
      <c r="C557" s="70">
        <v>3</v>
      </c>
      <c r="D557" s="70">
        <v>26</v>
      </c>
      <c r="E557" s="70">
        <v>2006</v>
      </c>
      <c r="F557" s="70" t="s">
        <v>790</v>
      </c>
      <c r="G557" s="70" t="s">
        <v>2390</v>
      </c>
      <c r="H557" s="70" t="s">
        <v>2391</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2394</v>
      </c>
      <c r="B558" s="70">
        <v>429</v>
      </c>
      <c r="C558" s="70">
        <v>4</v>
      </c>
      <c r="D558" s="70">
        <v>26</v>
      </c>
      <c r="E558" s="70">
        <v>2007</v>
      </c>
      <c r="F558" s="70" t="s">
        <v>791</v>
      </c>
      <c r="G558" s="1064" t="s">
        <v>2390</v>
      </c>
      <c r="H558" s="70" t="s">
        <v>2391</v>
      </c>
      <c r="I558" s="148"/>
      <c r="J558" s="71">
        <v>125.4808061624308</v>
      </c>
      <c r="K558" s="71">
        <v>2.3391037801825751</v>
      </c>
      <c r="L558" s="71">
        <v>1.62020538388187</v>
      </c>
      <c r="M558" s="71">
        <v>34.995967354372382</v>
      </c>
      <c r="N558" s="71">
        <v>39.916712287441527</v>
      </c>
      <c r="O558" s="71">
        <v>40.346305219966119</v>
      </c>
      <c r="P558" s="71">
        <v>35.107197196416017</v>
      </c>
      <c r="Q558" s="71">
        <v>1.9279391729797799</v>
      </c>
      <c r="R558" s="71">
        <v>0</v>
      </c>
      <c r="S558" s="71">
        <v>2.19156615658</v>
      </c>
      <c r="T558" s="72"/>
      <c r="U558" s="71">
        <v>6159783</v>
      </c>
      <c r="V558" s="71">
        <v>988</v>
      </c>
      <c r="W558" s="71">
        <v>19</v>
      </c>
      <c r="X558" s="71">
        <v>7114</v>
      </c>
      <c r="Y558" s="71">
        <v>10590</v>
      </c>
      <c r="Z558" s="71">
        <v>19963</v>
      </c>
      <c r="AA558" s="71">
        <v>6875</v>
      </c>
      <c r="AB558" s="71">
        <v>30994</v>
      </c>
      <c r="AC558" s="71">
        <v>0</v>
      </c>
      <c r="AD558" s="71">
        <v>2.19156615658</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2395</v>
      </c>
      <c r="B559" s="70">
        <v>430</v>
      </c>
      <c r="C559" s="70">
        <v>5</v>
      </c>
      <c r="D559" s="70">
        <v>26</v>
      </c>
      <c r="E559" s="70">
        <v>2008</v>
      </c>
      <c r="F559" s="70" t="s">
        <v>792</v>
      </c>
      <c r="G559" s="1064" t="s">
        <v>2390</v>
      </c>
      <c r="H559" s="70" t="s">
        <v>2391</v>
      </c>
      <c r="I559" s="148"/>
      <c r="J559" s="71">
        <v>117.401783554779</v>
      </c>
      <c r="K559" s="71">
        <v>1.7553722928500921</v>
      </c>
      <c r="L559" s="71">
        <v>1.4480032859213321</v>
      </c>
      <c r="M559" s="71">
        <v>36.088703613046007</v>
      </c>
      <c r="N559" s="71">
        <v>39.063996933344711</v>
      </c>
      <c r="O559" s="71">
        <v>39.267210953856811</v>
      </c>
      <c r="P559" s="71">
        <v>34.281682352002079</v>
      </c>
      <c r="Q559" s="71">
        <v>1.8892757731563601</v>
      </c>
      <c r="R559" s="71">
        <v>0</v>
      </c>
      <c r="S559" s="71">
        <v>2.0676506496</v>
      </c>
      <c r="T559" s="72"/>
      <c r="U559" s="71">
        <v>6041333</v>
      </c>
      <c r="V559" s="71">
        <v>988</v>
      </c>
      <c r="W559" s="71">
        <v>19</v>
      </c>
      <c r="X559" s="71">
        <v>7114</v>
      </c>
      <c r="Y559" s="71">
        <v>10656</v>
      </c>
      <c r="Z559" s="71">
        <v>20111</v>
      </c>
      <c r="AA559" s="71">
        <v>6721</v>
      </c>
      <c r="AB559" s="71">
        <v>30872</v>
      </c>
      <c r="AC559" s="71">
        <v>0</v>
      </c>
      <c r="AD559" s="71">
        <v>2.0676506496</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2396</v>
      </c>
      <c r="B560" s="70">
        <v>431</v>
      </c>
      <c r="C560" s="70">
        <v>6</v>
      </c>
      <c r="D560" s="70">
        <v>26</v>
      </c>
      <c r="E560" s="70">
        <v>2009</v>
      </c>
      <c r="F560" s="70" t="s">
        <v>176</v>
      </c>
      <c r="G560" s="70" t="s">
        <v>2390</v>
      </c>
      <c r="H560" s="70" t="s">
        <v>2391</v>
      </c>
      <c r="I560" s="148"/>
      <c r="J560" s="71">
        <v>111.9668107325714</v>
      </c>
      <c r="K560" s="71">
        <v>1.746855912819167</v>
      </c>
      <c r="L560" s="71">
        <v>2.6456173401736791</v>
      </c>
      <c r="M560" s="71">
        <v>39.202319684554418</v>
      </c>
      <c r="N560" s="71">
        <v>34.02136642211461</v>
      </c>
      <c r="O560" s="71">
        <v>40.033674013899507</v>
      </c>
      <c r="P560" s="71">
        <v>33.040238241220173</v>
      </c>
      <c r="Q560" s="71">
        <v>1.7835493815616501</v>
      </c>
      <c r="R560" s="71">
        <v>0</v>
      </c>
      <c r="S560" s="71">
        <v>2.1098707503999998</v>
      </c>
      <c r="T560" s="72"/>
      <c r="U560" s="71">
        <v>5028112</v>
      </c>
      <c r="V560" s="71">
        <v>1082</v>
      </c>
      <c r="W560" s="71">
        <v>54</v>
      </c>
      <c r="X560" s="71">
        <v>8371</v>
      </c>
      <c r="Y560" s="71">
        <v>10752</v>
      </c>
      <c r="Z560" s="71">
        <v>20238</v>
      </c>
      <c r="AA560" s="71">
        <v>6650</v>
      </c>
      <c r="AB560" s="71">
        <v>30594</v>
      </c>
      <c r="AC560" s="71">
        <v>0</v>
      </c>
      <c r="AD560" s="71">
        <v>2.1098707503999998</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34.29</v>
      </c>
      <c r="BK560" s="71">
        <v>0</v>
      </c>
      <c r="BL560" s="71">
        <v>3.79</v>
      </c>
      <c r="BM560" s="71">
        <v>0</v>
      </c>
      <c r="BN560" s="72"/>
      <c r="BO560" s="71">
        <v>0</v>
      </c>
      <c r="BP560" s="71">
        <v>0</v>
      </c>
      <c r="BQ560" s="71">
        <v>4</v>
      </c>
      <c r="BR560" s="71">
        <v>0</v>
      </c>
      <c r="BS560" s="71">
        <v>1</v>
      </c>
      <c r="BT560" s="71">
        <v>0</v>
      </c>
      <c r="BU560"/>
      <c r="BV560" s="70">
        <v>38.08</v>
      </c>
      <c r="BW560" s="70">
        <v>0</v>
      </c>
      <c r="BX560" s="70">
        <v>0</v>
      </c>
      <c r="BY560" s="70">
        <v>0</v>
      </c>
      <c r="BZ560" s="70">
        <v>0</v>
      </c>
      <c r="CA560" s="70">
        <v>0</v>
      </c>
      <c r="CB560" s="70">
        <v>0</v>
      </c>
      <c r="CC560" s="70">
        <v>0</v>
      </c>
      <c r="CD560" s="70">
        <v>0</v>
      </c>
    </row>
    <row r="561" spans="1:82">
      <c r="A561" s="70" t="s">
        <v>2397</v>
      </c>
      <c r="B561" s="70">
        <v>432</v>
      </c>
      <c r="C561" s="70">
        <v>7</v>
      </c>
      <c r="D561" s="70">
        <v>26</v>
      </c>
      <c r="E561" s="70">
        <v>2010</v>
      </c>
      <c r="F561" s="70" t="s">
        <v>177</v>
      </c>
      <c r="G561" s="70" t="s">
        <v>2390</v>
      </c>
      <c r="H561" s="70" t="s">
        <v>2391</v>
      </c>
      <c r="I561" s="148"/>
      <c r="J561" s="71">
        <v>113.2197891978854</v>
      </c>
      <c r="K561" s="71">
        <v>1.870555065765144</v>
      </c>
      <c r="L561" s="71">
        <v>2.5408525287397139</v>
      </c>
      <c r="M561" s="71">
        <v>37.504709081447857</v>
      </c>
      <c r="N561" s="71">
        <v>37.911164990577028</v>
      </c>
      <c r="O561" s="71">
        <v>40.122196198099317</v>
      </c>
      <c r="P561" s="71">
        <v>33.53490502224399</v>
      </c>
      <c r="Q561" s="71">
        <v>1.8394053041222</v>
      </c>
      <c r="R561" s="71">
        <v>0</v>
      </c>
      <c r="S561" s="71">
        <v>3.2871420048000002</v>
      </c>
      <c r="T561" s="72"/>
      <c r="U561" s="71">
        <v>5553424</v>
      </c>
      <c r="V561" s="71">
        <v>1082</v>
      </c>
      <c r="W561" s="71">
        <v>54</v>
      </c>
      <c r="X561" s="71">
        <v>8371</v>
      </c>
      <c r="Y561" s="71">
        <v>10769</v>
      </c>
      <c r="Z561" s="71">
        <v>20377</v>
      </c>
      <c r="AA561" s="71">
        <v>6581</v>
      </c>
      <c r="AB561" s="71">
        <v>30234</v>
      </c>
      <c r="AC561" s="71">
        <v>0</v>
      </c>
      <c r="AD561" s="71">
        <v>3.2871420048000002</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32.195</v>
      </c>
      <c r="BK561" s="71">
        <v>0</v>
      </c>
      <c r="BL561" s="71">
        <v>3.4039999999999999</v>
      </c>
      <c r="BM561" s="71">
        <v>0</v>
      </c>
      <c r="BN561" s="72"/>
      <c r="BO561" s="71">
        <v>0</v>
      </c>
      <c r="BP561" s="71">
        <v>0</v>
      </c>
      <c r="BQ561" s="71">
        <v>4</v>
      </c>
      <c r="BR561" s="71">
        <v>0</v>
      </c>
      <c r="BS561" s="71">
        <v>1</v>
      </c>
      <c r="BT561" s="71">
        <v>0</v>
      </c>
      <c r="BU561"/>
      <c r="BV561" s="70">
        <v>35.598999999999997</v>
      </c>
      <c r="BW561" s="70">
        <v>0</v>
      </c>
      <c r="BX561" s="70">
        <v>0</v>
      </c>
      <c r="BY561" s="70">
        <v>0</v>
      </c>
      <c r="BZ561" s="70">
        <v>0</v>
      </c>
      <c r="CA561" s="70">
        <v>0</v>
      </c>
      <c r="CB561" s="70">
        <v>0</v>
      </c>
      <c r="CC561" s="70">
        <v>0</v>
      </c>
      <c r="CD561" s="70">
        <v>0</v>
      </c>
    </row>
    <row r="562" spans="1:82">
      <c r="A562" s="70" t="s">
        <v>2398</v>
      </c>
      <c r="B562" s="70">
        <v>433</v>
      </c>
      <c r="C562" s="70">
        <v>8</v>
      </c>
      <c r="D562" s="70">
        <v>26</v>
      </c>
      <c r="E562" s="70">
        <v>2011</v>
      </c>
      <c r="F562" s="70" t="s">
        <v>178</v>
      </c>
      <c r="G562" s="70" t="s">
        <v>2390</v>
      </c>
      <c r="H562" s="70" t="s">
        <v>2391</v>
      </c>
      <c r="I562" s="148"/>
      <c r="J562" s="71">
        <v>89.724718978761558</v>
      </c>
      <c r="K562" s="71">
        <v>2.6861774833079508</v>
      </c>
      <c r="L562" s="71">
        <v>2.7072230139098652</v>
      </c>
      <c r="M562" s="71">
        <v>45.65987704627117</v>
      </c>
      <c r="N562" s="71">
        <v>40.456293236586582</v>
      </c>
      <c r="O562" s="71">
        <v>40.126647296510683</v>
      </c>
      <c r="P562" s="71">
        <v>32.872604754817353</v>
      </c>
      <c r="Q562" s="71">
        <v>2.0950654060060199</v>
      </c>
      <c r="R562" s="71">
        <v>0</v>
      </c>
      <c r="S562" s="71">
        <v>2.7374249928599999</v>
      </c>
      <c r="T562" s="72"/>
      <c r="U562" s="71">
        <v>4082108</v>
      </c>
      <c r="V562" s="71">
        <v>1082</v>
      </c>
      <c r="W562" s="71">
        <v>54</v>
      </c>
      <c r="X562" s="71">
        <v>8371</v>
      </c>
      <c r="Y562" s="71">
        <v>10750</v>
      </c>
      <c r="Z562" s="71">
        <v>20822</v>
      </c>
      <c r="AA562" s="71">
        <v>6643</v>
      </c>
      <c r="AB562" s="71">
        <v>29854</v>
      </c>
      <c r="AC562" s="71">
        <v>0</v>
      </c>
      <c r="AD562" s="71">
        <v>2.7374249928599999</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34.005000000000003</v>
      </c>
      <c r="BK562" s="71">
        <v>0</v>
      </c>
      <c r="BL562" s="71">
        <v>0</v>
      </c>
      <c r="BM562" s="71">
        <v>0</v>
      </c>
      <c r="BN562" s="72"/>
      <c r="BO562" s="71">
        <v>0</v>
      </c>
      <c r="BP562" s="71">
        <v>0</v>
      </c>
      <c r="BQ562" s="71">
        <v>5</v>
      </c>
      <c r="BR562" s="71">
        <v>0</v>
      </c>
      <c r="BS562" s="71">
        <v>0</v>
      </c>
      <c r="BT562" s="71">
        <v>0</v>
      </c>
      <c r="BU562"/>
      <c r="BV562" s="70">
        <v>34.005000000000003</v>
      </c>
      <c r="BW562" s="70">
        <v>0</v>
      </c>
      <c r="BX562" s="70">
        <v>0</v>
      </c>
      <c r="BY562" s="70">
        <v>0</v>
      </c>
      <c r="BZ562" s="70">
        <v>0</v>
      </c>
      <c r="CA562" s="70">
        <v>0</v>
      </c>
      <c r="CB562" s="70">
        <v>0</v>
      </c>
      <c r="CC562" s="70">
        <v>0</v>
      </c>
      <c r="CD562" s="70">
        <v>0</v>
      </c>
    </row>
    <row r="563" spans="1:82">
      <c r="A563" s="70" t="s">
        <v>2399</v>
      </c>
      <c r="B563" s="70">
        <v>434</v>
      </c>
      <c r="C563" s="70">
        <v>9</v>
      </c>
      <c r="D563" s="70">
        <v>26</v>
      </c>
      <c r="E563" s="70">
        <v>2012</v>
      </c>
      <c r="F563" s="70" t="s">
        <v>179</v>
      </c>
      <c r="G563" s="70" t="s">
        <v>2390</v>
      </c>
      <c r="H563" s="70" t="s">
        <v>2391</v>
      </c>
      <c r="I563" s="148"/>
      <c r="J563" s="71">
        <v>124.38576420996939</v>
      </c>
      <c r="K563" s="71">
        <v>2.545302826427446</v>
      </c>
      <c r="L563" s="71">
        <v>2.7126405113410819</v>
      </c>
      <c r="M563" s="71">
        <v>49.916167400718983</v>
      </c>
      <c r="N563" s="71">
        <v>45.054217615137063</v>
      </c>
      <c r="O563" s="71">
        <v>40.254459877235682</v>
      </c>
      <c r="P563" s="71">
        <v>32.756060248136819</v>
      </c>
      <c r="Q563" s="71">
        <v>2.2846334016835699</v>
      </c>
      <c r="R563" s="71">
        <v>0</v>
      </c>
      <c r="S563" s="71">
        <v>2.7698285465199999</v>
      </c>
      <c r="T563" s="72"/>
      <c r="U563" s="71">
        <v>5551109</v>
      </c>
      <c r="V563" s="71">
        <v>1082</v>
      </c>
      <c r="W563" s="71">
        <v>54</v>
      </c>
      <c r="X563" s="71">
        <v>8371</v>
      </c>
      <c r="Y563" s="71">
        <v>10963</v>
      </c>
      <c r="Z563" s="71">
        <v>21054</v>
      </c>
      <c r="AA563" s="71">
        <v>6582</v>
      </c>
      <c r="AB563" s="71">
        <v>29964</v>
      </c>
      <c r="AC563" s="71">
        <v>0</v>
      </c>
      <c r="AD563" s="71">
        <v>2.7698285465199999</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35.764000000000003</v>
      </c>
      <c r="BK563" s="71">
        <v>0</v>
      </c>
      <c r="BL563" s="71">
        <v>0</v>
      </c>
      <c r="BM563" s="71">
        <v>0</v>
      </c>
      <c r="BN563" s="72"/>
      <c r="BO563" s="71">
        <v>0</v>
      </c>
      <c r="BP563" s="71">
        <v>0</v>
      </c>
      <c r="BQ563" s="71">
        <v>5</v>
      </c>
      <c r="BR563" s="71">
        <v>0</v>
      </c>
      <c r="BS563" s="71">
        <v>0</v>
      </c>
      <c r="BT563" s="71">
        <v>0</v>
      </c>
      <c r="BU563"/>
      <c r="BV563" s="70">
        <v>35.764000000000003</v>
      </c>
      <c r="BW563" s="70">
        <v>0</v>
      </c>
      <c r="BX563" s="70">
        <v>0</v>
      </c>
      <c r="BY563" s="70">
        <v>0</v>
      </c>
      <c r="BZ563" s="70">
        <v>0</v>
      </c>
      <c r="CA563" s="70">
        <v>0</v>
      </c>
      <c r="CB563" s="70">
        <v>0</v>
      </c>
      <c r="CC563" s="70">
        <v>0</v>
      </c>
      <c r="CD563" s="70">
        <v>0</v>
      </c>
    </row>
    <row r="564" spans="1:82">
      <c r="A564" s="70" t="s">
        <v>2400</v>
      </c>
      <c r="B564" s="70">
        <v>435</v>
      </c>
      <c r="C564" s="70">
        <v>10</v>
      </c>
      <c r="D564" s="70">
        <v>26</v>
      </c>
      <c r="E564" s="70">
        <v>2013</v>
      </c>
      <c r="F564" s="70" t="s">
        <v>180</v>
      </c>
      <c r="G564" s="70" t="s">
        <v>2390</v>
      </c>
      <c r="H564" s="70" t="s">
        <v>2391</v>
      </c>
      <c r="I564" s="148"/>
      <c r="J564" s="71">
        <v>133.42165951891701</v>
      </c>
      <c r="K564" s="71">
        <v>2.269378939938242</v>
      </c>
      <c r="L564" s="71">
        <v>2.602925247050317</v>
      </c>
      <c r="M564" s="71">
        <v>48.718057064830397</v>
      </c>
      <c r="N564" s="71">
        <v>44.839815601702973</v>
      </c>
      <c r="O564" s="71">
        <v>39.137969326139036</v>
      </c>
      <c r="P564" s="71">
        <v>32.96940187125638</v>
      </c>
      <c r="Q564" s="71">
        <v>2.3059493841184202</v>
      </c>
      <c r="R564" s="71">
        <v>0</v>
      </c>
      <c r="S564" s="71">
        <v>3.0201512471999998</v>
      </c>
      <c r="T564" s="72"/>
      <c r="U564" s="71">
        <v>5579637</v>
      </c>
      <c r="V564" s="71">
        <v>1082</v>
      </c>
      <c r="W564" s="71">
        <v>54</v>
      </c>
      <c r="X564" s="71">
        <v>8371</v>
      </c>
      <c r="Y564" s="71">
        <v>11039</v>
      </c>
      <c r="Z564" s="71">
        <v>21384</v>
      </c>
      <c r="AA564" s="71">
        <v>6600</v>
      </c>
      <c r="AB564" s="71">
        <v>29810</v>
      </c>
      <c r="AC564" s="71">
        <v>0</v>
      </c>
      <c r="AD564" s="71">
        <v>3.0201512471999998</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31.04</v>
      </c>
      <c r="BK564" s="71">
        <v>0</v>
      </c>
      <c r="BL564" s="71">
        <v>3.9740000000000002</v>
      </c>
      <c r="BM564" s="71">
        <v>0</v>
      </c>
      <c r="BN564" s="72"/>
      <c r="BO564" s="71">
        <v>0</v>
      </c>
      <c r="BP564" s="71">
        <v>0</v>
      </c>
      <c r="BQ564" s="71">
        <v>3</v>
      </c>
      <c r="BR564" s="71">
        <v>0</v>
      </c>
      <c r="BS564" s="71">
        <v>1</v>
      </c>
      <c r="BT564" s="71">
        <v>0</v>
      </c>
      <c r="BU564"/>
      <c r="BV564" s="70">
        <v>35.014000000000003</v>
      </c>
      <c r="BW564" s="70">
        <v>0</v>
      </c>
      <c r="BX564" s="70">
        <v>0</v>
      </c>
      <c r="BY564" s="70">
        <v>0</v>
      </c>
      <c r="BZ564" s="70">
        <v>0</v>
      </c>
      <c r="CA564" s="70">
        <v>0</v>
      </c>
      <c r="CB564" s="70">
        <v>0</v>
      </c>
      <c r="CC564" s="70">
        <v>0</v>
      </c>
      <c r="CD564" s="70">
        <v>0</v>
      </c>
    </row>
    <row r="565" spans="1:82">
      <c r="A565" s="70" t="s">
        <v>2401</v>
      </c>
      <c r="B565" s="70">
        <v>436</v>
      </c>
      <c r="C565" s="70">
        <v>11</v>
      </c>
      <c r="D565" s="70">
        <v>26</v>
      </c>
      <c r="E565" s="70">
        <v>2014</v>
      </c>
      <c r="F565" s="70" t="s">
        <v>181</v>
      </c>
      <c r="G565" s="70" t="s">
        <v>2390</v>
      </c>
      <c r="H565" s="70" t="s">
        <v>2391</v>
      </c>
      <c r="I565" s="148"/>
      <c r="J565" s="71">
        <v>121.7532996314544</v>
      </c>
      <c r="K565" s="71">
        <v>2.5825235083823679</v>
      </c>
      <c r="L565" s="71">
        <v>1.19510428364202</v>
      </c>
      <c r="M565" s="71">
        <v>42.991615329148907</v>
      </c>
      <c r="N565" s="71">
        <v>43.062995623631032</v>
      </c>
      <c r="O565" s="71">
        <v>37.191488004471999</v>
      </c>
      <c r="P565" s="71">
        <v>32.934897295394862</v>
      </c>
      <c r="Q565" s="71">
        <v>2.1850348586675299</v>
      </c>
      <c r="R565" s="71">
        <v>0</v>
      </c>
      <c r="S565" s="71">
        <v>2.4593220514</v>
      </c>
      <c r="T565" s="72"/>
      <c r="U565" s="71">
        <v>5659684</v>
      </c>
      <c r="V565" s="71">
        <v>1066</v>
      </c>
      <c r="W565" s="71">
        <v>21</v>
      </c>
      <c r="X565" s="71">
        <v>7626</v>
      </c>
      <c r="Y565" s="71">
        <v>10918</v>
      </c>
      <c r="Z565" s="71">
        <v>21402</v>
      </c>
      <c r="AA565" s="71">
        <v>6559</v>
      </c>
      <c r="AB565" s="71">
        <v>29441</v>
      </c>
      <c r="AC565" s="71">
        <v>0</v>
      </c>
      <c r="AD565" s="71">
        <v>2.4593220514</v>
      </c>
      <c r="AE565" s="72"/>
      <c r="AF565" s="71"/>
      <c r="AG565" s="71"/>
      <c r="AH565" s="71"/>
      <c r="AI565" s="71"/>
      <c r="AJ565" s="71"/>
      <c r="AK565" s="71"/>
      <c r="AL565" s="71"/>
      <c r="AM565" s="71"/>
      <c r="AN565" s="71"/>
      <c r="AO565" s="71"/>
      <c r="AP565" s="71"/>
      <c r="AQ565" s="72"/>
      <c r="AR565" s="71">
        <v>466</v>
      </c>
      <c r="AS565" s="71">
        <v>156</v>
      </c>
      <c r="AT565" s="71">
        <v>0</v>
      </c>
      <c r="AU565" s="71">
        <v>0</v>
      </c>
      <c r="AV565" s="71">
        <v>0</v>
      </c>
      <c r="AW565" s="71">
        <v>0</v>
      </c>
      <c r="AX565" s="71"/>
      <c r="AY565" s="72"/>
      <c r="AZ565" s="71">
        <v>1969.1</v>
      </c>
      <c r="BA565" s="71">
        <v>23715.4</v>
      </c>
      <c r="BB565" s="71">
        <v>0</v>
      </c>
      <c r="BC565" s="71">
        <v>0</v>
      </c>
      <c r="BD565" s="71">
        <v>0</v>
      </c>
      <c r="BE565" s="71">
        <v>0</v>
      </c>
      <c r="BF565" s="71"/>
      <c r="BG565" s="72"/>
      <c r="BH565" s="71">
        <v>0</v>
      </c>
      <c r="BI565" s="71">
        <v>0</v>
      </c>
      <c r="BJ565" s="71">
        <v>30.207999999999998</v>
      </c>
      <c r="BK565" s="71">
        <v>0</v>
      </c>
      <c r="BL565" s="71">
        <v>4.1870000000000003</v>
      </c>
      <c r="BM565" s="71">
        <v>0</v>
      </c>
      <c r="BN565" s="72"/>
      <c r="BO565" s="71">
        <v>0</v>
      </c>
      <c r="BP565" s="71">
        <v>0</v>
      </c>
      <c r="BQ565" s="71">
        <v>3</v>
      </c>
      <c r="BR565" s="71">
        <v>0</v>
      </c>
      <c r="BS565" s="71">
        <v>1</v>
      </c>
      <c r="BT565" s="71">
        <v>0</v>
      </c>
      <c r="BU565"/>
      <c r="BV565" s="70">
        <v>34.395000000000003</v>
      </c>
      <c r="BW565" s="70">
        <v>0</v>
      </c>
      <c r="BX565" s="70">
        <v>0</v>
      </c>
      <c r="BY565" s="70">
        <v>0</v>
      </c>
      <c r="BZ565" s="70">
        <v>0</v>
      </c>
      <c r="CA565" s="70">
        <v>0</v>
      </c>
      <c r="CB565" s="70">
        <v>0</v>
      </c>
      <c r="CC565" s="70">
        <v>0</v>
      </c>
      <c r="CD565" s="70">
        <v>0</v>
      </c>
    </row>
    <row r="566" spans="1:82">
      <c r="A566" s="70" t="s">
        <v>2402</v>
      </c>
      <c r="B566" s="70">
        <v>437</v>
      </c>
      <c r="C566" s="70">
        <v>12</v>
      </c>
      <c r="D566" s="70">
        <v>26</v>
      </c>
      <c r="E566" s="70">
        <v>2015</v>
      </c>
      <c r="F566" s="70" t="s">
        <v>182</v>
      </c>
      <c r="G566" s="70" t="s">
        <v>2390</v>
      </c>
      <c r="H566" s="70" t="s">
        <v>2391</v>
      </c>
      <c r="I566" s="148"/>
      <c r="J566" s="71">
        <v>82.405559945941746</v>
      </c>
      <c r="K566" s="71">
        <v>2.4709899094616889</v>
      </c>
      <c r="L566" s="71">
        <v>1.2034380642241771</v>
      </c>
      <c r="M566" s="71">
        <v>47.836306258588721</v>
      </c>
      <c r="N566" s="71">
        <v>40.89835806083336</v>
      </c>
      <c r="O566" s="71">
        <v>37.227682868484152</v>
      </c>
      <c r="P566" s="71">
        <v>32.850361272404008</v>
      </c>
      <c r="Q566" s="71">
        <v>2.12382360429058</v>
      </c>
      <c r="R566" s="71">
        <v>0</v>
      </c>
      <c r="S566" s="71">
        <v>2.52918707748</v>
      </c>
      <c r="T566" s="72"/>
      <c r="U566" s="71">
        <v>4279884</v>
      </c>
      <c r="V566" s="71">
        <v>1066</v>
      </c>
      <c r="W566" s="71">
        <v>21</v>
      </c>
      <c r="X566" s="71">
        <v>7626</v>
      </c>
      <c r="Y566" s="71">
        <v>10994</v>
      </c>
      <c r="Z566" s="71">
        <v>21629</v>
      </c>
      <c r="AA566" s="71">
        <v>6537</v>
      </c>
      <c r="AB566" s="71">
        <v>29232</v>
      </c>
      <c r="AC566" s="71">
        <v>0</v>
      </c>
      <c r="AD566" s="71">
        <v>2.52918707748</v>
      </c>
      <c r="AE566" s="72"/>
      <c r="AF566" s="71">
        <v>46244285.733325399</v>
      </c>
      <c r="AG566" s="71">
        <v>1935857.3908306961</v>
      </c>
      <c r="AH566" s="71">
        <v>230345.24665997719</v>
      </c>
      <c r="AI566" s="71">
        <v>58488893.74441544</v>
      </c>
      <c r="AJ566" s="71">
        <v>60273543.651332788</v>
      </c>
      <c r="AK566" s="71">
        <v>0</v>
      </c>
      <c r="AL566" s="71">
        <v>0</v>
      </c>
      <c r="AM566" s="71">
        <v>4006122.976371963</v>
      </c>
      <c r="AN566" s="71">
        <v>0</v>
      </c>
      <c r="AO566" s="71">
        <v>0</v>
      </c>
      <c r="AP566" s="71">
        <v>171179048.74293628</v>
      </c>
      <c r="AQ566" s="72"/>
      <c r="AR566" s="71">
        <v>506</v>
      </c>
      <c r="AS566" s="71">
        <v>228</v>
      </c>
      <c r="AT566" s="71">
        <v>0</v>
      </c>
      <c r="AU566" s="71">
        <v>0</v>
      </c>
      <c r="AV566" s="71">
        <v>0</v>
      </c>
      <c r="AW566" s="71">
        <v>0</v>
      </c>
      <c r="AX566" s="71"/>
      <c r="AY566" s="72"/>
      <c r="AZ566" s="71">
        <v>2191</v>
      </c>
      <c r="BA566" s="71">
        <v>34142.5</v>
      </c>
      <c r="BB566" s="71">
        <v>0</v>
      </c>
      <c r="BC566" s="71">
        <v>0</v>
      </c>
      <c r="BD566" s="71">
        <v>0</v>
      </c>
      <c r="BE566" s="71">
        <v>0</v>
      </c>
      <c r="BF566" s="71"/>
      <c r="BG566" s="72"/>
      <c r="BH566" s="71">
        <v>0</v>
      </c>
      <c r="BI566" s="71">
        <v>0</v>
      </c>
      <c r="BJ566" s="71">
        <v>35.372999999999998</v>
      </c>
      <c r="BK566" s="71">
        <v>0</v>
      </c>
      <c r="BL566" s="71">
        <v>4.1230000000000002</v>
      </c>
      <c r="BM566" s="71">
        <v>0</v>
      </c>
      <c r="BN566" s="72"/>
      <c r="BO566" s="71">
        <v>0</v>
      </c>
      <c r="BP566" s="71">
        <v>0</v>
      </c>
      <c r="BQ566" s="71">
        <v>4</v>
      </c>
      <c r="BR566" s="71">
        <v>0</v>
      </c>
      <c r="BS566" s="71">
        <v>1</v>
      </c>
      <c r="BT566" s="71">
        <v>0</v>
      </c>
      <c r="BU566"/>
      <c r="BV566" s="70">
        <v>39.496000000000002</v>
      </c>
      <c r="BW566" s="70">
        <v>0</v>
      </c>
      <c r="BX566" s="70">
        <v>0</v>
      </c>
      <c r="BY566" s="70">
        <v>0</v>
      </c>
      <c r="BZ566" s="70">
        <v>0</v>
      </c>
      <c r="CA566" s="70">
        <v>0</v>
      </c>
      <c r="CB566" s="70">
        <v>0</v>
      </c>
      <c r="CC566" s="70">
        <v>0</v>
      </c>
      <c r="CD566" s="70">
        <v>0</v>
      </c>
    </row>
    <row r="567" spans="1:82">
      <c r="A567" s="70" t="s">
        <v>2403</v>
      </c>
      <c r="B567" s="70">
        <v>438</v>
      </c>
      <c r="C567" s="70">
        <v>13</v>
      </c>
      <c r="D567" s="70">
        <v>26</v>
      </c>
      <c r="E567" s="70">
        <v>2016</v>
      </c>
      <c r="F567" s="70" t="s">
        <v>155</v>
      </c>
      <c r="G567" s="70" t="s">
        <v>2390</v>
      </c>
      <c r="H567" s="70" t="s">
        <v>2391</v>
      </c>
      <c r="I567" s="148"/>
      <c r="J567" s="71">
        <v>117.35952390322672</v>
      </c>
      <c r="K567" s="71">
        <v>2.295552936604925</v>
      </c>
      <c r="L567" s="71">
        <v>1.194968025093083</v>
      </c>
      <c r="M567" s="71">
        <v>34.991023069789058</v>
      </c>
      <c r="N567" s="71">
        <v>36.244587456070718</v>
      </c>
      <c r="O567" s="71">
        <v>36.91673341467591</v>
      </c>
      <c r="P567" s="71">
        <v>32.184174091218196</v>
      </c>
      <c r="Q567" s="71">
        <v>2.0469867991587014</v>
      </c>
      <c r="R567" s="71">
        <v>0</v>
      </c>
      <c r="S567" s="71">
        <v>4.0753378300800005</v>
      </c>
      <c r="T567" s="72"/>
      <c r="U567" s="71">
        <v>5492607</v>
      </c>
      <c r="V567" s="71">
        <v>1066</v>
      </c>
      <c r="W567" s="71">
        <v>21</v>
      </c>
      <c r="X567" s="71">
        <v>7626</v>
      </c>
      <c r="Y567" s="71">
        <v>11066</v>
      </c>
      <c r="Z567" s="71">
        <v>21712</v>
      </c>
      <c r="AA567" s="71">
        <v>6624</v>
      </c>
      <c r="AB567" s="71">
        <v>28981</v>
      </c>
      <c r="AC567" s="71">
        <v>0</v>
      </c>
      <c r="AD567" s="71">
        <v>4.0753378300800014</v>
      </c>
      <c r="AE567" s="72"/>
      <c r="AF567" s="71">
        <v>65969162.919124164</v>
      </c>
      <c r="AG567" s="71">
        <v>1725932.1677236171</v>
      </c>
      <c r="AH567" s="71">
        <v>206551.13544184281</v>
      </c>
      <c r="AI567" s="71">
        <v>54432345.779586613</v>
      </c>
      <c r="AJ567" s="71">
        <v>52076951.187669963</v>
      </c>
      <c r="AK567" s="71">
        <v>0</v>
      </c>
      <c r="AL567" s="71">
        <v>0</v>
      </c>
      <c r="AM567" s="71">
        <v>3974810.119495648</v>
      </c>
      <c r="AN567" s="71">
        <v>0</v>
      </c>
      <c r="AO567" s="71">
        <v>0</v>
      </c>
      <c r="AP567" s="71">
        <v>178385753.30904186</v>
      </c>
      <c r="AQ567" s="72"/>
      <c r="AR567" s="71">
        <v>545</v>
      </c>
      <c r="AS567" s="71">
        <v>282</v>
      </c>
      <c r="AT567" s="71">
        <v>0</v>
      </c>
      <c r="AU567" s="71">
        <v>0</v>
      </c>
      <c r="AV567" s="71">
        <v>0</v>
      </c>
      <c r="AW567" s="71">
        <v>0</v>
      </c>
      <c r="AX567" s="71"/>
      <c r="AY567" s="72"/>
      <c r="AZ567" s="71">
        <v>2403.3000000000002</v>
      </c>
      <c r="BA567" s="71">
        <v>39350.800000000003</v>
      </c>
      <c r="BB567" s="71">
        <v>0</v>
      </c>
      <c r="BC567" s="71">
        <v>0</v>
      </c>
      <c r="BD567" s="71">
        <v>0</v>
      </c>
      <c r="BE567" s="71">
        <v>0</v>
      </c>
      <c r="BF567" s="71"/>
      <c r="BG567" s="72"/>
      <c r="BH567" s="71">
        <v>0</v>
      </c>
      <c r="BI567" s="71">
        <v>0</v>
      </c>
      <c r="BJ567" s="71">
        <v>37.984999999999999</v>
      </c>
      <c r="BK567" s="71">
        <v>0</v>
      </c>
      <c r="BL567" s="71">
        <v>4.79</v>
      </c>
      <c r="BM567" s="71">
        <v>0</v>
      </c>
      <c r="BN567" s="72"/>
      <c r="BO567" s="71">
        <v>0</v>
      </c>
      <c r="BP567" s="71">
        <v>0</v>
      </c>
      <c r="BQ567" s="71">
        <v>4</v>
      </c>
      <c r="BR567" s="71">
        <v>0</v>
      </c>
      <c r="BS567" s="71">
        <v>1</v>
      </c>
      <c r="BT567" s="71">
        <v>0</v>
      </c>
      <c r="BU567"/>
      <c r="BV567" s="70">
        <v>42.774999999999999</v>
      </c>
      <c r="BW567" s="70">
        <v>0</v>
      </c>
      <c r="BX567" s="70">
        <v>0</v>
      </c>
      <c r="BY567" s="70">
        <v>0</v>
      </c>
      <c r="BZ567" s="70">
        <v>0</v>
      </c>
      <c r="CA567" s="70">
        <v>0</v>
      </c>
      <c r="CB567" s="70">
        <v>0</v>
      </c>
      <c r="CC567" s="70">
        <v>0</v>
      </c>
      <c r="CD567" s="70">
        <v>0</v>
      </c>
    </row>
    <row r="568" spans="1:82">
      <c r="A568" s="70" t="s">
        <v>2404</v>
      </c>
      <c r="B568" s="70">
        <v>439</v>
      </c>
      <c r="C568" s="70">
        <v>14</v>
      </c>
      <c r="D568" s="70">
        <v>26</v>
      </c>
      <c r="E568" s="70">
        <v>2017</v>
      </c>
      <c r="F568" s="70" t="s">
        <v>156</v>
      </c>
      <c r="G568" s="70" t="s">
        <v>2390</v>
      </c>
      <c r="H568" s="70" t="s">
        <v>2391</v>
      </c>
      <c r="I568" s="148"/>
      <c r="J568" s="71">
        <v>104.7224175585134</v>
      </c>
      <c r="K568" s="71">
        <v>2.2855519368624764</v>
      </c>
      <c r="L568" s="71">
        <v>1.1899408767684172</v>
      </c>
      <c r="M568" s="71">
        <v>31.823167952382164</v>
      </c>
      <c r="N568" s="71">
        <v>39.178981966883917</v>
      </c>
      <c r="O568" s="71">
        <v>36.633796763922732</v>
      </c>
      <c r="P568" s="71">
        <v>31.820976699938928</v>
      </c>
      <c r="Q568" s="71">
        <v>1.95625886599274</v>
      </c>
      <c r="R568" s="71">
        <v>0</v>
      </c>
      <c r="S568" s="71">
        <v>3.0297541047999998</v>
      </c>
      <c r="T568" s="72"/>
      <c r="U568" s="71">
        <v>5782576</v>
      </c>
      <c r="V568" s="71">
        <v>1066</v>
      </c>
      <c r="W568" s="71">
        <v>21</v>
      </c>
      <c r="X568" s="71">
        <v>7626</v>
      </c>
      <c r="Y568" s="71">
        <v>11100</v>
      </c>
      <c r="Z568" s="71">
        <v>21903</v>
      </c>
      <c r="AA568" s="71">
        <v>6591</v>
      </c>
      <c r="AB568" s="71">
        <v>28641</v>
      </c>
      <c r="AC568" s="71">
        <v>0</v>
      </c>
      <c r="AD568" s="71">
        <v>3.0297541047999998</v>
      </c>
      <c r="AE568" s="72"/>
      <c r="AF568" s="71">
        <v>64788401.735083699</v>
      </c>
      <c r="AG568" s="71">
        <v>1739205.9122691951</v>
      </c>
      <c r="AH568" s="71">
        <v>247233.64548005699</v>
      </c>
      <c r="AI568" s="71">
        <v>51508727.655150346</v>
      </c>
      <c r="AJ568" s="71">
        <v>57656135.446242109</v>
      </c>
      <c r="AK568" s="71">
        <v>0</v>
      </c>
      <c r="AL568" s="71">
        <v>0</v>
      </c>
      <c r="AM568" s="71">
        <v>3934324.8723864639</v>
      </c>
      <c r="AN568" s="71">
        <v>0</v>
      </c>
      <c r="AO568" s="71">
        <v>0</v>
      </c>
      <c r="AP568" s="71">
        <v>179874029.26661187</v>
      </c>
      <c r="AQ568" s="72"/>
      <c r="AR568" s="71">
        <v>594</v>
      </c>
      <c r="AS568" s="71">
        <v>348</v>
      </c>
      <c r="AT568" s="71">
        <v>0</v>
      </c>
      <c r="AU568" s="71">
        <v>0</v>
      </c>
      <c r="AV568" s="71">
        <v>0</v>
      </c>
      <c r="AW568" s="71">
        <v>0</v>
      </c>
      <c r="AX568" s="71"/>
      <c r="AY568" s="72"/>
      <c r="AZ568" s="71">
        <v>2652.4</v>
      </c>
      <c r="BA568" s="71">
        <v>44184.600000000013</v>
      </c>
      <c r="BB568" s="71">
        <v>0</v>
      </c>
      <c r="BC568" s="71">
        <v>0</v>
      </c>
      <c r="BD568" s="71">
        <v>0</v>
      </c>
      <c r="BE568" s="71">
        <v>0</v>
      </c>
      <c r="BF568" s="71"/>
      <c r="BG568" s="72"/>
      <c r="BH568" s="71">
        <v>0</v>
      </c>
      <c r="BI568" s="71">
        <v>0</v>
      </c>
      <c r="BJ568" s="71">
        <v>36.567</v>
      </c>
      <c r="BK568" s="71">
        <v>0</v>
      </c>
      <c r="BL568" s="71">
        <v>4.2789999999999999</v>
      </c>
      <c r="BM568" s="71">
        <v>0</v>
      </c>
      <c r="BN568" s="72"/>
      <c r="BO568" s="71">
        <v>0</v>
      </c>
      <c r="BP568" s="71">
        <v>0</v>
      </c>
      <c r="BQ568" s="71">
        <v>4</v>
      </c>
      <c r="BR568" s="71">
        <v>0</v>
      </c>
      <c r="BS568" s="71">
        <v>1</v>
      </c>
      <c r="BT568" s="71">
        <v>0</v>
      </c>
      <c r="BU568"/>
      <c r="BV568" s="70">
        <v>40.845999999999997</v>
      </c>
      <c r="BW568" s="70">
        <v>0</v>
      </c>
      <c r="BX568" s="70">
        <v>0</v>
      </c>
      <c r="BY568" s="70">
        <v>0</v>
      </c>
      <c r="BZ568" s="70">
        <v>0</v>
      </c>
      <c r="CA568" s="70">
        <v>0</v>
      </c>
      <c r="CB568" s="70">
        <v>0</v>
      </c>
      <c r="CC568" s="70">
        <v>0</v>
      </c>
      <c r="CD568" s="70">
        <v>0</v>
      </c>
    </row>
    <row r="569" spans="1:82">
      <c r="A569" s="70" t="s">
        <v>2405</v>
      </c>
      <c r="B569" s="70">
        <v>440</v>
      </c>
      <c r="C569" s="70">
        <v>15</v>
      </c>
      <c r="D569" s="70">
        <v>26</v>
      </c>
      <c r="E569" s="70">
        <v>2018</v>
      </c>
      <c r="F569" s="70" t="s">
        <v>183</v>
      </c>
      <c r="G569" s="70" t="s">
        <v>2390</v>
      </c>
      <c r="H569" s="70" t="s">
        <v>2391</v>
      </c>
      <c r="I569" s="148"/>
      <c r="J569" s="71">
        <v>107.46225358738035</v>
      </c>
      <c r="K569" s="71">
        <v>2.1565877261478414</v>
      </c>
      <c r="L569" s="71">
        <v>1.1161318854210918</v>
      </c>
      <c r="M569" s="71">
        <v>33.773208440920023</v>
      </c>
      <c r="N569" s="71">
        <v>37.960238796994915</v>
      </c>
      <c r="O569" s="71">
        <v>35.948809920887335</v>
      </c>
      <c r="P569" s="71">
        <v>31.408625441571392</v>
      </c>
      <c r="Q569" s="71">
        <v>1.79811424299625</v>
      </c>
      <c r="R569" s="71">
        <v>0</v>
      </c>
      <c r="S569" s="71">
        <v>3.6562350378400001</v>
      </c>
      <c r="T569" s="72"/>
      <c r="U569" s="71">
        <v>5912929</v>
      </c>
      <c r="V569" s="71">
        <v>1066</v>
      </c>
      <c r="W569" s="71">
        <v>21</v>
      </c>
      <c r="X569" s="71">
        <v>7626</v>
      </c>
      <c r="Y569" s="71">
        <v>11324</v>
      </c>
      <c r="Z569" s="71">
        <v>21905</v>
      </c>
      <c r="AA569" s="71">
        <v>6571</v>
      </c>
      <c r="AB569" s="71">
        <v>28370</v>
      </c>
      <c r="AC569" s="71">
        <v>0</v>
      </c>
      <c r="AD569" s="71">
        <v>3.6562350378400001</v>
      </c>
      <c r="AE569" s="72"/>
      <c r="AF569" s="71">
        <v>65395434.21036537</v>
      </c>
      <c r="AG569" s="71">
        <v>1544424.072705579</v>
      </c>
      <c r="AH569" s="71">
        <v>237511.7480419307</v>
      </c>
      <c r="AI569" s="71">
        <v>53376491.396462157</v>
      </c>
      <c r="AJ569" s="71">
        <v>55948053.793708347</v>
      </c>
      <c r="AK569" s="71">
        <v>0</v>
      </c>
      <c r="AL569" s="71">
        <v>0</v>
      </c>
      <c r="AM569" s="71">
        <v>3905162.010889479</v>
      </c>
      <c r="AN569" s="71">
        <v>0</v>
      </c>
      <c r="AO569" s="71">
        <v>0</v>
      </c>
      <c r="AP569" s="71">
        <v>180407077.23217285</v>
      </c>
      <c r="AQ569" s="72"/>
      <c r="AR569" s="71">
        <v>639</v>
      </c>
      <c r="AS569" s="71">
        <v>371</v>
      </c>
      <c r="AT569" s="71">
        <v>0</v>
      </c>
      <c r="AU569" s="71">
        <v>0</v>
      </c>
      <c r="AV569" s="71">
        <v>0</v>
      </c>
      <c r="AW569" s="71">
        <v>0</v>
      </c>
      <c r="AX569" s="71"/>
      <c r="AY569" s="72"/>
      <c r="AZ569" s="71">
        <v>2879.3</v>
      </c>
      <c r="BA569" s="71">
        <v>45636</v>
      </c>
      <c r="BB569" s="71">
        <v>0</v>
      </c>
      <c r="BC569" s="71">
        <v>0</v>
      </c>
      <c r="BD569" s="71">
        <v>0</v>
      </c>
      <c r="BE569" s="71">
        <v>0</v>
      </c>
      <c r="BF569" s="71"/>
      <c r="BG569" s="72"/>
      <c r="BH569" s="71">
        <v>0</v>
      </c>
      <c r="BI569" s="71">
        <v>0</v>
      </c>
      <c r="BJ569" s="71">
        <v>37.988</v>
      </c>
      <c r="BK569" s="71">
        <v>0</v>
      </c>
      <c r="BL569" s="71">
        <v>4.1130000000000004</v>
      </c>
      <c r="BM569" s="71">
        <v>0</v>
      </c>
      <c r="BN569" s="72"/>
      <c r="BO569" s="71">
        <v>0</v>
      </c>
      <c r="BP569" s="71">
        <v>0</v>
      </c>
      <c r="BQ569" s="71">
        <v>4</v>
      </c>
      <c r="BR569" s="71">
        <v>0</v>
      </c>
      <c r="BS569" s="71">
        <v>1</v>
      </c>
      <c r="BT569" s="71">
        <v>0</v>
      </c>
      <c r="BU569"/>
      <c r="BV569" s="70">
        <v>42.100999999999999</v>
      </c>
      <c r="BW569" s="70">
        <v>0</v>
      </c>
      <c r="BX569" s="70">
        <v>0</v>
      </c>
      <c r="BY569" s="70">
        <v>0</v>
      </c>
      <c r="BZ569" s="70">
        <v>0</v>
      </c>
      <c r="CA569" s="70">
        <v>0</v>
      </c>
      <c r="CB569" s="70">
        <v>0</v>
      </c>
      <c r="CC569" s="70">
        <v>0</v>
      </c>
      <c r="CD569" s="70">
        <v>0</v>
      </c>
    </row>
    <row r="570" spans="1:82">
      <c r="A570" s="70" t="s">
        <v>2406</v>
      </c>
      <c r="B570" s="70">
        <v>441</v>
      </c>
      <c r="C570" s="70">
        <v>16</v>
      </c>
      <c r="D570" s="70">
        <v>26</v>
      </c>
      <c r="E570" s="70">
        <v>2019</v>
      </c>
      <c r="F570" s="70" t="s">
        <v>158</v>
      </c>
      <c r="G570" s="70" t="s">
        <v>2390</v>
      </c>
      <c r="H570" s="70" t="s">
        <v>2391</v>
      </c>
      <c r="I570" s="148"/>
      <c r="J570" s="71">
        <v>107.22761546517081</v>
      </c>
      <c r="K570" s="71">
        <v>1.9693632563941328</v>
      </c>
      <c r="L570" s="71">
        <v>1.1257350295294457</v>
      </c>
      <c r="M570" s="71">
        <v>33.013232305455091</v>
      </c>
      <c r="N570" s="71">
        <v>36.3520966527648</v>
      </c>
      <c r="O570" s="71">
        <v>34.997850861377117</v>
      </c>
      <c r="P570" s="71">
        <v>31.014606991452006</v>
      </c>
      <c r="Q570" s="71">
        <v>1.72480063625408</v>
      </c>
      <c r="R570" s="71">
        <v>0</v>
      </c>
      <c r="S570" s="71">
        <v>3.0194658995500006</v>
      </c>
      <c r="T570" s="72"/>
      <c r="U570" s="71">
        <v>5917887</v>
      </c>
      <c r="V570" s="71">
        <v>1066</v>
      </c>
      <c r="W570" s="71">
        <v>21</v>
      </c>
      <c r="X570" s="71">
        <v>7626</v>
      </c>
      <c r="Y570" s="71">
        <v>11373</v>
      </c>
      <c r="Z570" s="71">
        <v>21911</v>
      </c>
      <c r="AA570" s="71">
        <v>6440</v>
      </c>
      <c r="AB570" s="71">
        <v>27950</v>
      </c>
      <c r="AC570" s="71">
        <v>0</v>
      </c>
      <c r="AD570" s="71">
        <v>3.019465899550001</v>
      </c>
      <c r="AE570" s="72"/>
      <c r="AF570" s="71">
        <v>64833701.879268393</v>
      </c>
      <c r="AG570" s="71">
        <v>1491287.465710629</v>
      </c>
      <c r="AH570" s="71">
        <v>251406.5218780346</v>
      </c>
      <c r="AI570" s="71">
        <v>54309869.376548089</v>
      </c>
      <c r="AJ570" s="71">
        <v>53910886.677069977</v>
      </c>
      <c r="AK570" s="71">
        <v>0</v>
      </c>
      <c r="AL570" s="71">
        <v>0</v>
      </c>
      <c r="AM570" s="71">
        <v>3806579.5925126513</v>
      </c>
      <c r="AN570" s="71">
        <v>0</v>
      </c>
      <c r="AO570" s="71">
        <v>0</v>
      </c>
      <c r="AP570" s="71">
        <v>178603731.51298776</v>
      </c>
      <c r="AQ570" s="72"/>
      <c r="AR570" s="71">
        <v>690</v>
      </c>
      <c r="AS570" s="71">
        <v>404</v>
      </c>
      <c r="AT570" s="71">
        <v>0</v>
      </c>
      <c r="AU570" s="71">
        <v>0</v>
      </c>
      <c r="AV570" s="71">
        <v>0</v>
      </c>
      <c r="AW570" s="71">
        <v>0</v>
      </c>
      <c r="AX570" s="71"/>
      <c r="AY570" s="72"/>
      <c r="AZ570" s="71">
        <v>3177.8000000000011</v>
      </c>
      <c r="BA570" s="71">
        <v>46905.5</v>
      </c>
      <c r="BB570" s="71">
        <v>0</v>
      </c>
      <c r="BC570" s="71">
        <v>0</v>
      </c>
      <c r="BD570" s="71">
        <v>0</v>
      </c>
      <c r="BE570" s="71">
        <v>0</v>
      </c>
      <c r="BF570" s="71"/>
      <c r="BG570" s="72"/>
      <c r="BH570" s="71">
        <v>0</v>
      </c>
      <c r="BI570" s="71">
        <v>0</v>
      </c>
      <c r="BJ570" s="71">
        <v>38.463000000000001</v>
      </c>
      <c r="BK570" s="71">
        <v>0</v>
      </c>
      <c r="BL570" s="71">
        <v>4.2460000000000004</v>
      </c>
      <c r="BM570" s="71">
        <v>0</v>
      </c>
      <c r="BN570" s="72"/>
      <c r="BO570" s="71">
        <v>0</v>
      </c>
      <c r="BP570" s="71">
        <v>0</v>
      </c>
      <c r="BQ570" s="71">
        <v>4</v>
      </c>
      <c r="BR570" s="71">
        <v>0</v>
      </c>
      <c r="BS570" s="71">
        <v>1</v>
      </c>
      <c r="BT570" s="71">
        <v>0</v>
      </c>
      <c r="BU570"/>
      <c r="BV570" s="70">
        <v>42.709000000000003</v>
      </c>
      <c r="BW570" s="70">
        <v>0</v>
      </c>
      <c r="BX570" s="70">
        <v>0</v>
      </c>
      <c r="BY570" s="70">
        <v>0</v>
      </c>
      <c r="BZ570" s="70">
        <v>0</v>
      </c>
      <c r="CA570" s="70">
        <v>0</v>
      </c>
      <c r="CB570" s="70">
        <v>0</v>
      </c>
      <c r="CC570" s="70">
        <v>0</v>
      </c>
      <c r="CD570" s="70">
        <v>0</v>
      </c>
    </row>
    <row r="571" spans="1:82">
      <c r="A571" s="70" t="s">
        <v>2407</v>
      </c>
      <c r="B571" s="70">
        <v>442</v>
      </c>
      <c r="C571" s="70">
        <v>17</v>
      </c>
      <c r="D571" s="70">
        <v>26</v>
      </c>
      <c r="E571" s="70">
        <v>2020</v>
      </c>
      <c r="F571" s="70" t="s">
        <v>159</v>
      </c>
      <c r="G571" s="70" t="s">
        <v>2390</v>
      </c>
      <c r="H571" s="70" t="s">
        <v>2391</v>
      </c>
      <c r="I571" s="148"/>
      <c r="J571" s="71">
        <v>88.113810460665221</v>
      </c>
      <c r="K571" s="71">
        <v>2.0558176809690458</v>
      </c>
      <c r="L571" s="71">
        <v>2.6202821556626619</v>
      </c>
      <c r="M571" s="71">
        <v>28.053014704589852</v>
      </c>
      <c r="N571" s="71">
        <v>34.963333604261614</v>
      </c>
      <c r="O571" s="71">
        <v>30.439155525388291</v>
      </c>
      <c r="P571" s="71">
        <v>28.980017348529664</v>
      </c>
      <c r="Q571" s="71">
        <v>1.62808245521437</v>
      </c>
      <c r="R571" s="71">
        <v>0</v>
      </c>
      <c r="S571" s="71">
        <v>2.6267091578000001</v>
      </c>
      <c r="T571" s="72"/>
      <c r="U571" s="71">
        <v>5892179</v>
      </c>
      <c r="V571" s="71">
        <v>947</v>
      </c>
      <c r="W571" s="71">
        <v>53</v>
      </c>
      <c r="X571" s="71">
        <v>7207</v>
      </c>
      <c r="Y571" s="71">
        <v>11464</v>
      </c>
      <c r="Z571" s="71">
        <v>21751</v>
      </c>
      <c r="AA571" s="71">
        <v>6396</v>
      </c>
      <c r="AB571" s="71">
        <v>27613</v>
      </c>
      <c r="AC571" s="71">
        <v>0</v>
      </c>
      <c r="AD571" s="71">
        <v>2.6267091578000001</v>
      </c>
      <c r="AE571" s="72"/>
      <c r="AF571" s="71">
        <v>63278695.509241313</v>
      </c>
      <c r="AG571" s="71">
        <v>1468498.2187662486</v>
      </c>
      <c r="AH571" s="71">
        <v>474388.72317635268</v>
      </c>
      <c r="AI571" s="71">
        <v>46880691.352596626</v>
      </c>
      <c r="AJ571" s="71">
        <v>54257287.076774821</v>
      </c>
      <c r="AK571" s="71"/>
      <c r="AL571" s="71"/>
      <c r="AM571" s="71">
        <v>3603803.2868286669</v>
      </c>
      <c r="AN571" s="71"/>
      <c r="AO571" s="71"/>
      <c r="AP571" s="71">
        <v>169963364.16738403</v>
      </c>
      <c r="AQ571" s="72"/>
      <c r="AR571" s="71">
        <v>724</v>
      </c>
      <c r="AS571" s="71">
        <v>419</v>
      </c>
      <c r="AT571" s="71">
        <v>0</v>
      </c>
      <c r="AU571" s="71">
        <v>0</v>
      </c>
      <c r="AV571" s="71">
        <v>0</v>
      </c>
      <c r="AW571" s="71">
        <v>0</v>
      </c>
      <c r="AX571" s="71"/>
      <c r="AY571" s="72"/>
      <c r="AZ571" s="71">
        <v>3368.9000000000019</v>
      </c>
      <c r="BA571" s="71">
        <v>52497.9</v>
      </c>
      <c r="BB571" s="71">
        <v>0</v>
      </c>
      <c r="BC571" s="71">
        <v>0</v>
      </c>
      <c r="BD571" s="71">
        <v>0</v>
      </c>
      <c r="BE571" s="71">
        <v>0</v>
      </c>
      <c r="BF571" s="71"/>
      <c r="BG571" s="72"/>
      <c r="BH571" s="71">
        <v>0</v>
      </c>
      <c r="BI571" s="71">
        <v>0</v>
      </c>
      <c r="BJ571" s="71">
        <v>36.844999999999999</v>
      </c>
      <c r="BK571" s="71">
        <v>0</v>
      </c>
      <c r="BL571" s="71">
        <v>3.4430000000000001</v>
      </c>
      <c r="BM571" s="71">
        <v>0</v>
      </c>
      <c r="BN571" s="72"/>
      <c r="BO571" s="71">
        <v>0</v>
      </c>
      <c r="BP571" s="71">
        <v>0</v>
      </c>
      <c r="BQ571" s="71">
        <v>4</v>
      </c>
      <c r="BR571" s="71">
        <v>0</v>
      </c>
      <c r="BS571" s="71">
        <v>1</v>
      </c>
      <c r="BT571" s="71">
        <v>0</v>
      </c>
      <c r="BU571"/>
      <c r="BV571" s="70">
        <v>40.287999999999997</v>
      </c>
      <c r="BW571" s="70">
        <v>0</v>
      </c>
      <c r="BX571" s="70">
        <v>0</v>
      </c>
      <c r="BY571" s="70">
        <v>0</v>
      </c>
      <c r="BZ571" s="70">
        <v>0</v>
      </c>
      <c r="CA571" s="70">
        <v>0</v>
      </c>
      <c r="CB571" s="70">
        <v>0</v>
      </c>
      <c r="CC571" s="70">
        <v>0</v>
      </c>
      <c r="CD571" s="70">
        <v>0</v>
      </c>
    </row>
    <row r="572" spans="1:82">
      <c r="A572" s="70" t="s">
        <v>2408</v>
      </c>
      <c r="B572" s="70">
        <v>442</v>
      </c>
      <c r="C572" s="70">
        <v>18</v>
      </c>
      <c r="D572" s="70">
        <v>26</v>
      </c>
      <c r="E572" s="70">
        <v>2021</v>
      </c>
      <c r="F572" s="70" t="s">
        <v>160</v>
      </c>
      <c r="G572" s="70" t="s">
        <v>2390</v>
      </c>
      <c r="H572" s="70" t="s">
        <v>2391</v>
      </c>
      <c r="I572" s="148"/>
      <c r="J572" s="71">
        <v>95.820164136457478</v>
      </c>
      <c r="K572" s="71">
        <v>2.1892801858522266</v>
      </c>
      <c r="L572" s="71">
        <v>2.1707172007954667</v>
      </c>
      <c r="M572" s="71">
        <v>29.837945040497676</v>
      </c>
      <c r="N572" s="71">
        <v>36.91043646246947</v>
      </c>
      <c r="O572" s="71">
        <v>29.335584241873232</v>
      </c>
      <c r="P572" s="71">
        <v>29.69183727140258</v>
      </c>
      <c r="Q572" s="71">
        <v>1.5927419026946501</v>
      </c>
      <c r="R572" s="71">
        <v>0</v>
      </c>
      <c r="S572" s="71">
        <v>2.4606321792000001</v>
      </c>
      <c r="T572" s="72"/>
      <c r="U572" s="71">
        <v>5797424</v>
      </c>
      <c r="V572" s="71">
        <v>947</v>
      </c>
      <c r="W572" s="71">
        <v>53</v>
      </c>
      <c r="X572" s="71">
        <v>7207</v>
      </c>
      <c r="Y572" s="71">
        <v>11471</v>
      </c>
      <c r="Z572" s="71">
        <v>21584</v>
      </c>
      <c r="AA572" s="71">
        <v>6390</v>
      </c>
      <c r="AB572" s="71">
        <v>27279</v>
      </c>
      <c r="AC572" s="71">
        <v>0</v>
      </c>
      <c r="AD572" s="71">
        <v>2.4606321792000001</v>
      </c>
      <c r="AE572" s="72"/>
      <c r="AF572" s="71">
        <v>58644909.89256911</v>
      </c>
      <c r="AG572" s="71">
        <v>1556260.1456209659</v>
      </c>
      <c r="AH572" s="71">
        <v>378504.82414216478</v>
      </c>
      <c r="AI572" s="71">
        <v>49274617.374750257</v>
      </c>
      <c r="AJ572" s="71">
        <v>54287642.643902428</v>
      </c>
      <c r="AK572" s="71">
        <v>0</v>
      </c>
      <c r="AL572" s="71">
        <v>0</v>
      </c>
      <c r="AM572" s="71">
        <v>3580747.595509056</v>
      </c>
      <c r="AN572" s="71">
        <v>0</v>
      </c>
      <c r="AO572" s="71">
        <v>0</v>
      </c>
      <c r="AP572" s="71">
        <v>167722682.47649398</v>
      </c>
      <c r="AQ572" s="72"/>
      <c r="AR572" s="71">
        <v>786</v>
      </c>
      <c r="AS572" s="71">
        <v>430</v>
      </c>
      <c r="AT572" s="71">
        <v>0</v>
      </c>
      <c r="AU572" s="71">
        <v>0</v>
      </c>
      <c r="AV572" s="71">
        <v>0</v>
      </c>
      <c r="AW572" s="71">
        <v>0</v>
      </c>
      <c r="AX572" s="71"/>
      <c r="AY572" s="72"/>
      <c r="AZ572" s="71">
        <v>3716.600000000004</v>
      </c>
      <c r="BA572" s="71">
        <v>52976.4</v>
      </c>
      <c r="BB572" s="71">
        <v>0</v>
      </c>
      <c r="BC572" s="71">
        <v>0</v>
      </c>
      <c r="BD572" s="71">
        <v>0</v>
      </c>
      <c r="BE572" s="71">
        <v>0</v>
      </c>
      <c r="BF572" s="71"/>
      <c r="BG572" s="72"/>
      <c r="BH572" s="71">
        <v>0</v>
      </c>
      <c r="BI572" s="71">
        <v>0</v>
      </c>
      <c r="BJ572" s="71">
        <v>40.183999999999997</v>
      </c>
      <c r="BK572" s="71">
        <v>0</v>
      </c>
      <c r="BL572" s="71">
        <v>3.3170000000000002</v>
      </c>
      <c r="BM572" s="71">
        <v>0</v>
      </c>
      <c r="BN572" s="72"/>
      <c r="BO572" s="71">
        <v>0</v>
      </c>
      <c r="BP572" s="71">
        <v>0</v>
      </c>
      <c r="BQ572" s="71">
        <v>5</v>
      </c>
      <c r="BR572" s="71">
        <v>0</v>
      </c>
      <c r="BS572" s="71">
        <v>1</v>
      </c>
      <c r="BT572" s="71">
        <v>0</v>
      </c>
      <c r="BU572"/>
      <c r="BV572" s="70">
        <v>43.500999999999998</v>
      </c>
      <c r="BW572" s="70">
        <v>0</v>
      </c>
      <c r="BX572" s="70">
        <v>0</v>
      </c>
      <c r="BY572" s="70">
        <v>0</v>
      </c>
      <c r="BZ572" s="70">
        <v>0</v>
      </c>
      <c r="CA572" s="70">
        <v>0</v>
      </c>
      <c r="CB572" s="70">
        <v>0</v>
      </c>
      <c r="CC572" s="70">
        <v>0</v>
      </c>
      <c r="CD572" s="70">
        <v>0</v>
      </c>
    </row>
    <row r="573" spans="1:82">
      <c r="A573" s="70" t="s">
        <v>2409</v>
      </c>
      <c r="B573" s="70">
        <v>442</v>
      </c>
      <c r="C573" s="70">
        <v>19</v>
      </c>
      <c r="D573" s="70">
        <v>26</v>
      </c>
      <c r="E573" s="70">
        <v>2022</v>
      </c>
      <c r="F573" s="70" t="s">
        <v>161</v>
      </c>
      <c r="G573" s="70" t="s">
        <v>2390</v>
      </c>
      <c r="H573" s="70" t="s">
        <v>2391</v>
      </c>
      <c r="I573" s="148"/>
      <c r="J573" s="71">
        <v>92.648581381504314</v>
      </c>
      <c r="K573" s="71">
        <v>1.9641656828875529</v>
      </c>
      <c r="L573" s="71">
        <v>1.9967784737669614</v>
      </c>
      <c r="M573" s="71">
        <v>28.68105949121404</v>
      </c>
      <c r="N573" s="71">
        <v>38.66622312495975</v>
      </c>
      <c r="O573" s="71">
        <v>30.577080835062336</v>
      </c>
      <c r="P573" s="71">
        <v>29.213961073504976</v>
      </c>
      <c r="Q573" s="71">
        <v>1.5830100650154959</v>
      </c>
      <c r="R573" s="71">
        <v>0</v>
      </c>
      <c r="S573" s="71">
        <v>2.1384247898750002</v>
      </c>
      <c r="T573" s="72"/>
      <c r="U573" s="71">
        <v>6467672</v>
      </c>
      <c r="V573" s="71">
        <v>947</v>
      </c>
      <c r="W573" s="71">
        <v>53</v>
      </c>
      <c r="X573" s="71">
        <v>7207</v>
      </c>
      <c r="Y573" s="71">
        <v>11498</v>
      </c>
      <c r="Z573" s="71">
        <v>21375</v>
      </c>
      <c r="AA573" s="71">
        <v>6383</v>
      </c>
      <c r="AB573" s="71">
        <v>26890</v>
      </c>
      <c r="AC573" s="71">
        <v>0</v>
      </c>
      <c r="AD573" s="71">
        <v>2.1384247898750002</v>
      </c>
      <c r="AE573" s="72"/>
      <c r="AF573" s="71">
        <v>58527330.309789225</v>
      </c>
      <c r="AG573" s="71">
        <v>1476553.7058571037</v>
      </c>
      <c r="AH573" s="71">
        <v>412426.21796978277</v>
      </c>
      <c r="AI573" s="71">
        <v>46475510.858240709</v>
      </c>
      <c r="AJ573" s="71">
        <v>58834425.336053967</v>
      </c>
      <c r="AK573" s="71">
        <v>0</v>
      </c>
      <c r="AL573" s="71">
        <v>0</v>
      </c>
      <c r="AM573" s="71">
        <v>3472232.9466073373</v>
      </c>
      <c r="AN573" s="71">
        <v>0</v>
      </c>
      <c r="AO573" s="71">
        <v>0</v>
      </c>
      <c r="AP573" s="71">
        <v>169198479.37451816</v>
      </c>
      <c r="AQ573" s="72"/>
      <c r="AR573" s="71">
        <v>838</v>
      </c>
      <c r="AS573" s="71">
        <v>434</v>
      </c>
      <c r="AT573" s="71">
        <v>0</v>
      </c>
      <c r="AU573" s="71">
        <v>0</v>
      </c>
      <c r="AV573" s="71">
        <v>0</v>
      </c>
      <c r="AW573" s="71">
        <v>0</v>
      </c>
      <c r="AX573" s="71"/>
      <c r="AY573" s="72"/>
      <c r="AZ573" s="71">
        <v>4015.1000000000058</v>
      </c>
      <c r="BA573" s="71">
        <v>53157.000000000007</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2410</v>
      </c>
      <c r="B574" s="70">
        <v>442</v>
      </c>
      <c r="C574" s="70">
        <v>20</v>
      </c>
      <c r="D574" s="70">
        <v>26</v>
      </c>
      <c r="E574" s="70">
        <v>2023</v>
      </c>
      <c r="F574" s="70" t="s">
        <v>1539</v>
      </c>
      <c r="G574" s="70" t="s">
        <v>2390</v>
      </c>
      <c r="H574" s="70" t="s">
        <v>2391</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897</v>
      </c>
      <c r="AS574" s="71">
        <v>434</v>
      </c>
      <c r="AT574" s="71">
        <v>0</v>
      </c>
      <c r="AU574" s="71">
        <v>0</v>
      </c>
      <c r="AV574" s="71">
        <v>0</v>
      </c>
      <c r="AW574" s="71">
        <v>0</v>
      </c>
      <c r="AX574" s="71"/>
      <c r="AY574" s="72"/>
      <c r="AZ574" s="71">
        <v>4438.200000000008</v>
      </c>
      <c r="BA574" s="71">
        <v>53087.000000000007</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2411</v>
      </c>
      <c r="B575" s="70">
        <v>442</v>
      </c>
      <c r="C575" s="70">
        <v>21</v>
      </c>
      <c r="D575" s="70">
        <v>26</v>
      </c>
      <c r="E575" s="70">
        <v>2024</v>
      </c>
      <c r="F575" s="70" t="s">
        <v>1554</v>
      </c>
      <c r="G575" s="70" t="s">
        <v>2390</v>
      </c>
      <c r="H575" s="70" t="s">
        <v>2391</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2412</v>
      </c>
      <c r="B576" s="70">
        <v>1</v>
      </c>
      <c r="C576" s="70">
        <v>1</v>
      </c>
      <c r="D576" s="70">
        <v>1</v>
      </c>
      <c r="E576" s="70">
        <v>1990</v>
      </c>
      <c r="F576" s="70" t="s">
        <v>787</v>
      </c>
      <c r="G576" s="70" t="s">
        <v>2413</v>
      </c>
      <c r="H576" s="70" t="s">
        <v>2414</v>
      </c>
      <c r="I576" s="148" t="s">
        <v>793</v>
      </c>
      <c r="J576" s="71">
        <v>161.49151969810839</v>
      </c>
      <c r="K576" s="71">
        <v>3.1475079754688209</v>
      </c>
      <c r="L576" s="71">
        <v>12.77392924702365</v>
      </c>
      <c r="M576" s="71">
        <v>26.757498695471138</v>
      </c>
      <c r="N576" s="71">
        <v>35.557062564092533</v>
      </c>
      <c r="O576" s="71">
        <v>26.515171258035899</v>
      </c>
      <c r="P576" s="71">
        <v>34.891321812402524</v>
      </c>
      <c r="Q576" s="71">
        <v>1.9550265647942799</v>
      </c>
      <c r="R576" s="71">
        <v>0</v>
      </c>
      <c r="S576" s="71">
        <v>1.9709763418954931</v>
      </c>
      <c r="T576" s="72"/>
      <c r="U576" s="71">
        <v>9731605</v>
      </c>
      <c r="V576" s="71">
        <v>1129</v>
      </c>
      <c r="W576" s="71">
        <v>122</v>
      </c>
      <c r="X576" s="71">
        <v>8806</v>
      </c>
      <c r="Y576" s="71">
        <v>8708</v>
      </c>
      <c r="Z576" s="71">
        <v>10906</v>
      </c>
      <c r="AA576" s="71">
        <v>8472</v>
      </c>
      <c r="AB576" s="71">
        <v>31743</v>
      </c>
      <c r="AC576" s="71">
        <v>0</v>
      </c>
      <c r="AD576" s="71">
        <v>1.9709763418954931</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2415</v>
      </c>
      <c r="B577" s="70">
        <v>2</v>
      </c>
      <c r="C577" s="70">
        <v>2</v>
      </c>
      <c r="D577" s="70">
        <v>1</v>
      </c>
      <c r="E577" s="70">
        <v>2005</v>
      </c>
      <c r="F577" s="70" t="s">
        <v>789</v>
      </c>
      <c r="G577" s="1064" t="s">
        <v>2413</v>
      </c>
      <c r="H577" s="70" t="s">
        <v>2414</v>
      </c>
      <c r="I577" s="148"/>
      <c r="J577" s="71">
        <v>171.19690523465721</v>
      </c>
      <c r="K577" s="71">
        <v>1.9303356087824299</v>
      </c>
      <c r="L577" s="71">
        <v>19.193294505334279</v>
      </c>
      <c r="M577" s="71">
        <v>42.639435014536993</v>
      </c>
      <c r="N577" s="71">
        <v>46.575322961424938</v>
      </c>
      <c r="O577" s="71">
        <v>39.145648775053793</v>
      </c>
      <c r="P577" s="71">
        <v>31.07714047965149</v>
      </c>
      <c r="Q577" s="71">
        <v>1.8432522341166999</v>
      </c>
      <c r="R577" s="71">
        <v>0</v>
      </c>
      <c r="S577" s="71">
        <v>5.0249676402396064</v>
      </c>
      <c r="T577" s="72"/>
      <c r="U577" s="71">
        <v>12358481</v>
      </c>
      <c r="V577" s="71">
        <v>822</v>
      </c>
      <c r="W577" s="71">
        <v>113</v>
      </c>
      <c r="X577" s="71">
        <v>8030</v>
      </c>
      <c r="Y577" s="71">
        <v>9810</v>
      </c>
      <c r="Z577" s="71">
        <v>18632</v>
      </c>
      <c r="AA577" s="71">
        <v>6180</v>
      </c>
      <c r="AB577" s="71">
        <v>31287</v>
      </c>
      <c r="AC577" s="71">
        <v>0</v>
      </c>
      <c r="AD577" s="71">
        <v>5.0249676402396064</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2416</v>
      </c>
      <c r="B578" s="70">
        <v>3</v>
      </c>
      <c r="C578" s="70">
        <v>3</v>
      </c>
      <c r="D578" s="70">
        <v>1</v>
      </c>
      <c r="E578" s="70">
        <v>2006</v>
      </c>
      <c r="F578" s="70" t="s">
        <v>790</v>
      </c>
      <c r="G578" s="1064" t="s">
        <v>2413</v>
      </c>
      <c r="H578" s="70" t="s">
        <v>2414</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2417</v>
      </c>
      <c r="B579" s="70">
        <v>4</v>
      </c>
      <c r="C579" s="70">
        <v>4</v>
      </c>
      <c r="D579" s="70">
        <v>1</v>
      </c>
      <c r="E579" s="70">
        <v>2007</v>
      </c>
      <c r="F579" s="70" t="s">
        <v>791</v>
      </c>
      <c r="G579" s="70" t="s">
        <v>2413</v>
      </c>
      <c r="H579" s="70" t="s">
        <v>2414</v>
      </c>
      <c r="I579" s="148"/>
      <c r="J579" s="71">
        <v>239.05227685003061</v>
      </c>
      <c r="K579" s="71">
        <v>2.3586603921618039</v>
      </c>
      <c r="L579" s="71">
        <v>23.805270258400839</v>
      </c>
      <c r="M579" s="71">
        <v>53.770262264208917</v>
      </c>
      <c r="N579" s="71">
        <v>68.747579192627938</v>
      </c>
      <c r="O579" s="71">
        <v>38.141335075449611</v>
      </c>
      <c r="P579" s="71">
        <v>30.868801025794149</v>
      </c>
      <c r="Q579" s="71">
        <v>1.92868561648742</v>
      </c>
      <c r="R579" s="71">
        <v>0</v>
      </c>
      <c r="S579" s="71">
        <v>5.3872078091332662</v>
      </c>
      <c r="T579" s="72"/>
      <c r="U579" s="71">
        <v>14972888</v>
      </c>
      <c r="V579" s="71">
        <v>807</v>
      </c>
      <c r="W579" s="71">
        <v>333</v>
      </c>
      <c r="X579" s="71">
        <v>8847</v>
      </c>
      <c r="Y579" s="71">
        <v>9887</v>
      </c>
      <c r="Z579" s="71">
        <v>18872</v>
      </c>
      <c r="AA579" s="71">
        <v>6045</v>
      </c>
      <c r="AB579" s="71">
        <v>31006</v>
      </c>
      <c r="AC579" s="71">
        <v>0</v>
      </c>
      <c r="AD579" s="71">
        <v>5.3872078091332662</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2418</v>
      </c>
      <c r="B580" s="70">
        <v>5</v>
      </c>
      <c r="C580" s="70">
        <v>5</v>
      </c>
      <c r="D580" s="70">
        <v>1</v>
      </c>
      <c r="E580" s="70">
        <v>2008</v>
      </c>
      <c r="F580" s="70" t="s">
        <v>792</v>
      </c>
      <c r="G580" s="70" t="s">
        <v>2413</v>
      </c>
      <c r="H580" s="70" t="s">
        <v>2414</v>
      </c>
      <c r="I580" s="148"/>
      <c r="J580" s="71">
        <v>169.80968218160419</v>
      </c>
      <c r="K580" s="71">
        <v>1.6373795635468791</v>
      </c>
      <c r="L580" s="71">
        <v>20.399533258362808</v>
      </c>
      <c r="M580" s="71">
        <v>54.890365226716654</v>
      </c>
      <c r="N580" s="71">
        <v>62.624142901528089</v>
      </c>
      <c r="O580" s="71">
        <v>36.86170133747018</v>
      </c>
      <c r="P580" s="71">
        <v>29.864491916526141</v>
      </c>
      <c r="Q580" s="71">
        <v>1.8833396579064201</v>
      </c>
      <c r="R580" s="71">
        <v>0</v>
      </c>
      <c r="S580" s="71">
        <v>4.9121777934297643</v>
      </c>
      <c r="T580" s="72"/>
      <c r="U580" s="71">
        <v>14019079</v>
      </c>
      <c r="V580" s="71">
        <v>807</v>
      </c>
      <c r="W580" s="71">
        <v>333</v>
      </c>
      <c r="X580" s="71">
        <v>8847</v>
      </c>
      <c r="Y580" s="71">
        <v>9905</v>
      </c>
      <c r="Z580" s="71">
        <v>18879</v>
      </c>
      <c r="AA580" s="71">
        <v>5855</v>
      </c>
      <c r="AB580" s="71">
        <v>30775</v>
      </c>
      <c r="AC580" s="71">
        <v>0</v>
      </c>
      <c r="AD580" s="71">
        <v>4.9121777934297643</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2419</v>
      </c>
      <c r="B581" s="70">
        <v>6</v>
      </c>
      <c r="C581" s="70">
        <v>6</v>
      </c>
      <c r="D581" s="70">
        <v>1</v>
      </c>
      <c r="E581" s="70">
        <v>2009</v>
      </c>
      <c r="F581" s="70" t="s">
        <v>176</v>
      </c>
      <c r="G581" s="70" t="s">
        <v>2413</v>
      </c>
      <c r="H581" s="70" t="s">
        <v>2414</v>
      </c>
      <c r="I581" s="148"/>
      <c r="J581" s="71">
        <v>156.9427296474154</v>
      </c>
      <c r="K581" s="71">
        <v>1.442996802314729</v>
      </c>
      <c r="L581" s="71">
        <v>5.4135551114437828</v>
      </c>
      <c r="M581" s="71">
        <v>51.952503832819538</v>
      </c>
      <c r="N581" s="71">
        <v>45.524083445420743</v>
      </c>
      <c r="O581" s="71">
        <v>37.56099427690107</v>
      </c>
      <c r="P581" s="71">
        <v>28.55869013692233</v>
      </c>
      <c r="Q581" s="71">
        <v>1.7739886147911701</v>
      </c>
      <c r="R581" s="71">
        <v>0</v>
      </c>
      <c r="S581" s="71">
        <v>5.5144515745565741</v>
      </c>
      <c r="T581" s="72"/>
      <c r="U581" s="71">
        <v>11829668</v>
      </c>
      <c r="V581" s="71">
        <v>814</v>
      </c>
      <c r="W581" s="71">
        <v>119</v>
      </c>
      <c r="X581" s="71">
        <v>9480</v>
      </c>
      <c r="Y581" s="71">
        <v>9862</v>
      </c>
      <c r="Z581" s="71">
        <v>18988</v>
      </c>
      <c r="AA581" s="71">
        <v>5748</v>
      </c>
      <c r="AB581" s="71">
        <v>30430</v>
      </c>
      <c r="AC581" s="71">
        <v>0</v>
      </c>
      <c r="AD581" s="71">
        <v>5.5144515745565741</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200.85900000000001</v>
      </c>
      <c r="BK581" s="71">
        <v>0</v>
      </c>
      <c r="BL581" s="71">
        <v>10.01</v>
      </c>
      <c r="BM581" s="71">
        <v>0</v>
      </c>
      <c r="BN581" s="72"/>
      <c r="BO581" s="71">
        <v>0</v>
      </c>
      <c r="BP581" s="71">
        <v>0</v>
      </c>
      <c r="BQ581" s="71">
        <v>4</v>
      </c>
      <c r="BR581" s="71">
        <v>0</v>
      </c>
      <c r="BS581" s="71">
        <v>2</v>
      </c>
      <c r="BT581" s="71">
        <v>0</v>
      </c>
      <c r="BU581"/>
      <c r="BV581" s="70">
        <v>210.869</v>
      </c>
      <c r="BW581" s="70">
        <v>0</v>
      </c>
      <c r="BX581" s="70">
        <v>0</v>
      </c>
      <c r="BY581" s="70">
        <v>0</v>
      </c>
      <c r="BZ581" s="70">
        <v>0</v>
      </c>
      <c r="CA581" s="70">
        <v>0</v>
      </c>
      <c r="CB581" s="70">
        <v>0</v>
      </c>
      <c r="CC581" s="70">
        <v>0</v>
      </c>
      <c r="CD581" s="70">
        <v>0</v>
      </c>
    </row>
    <row r="582" spans="1:82">
      <c r="A582" s="70" t="s">
        <v>2420</v>
      </c>
      <c r="B582" s="70">
        <v>7</v>
      </c>
      <c r="C582" s="70">
        <v>7</v>
      </c>
      <c r="D582" s="70">
        <v>1</v>
      </c>
      <c r="E582" s="70">
        <v>2010</v>
      </c>
      <c r="F582" s="70" t="s">
        <v>177</v>
      </c>
      <c r="G582" s="70" t="s">
        <v>2413</v>
      </c>
      <c r="H582" s="70" t="s">
        <v>2414</v>
      </c>
      <c r="I582" s="148"/>
      <c r="J582" s="71">
        <v>191.18414514947571</v>
      </c>
      <c r="K582" s="71">
        <v>1.626955072698103</v>
      </c>
      <c r="L582" s="71">
        <v>5.0899475292283416</v>
      </c>
      <c r="M582" s="71">
        <v>60.583584468254763</v>
      </c>
      <c r="N582" s="71">
        <v>51.987643737997857</v>
      </c>
      <c r="O582" s="71">
        <v>37.452239970753652</v>
      </c>
      <c r="P582" s="71">
        <v>28.775506558366789</v>
      </c>
      <c r="Q582" s="71">
        <v>1.83751929616997</v>
      </c>
      <c r="R582" s="71">
        <v>0</v>
      </c>
      <c r="S582" s="71">
        <v>6.1054484242902198</v>
      </c>
      <c r="T582" s="72"/>
      <c r="U582" s="71">
        <v>14518333</v>
      </c>
      <c r="V582" s="71">
        <v>814</v>
      </c>
      <c r="W582" s="71">
        <v>119</v>
      </c>
      <c r="X582" s="71">
        <v>9480</v>
      </c>
      <c r="Y582" s="71">
        <v>9929</v>
      </c>
      <c r="Z582" s="71">
        <v>19021</v>
      </c>
      <c r="AA582" s="71">
        <v>5647</v>
      </c>
      <c r="AB582" s="71">
        <v>30203</v>
      </c>
      <c r="AC582" s="71">
        <v>0</v>
      </c>
      <c r="AD582" s="71">
        <v>6.1054484242902198</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215.40799999999999</v>
      </c>
      <c r="BK582" s="71">
        <v>0</v>
      </c>
      <c r="BL582" s="71">
        <v>7.3149999999999995</v>
      </c>
      <c r="BM582" s="71">
        <v>0</v>
      </c>
      <c r="BN582" s="72"/>
      <c r="BO582" s="71">
        <v>0</v>
      </c>
      <c r="BP582" s="71">
        <v>0</v>
      </c>
      <c r="BQ582" s="71">
        <v>5</v>
      </c>
      <c r="BR582" s="71">
        <v>0</v>
      </c>
      <c r="BS582" s="71">
        <v>2</v>
      </c>
      <c r="BT582" s="71">
        <v>0</v>
      </c>
      <c r="BU582"/>
      <c r="BV582" s="70">
        <v>221.22300000000001</v>
      </c>
      <c r="BW582" s="70">
        <v>0</v>
      </c>
      <c r="BX582" s="70">
        <v>0</v>
      </c>
      <c r="BY582" s="70">
        <v>0</v>
      </c>
      <c r="BZ582" s="70">
        <v>1.5</v>
      </c>
      <c r="CA582" s="70">
        <v>0</v>
      </c>
      <c r="CB582" s="70">
        <v>0</v>
      </c>
      <c r="CC582" s="70">
        <v>0</v>
      </c>
      <c r="CD582" s="70">
        <v>0</v>
      </c>
    </row>
    <row r="583" spans="1:82">
      <c r="A583" s="70" t="s">
        <v>2421</v>
      </c>
      <c r="B583" s="70">
        <v>8</v>
      </c>
      <c r="C583" s="70">
        <v>8</v>
      </c>
      <c r="D583" s="70">
        <v>1</v>
      </c>
      <c r="E583" s="70">
        <v>2011</v>
      </c>
      <c r="F583" s="70" t="s">
        <v>178</v>
      </c>
      <c r="G583" s="70" t="s">
        <v>2413</v>
      </c>
      <c r="H583" s="70" t="s">
        <v>2414</v>
      </c>
      <c r="I583" s="148"/>
      <c r="J583" s="71">
        <v>199.976059614229</v>
      </c>
      <c r="K583" s="71">
        <v>2.202036067667851</v>
      </c>
      <c r="L583" s="71">
        <v>5.4510828751841593</v>
      </c>
      <c r="M583" s="71">
        <v>72.182976240492835</v>
      </c>
      <c r="N583" s="71">
        <v>69.420742159436855</v>
      </c>
      <c r="O583" s="71">
        <v>36.954595550758278</v>
      </c>
      <c r="P583" s="71">
        <v>27.567858059474254</v>
      </c>
      <c r="Q583" s="71">
        <v>2.0989953203470302</v>
      </c>
      <c r="R583" s="71">
        <v>0</v>
      </c>
      <c r="S583" s="71">
        <v>7.6113295844564206</v>
      </c>
      <c r="T583" s="72"/>
      <c r="U583" s="71">
        <v>13048264</v>
      </c>
      <c r="V583" s="71">
        <v>814</v>
      </c>
      <c r="W583" s="71">
        <v>119</v>
      </c>
      <c r="X583" s="71">
        <v>9480</v>
      </c>
      <c r="Y583" s="71">
        <v>9895</v>
      </c>
      <c r="Z583" s="71">
        <v>19176</v>
      </c>
      <c r="AA583" s="71">
        <v>5571</v>
      </c>
      <c r="AB583" s="71">
        <v>29910</v>
      </c>
      <c r="AC583" s="71">
        <v>0</v>
      </c>
      <c r="AD583" s="71">
        <v>7.6113295844564206</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198.31399999999999</v>
      </c>
      <c r="BK583" s="71">
        <v>0</v>
      </c>
      <c r="BL583" s="71">
        <v>7.9860000000000007</v>
      </c>
      <c r="BM583" s="71">
        <v>0</v>
      </c>
      <c r="BN583" s="72"/>
      <c r="BO583" s="71">
        <v>0</v>
      </c>
      <c r="BP583" s="71">
        <v>0</v>
      </c>
      <c r="BQ583" s="71">
        <v>4</v>
      </c>
      <c r="BR583" s="71">
        <v>0</v>
      </c>
      <c r="BS583" s="71">
        <v>2</v>
      </c>
      <c r="BT583" s="71">
        <v>0</v>
      </c>
      <c r="BU583"/>
      <c r="BV583" s="70">
        <v>205.44</v>
      </c>
      <c r="BW583" s="70">
        <v>0</v>
      </c>
      <c r="BX583" s="70">
        <v>0</v>
      </c>
      <c r="BY583" s="70">
        <v>0</v>
      </c>
      <c r="BZ583" s="70">
        <v>0.86</v>
      </c>
      <c r="CA583" s="70">
        <v>0</v>
      </c>
      <c r="CB583" s="70">
        <v>0</v>
      </c>
      <c r="CC583" s="70">
        <v>0</v>
      </c>
      <c r="CD583" s="70">
        <v>0</v>
      </c>
    </row>
    <row r="584" spans="1:82">
      <c r="A584" s="70" t="s">
        <v>2422</v>
      </c>
      <c r="B584" s="70">
        <v>9</v>
      </c>
      <c r="C584" s="70">
        <v>9</v>
      </c>
      <c r="D584" s="70">
        <v>1</v>
      </c>
      <c r="E584" s="70">
        <v>2012</v>
      </c>
      <c r="F584" s="70" t="s">
        <v>179</v>
      </c>
      <c r="G584" s="70" t="s">
        <v>2413</v>
      </c>
      <c r="H584" s="70" t="s">
        <v>2414</v>
      </c>
      <c r="I584" s="148"/>
      <c r="J584" s="71">
        <v>254.39683156023131</v>
      </c>
      <c r="K584" s="71">
        <v>2.000065893643038</v>
      </c>
      <c r="L584" s="71">
        <v>5.2913278541886184</v>
      </c>
      <c r="M584" s="71">
        <v>69.967018841016213</v>
      </c>
      <c r="N584" s="71">
        <v>75.340524751371078</v>
      </c>
      <c r="O584" s="71">
        <v>36.916173235948825</v>
      </c>
      <c r="P584" s="71">
        <v>27.336529769525303</v>
      </c>
      <c r="Q584" s="71">
        <v>2.2773900372075402</v>
      </c>
      <c r="R584" s="71">
        <v>0</v>
      </c>
      <c r="S584" s="71">
        <v>6.6205835233404056</v>
      </c>
      <c r="T584" s="72"/>
      <c r="U584" s="71">
        <v>17108329</v>
      </c>
      <c r="V584" s="71">
        <v>814</v>
      </c>
      <c r="W584" s="71">
        <v>119</v>
      </c>
      <c r="X584" s="71">
        <v>9480</v>
      </c>
      <c r="Y584" s="71">
        <v>10044</v>
      </c>
      <c r="Z584" s="71">
        <v>19308</v>
      </c>
      <c r="AA584" s="71">
        <v>5493</v>
      </c>
      <c r="AB584" s="71">
        <v>29869</v>
      </c>
      <c r="AC584" s="71">
        <v>0</v>
      </c>
      <c r="AD584" s="71">
        <v>6.6205835233404056</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194.93</v>
      </c>
      <c r="BK584" s="71">
        <v>0</v>
      </c>
      <c r="BL584" s="71">
        <v>15.840000000000002</v>
      </c>
      <c r="BM584" s="71">
        <v>0</v>
      </c>
      <c r="BN584" s="72"/>
      <c r="BO584" s="71">
        <v>0</v>
      </c>
      <c r="BP584" s="71">
        <v>0</v>
      </c>
      <c r="BQ584" s="71">
        <v>4</v>
      </c>
      <c r="BR584" s="71">
        <v>0</v>
      </c>
      <c r="BS584" s="71">
        <v>3</v>
      </c>
      <c r="BT584" s="71">
        <v>0</v>
      </c>
      <c r="BU584"/>
      <c r="BV584" s="70">
        <v>210.77</v>
      </c>
      <c r="BW584" s="70">
        <v>0</v>
      </c>
      <c r="BX584" s="70">
        <v>0</v>
      </c>
      <c r="BY584" s="70">
        <v>0</v>
      </c>
      <c r="BZ584" s="70">
        <v>0</v>
      </c>
      <c r="CA584" s="70">
        <v>0</v>
      </c>
      <c r="CB584" s="70">
        <v>0</v>
      </c>
      <c r="CC584" s="70">
        <v>0</v>
      </c>
      <c r="CD584" s="70">
        <v>0</v>
      </c>
    </row>
    <row r="585" spans="1:82">
      <c r="A585" s="70" t="s">
        <v>2423</v>
      </c>
      <c r="B585" s="70">
        <v>10</v>
      </c>
      <c r="C585" s="70">
        <v>10</v>
      </c>
      <c r="D585" s="70">
        <v>1</v>
      </c>
      <c r="E585" s="70">
        <v>2013</v>
      </c>
      <c r="F585" s="70" t="s">
        <v>180</v>
      </c>
      <c r="G585" s="70" t="s">
        <v>2413</v>
      </c>
      <c r="H585" s="70" t="s">
        <v>2414</v>
      </c>
      <c r="I585" s="148"/>
      <c r="J585" s="71">
        <v>273.69687417003757</v>
      </c>
      <c r="K585" s="71">
        <v>1.67693525057967</v>
      </c>
      <c r="L585" s="71">
        <v>5.5820738703868296</v>
      </c>
      <c r="M585" s="71">
        <v>71.901597347725328</v>
      </c>
      <c r="N585" s="71">
        <v>71.837921783625845</v>
      </c>
      <c r="O585" s="71">
        <v>35.649521442879546</v>
      </c>
      <c r="P585" s="71">
        <v>27.189765815946743</v>
      </c>
      <c r="Q585" s="71">
        <v>2.2965894419688602</v>
      </c>
      <c r="R585" s="71">
        <v>0</v>
      </c>
      <c r="S585" s="71">
        <v>6.1348992522057726</v>
      </c>
      <c r="T585" s="72"/>
      <c r="U585" s="71">
        <v>17521663</v>
      </c>
      <c r="V585" s="71">
        <v>814</v>
      </c>
      <c r="W585" s="71">
        <v>119</v>
      </c>
      <c r="X585" s="71">
        <v>9480</v>
      </c>
      <c r="Y585" s="71">
        <v>10042</v>
      </c>
      <c r="Z585" s="71">
        <v>19478</v>
      </c>
      <c r="AA585" s="71">
        <v>5443</v>
      </c>
      <c r="AB585" s="71">
        <v>29689</v>
      </c>
      <c r="AC585" s="71">
        <v>0</v>
      </c>
      <c r="AD585" s="71">
        <v>6.1348992522057726</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227.59899999999999</v>
      </c>
      <c r="BK585" s="71">
        <v>0</v>
      </c>
      <c r="BL585" s="71">
        <v>15.701999999999998</v>
      </c>
      <c r="BM585" s="71">
        <v>0</v>
      </c>
      <c r="BN585" s="72"/>
      <c r="BO585" s="71">
        <v>0</v>
      </c>
      <c r="BP585" s="71">
        <v>0</v>
      </c>
      <c r="BQ585" s="71">
        <v>6</v>
      </c>
      <c r="BR585" s="71">
        <v>0</v>
      </c>
      <c r="BS585" s="71">
        <v>3</v>
      </c>
      <c r="BT585" s="71">
        <v>0</v>
      </c>
      <c r="BU585"/>
      <c r="BV585" s="70">
        <v>242.41800000000001</v>
      </c>
      <c r="BW585" s="70">
        <v>0</v>
      </c>
      <c r="BX585" s="70">
        <v>0</v>
      </c>
      <c r="BY585" s="70">
        <v>0</v>
      </c>
      <c r="BZ585" s="70">
        <v>0.88300000000000001</v>
      </c>
      <c r="CA585" s="70">
        <v>0</v>
      </c>
      <c r="CB585" s="70">
        <v>0</v>
      </c>
      <c r="CC585" s="70">
        <v>0</v>
      </c>
      <c r="CD585" s="70">
        <v>0</v>
      </c>
    </row>
    <row r="586" spans="1:82">
      <c r="A586" s="70" t="s">
        <v>2424</v>
      </c>
      <c r="B586" s="70">
        <v>11</v>
      </c>
      <c r="C586" s="70">
        <v>11</v>
      </c>
      <c r="D586" s="70">
        <v>1</v>
      </c>
      <c r="E586" s="70">
        <v>2014</v>
      </c>
      <c r="F586" s="70" t="s">
        <v>181</v>
      </c>
      <c r="G586" s="70" t="s">
        <v>2413</v>
      </c>
      <c r="H586" s="70" t="s">
        <v>2414</v>
      </c>
      <c r="I586" s="148"/>
      <c r="J586" s="71">
        <v>261.33628326103991</v>
      </c>
      <c r="K586" s="71">
        <v>1.7740827262319621</v>
      </c>
      <c r="L586" s="71">
        <v>8.9092295828867094</v>
      </c>
      <c r="M586" s="71">
        <v>69.543925109958153</v>
      </c>
      <c r="N586" s="71">
        <v>72.746258401612664</v>
      </c>
      <c r="O586" s="71">
        <v>33.922765972119329</v>
      </c>
      <c r="P586" s="71">
        <v>26.974579702829878</v>
      </c>
      <c r="Q586" s="71">
        <v>2.1789490307944699</v>
      </c>
      <c r="R586" s="71">
        <v>0</v>
      </c>
      <c r="S586" s="71">
        <v>6.4680633706783022</v>
      </c>
      <c r="T586" s="72"/>
      <c r="U586" s="71">
        <v>17669137</v>
      </c>
      <c r="V586" s="71">
        <v>753</v>
      </c>
      <c r="W586" s="71">
        <v>245</v>
      </c>
      <c r="X586" s="71">
        <v>8986</v>
      </c>
      <c r="Y586" s="71">
        <v>10018</v>
      </c>
      <c r="Z586" s="71">
        <v>19521</v>
      </c>
      <c r="AA586" s="71">
        <v>5372</v>
      </c>
      <c r="AB586" s="71">
        <v>29359</v>
      </c>
      <c r="AC586" s="71">
        <v>0</v>
      </c>
      <c r="AD586" s="71">
        <v>6.4680633706783022</v>
      </c>
      <c r="AE586" s="72"/>
      <c r="AF586" s="71"/>
      <c r="AG586" s="71"/>
      <c r="AH586" s="71"/>
      <c r="AI586" s="71"/>
      <c r="AJ586" s="71"/>
      <c r="AK586" s="71"/>
      <c r="AL586" s="71"/>
      <c r="AM586" s="71"/>
      <c r="AN586" s="71"/>
      <c r="AO586" s="71"/>
      <c r="AP586" s="71"/>
      <c r="AQ586" s="72"/>
      <c r="AR586" s="71">
        <v>339</v>
      </c>
      <c r="AS586" s="71">
        <v>71</v>
      </c>
      <c r="AT586" s="71">
        <v>1</v>
      </c>
      <c r="AU586" s="71">
        <v>0</v>
      </c>
      <c r="AV586" s="71">
        <v>0</v>
      </c>
      <c r="AW586" s="71">
        <v>0</v>
      </c>
      <c r="AX586" s="71"/>
      <c r="AY586" s="72"/>
      <c r="AZ586" s="71">
        <v>1443.434</v>
      </c>
      <c r="BA586" s="71">
        <v>7191.09</v>
      </c>
      <c r="BB586" s="71">
        <v>20000</v>
      </c>
      <c r="BC586" s="71">
        <v>0</v>
      </c>
      <c r="BD586" s="71">
        <v>0</v>
      </c>
      <c r="BE586" s="71">
        <v>0</v>
      </c>
      <c r="BF586" s="71"/>
      <c r="BG586" s="72"/>
      <c r="BH586" s="71">
        <v>0</v>
      </c>
      <c r="BI586" s="71">
        <v>0</v>
      </c>
      <c r="BJ586" s="71">
        <v>218.55099999999999</v>
      </c>
      <c r="BK586" s="71">
        <v>0</v>
      </c>
      <c r="BL586" s="71">
        <v>14.581999999999997</v>
      </c>
      <c r="BM586" s="71">
        <v>0</v>
      </c>
      <c r="BN586" s="72"/>
      <c r="BO586" s="71">
        <v>0</v>
      </c>
      <c r="BP586" s="71">
        <v>0</v>
      </c>
      <c r="BQ586" s="71">
        <v>6</v>
      </c>
      <c r="BR586" s="71">
        <v>0</v>
      </c>
      <c r="BS586" s="71">
        <v>3</v>
      </c>
      <c r="BT586" s="71">
        <v>0</v>
      </c>
      <c r="BU586"/>
      <c r="BV586" s="70">
        <v>228.41399999999999</v>
      </c>
      <c r="BW586" s="70">
        <v>3.7970000000000002</v>
      </c>
      <c r="BX586" s="70">
        <v>0</v>
      </c>
      <c r="BY586" s="70">
        <v>0</v>
      </c>
      <c r="BZ586" s="70">
        <v>0.92200000000000004</v>
      </c>
      <c r="CA586" s="70">
        <v>0</v>
      </c>
      <c r="CB586" s="70">
        <v>0</v>
      </c>
      <c r="CC586" s="70">
        <v>0</v>
      </c>
      <c r="CD586" s="70">
        <v>0</v>
      </c>
    </row>
    <row r="587" spans="1:82">
      <c r="A587" s="70" t="s">
        <v>2425</v>
      </c>
      <c r="B587" s="70">
        <v>12</v>
      </c>
      <c r="C587" s="70">
        <v>12</v>
      </c>
      <c r="D587" s="70">
        <v>1</v>
      </c>
      <c r="E587" s="70">
        <v>2015</v>
      </c>
      <c r="F587" s="70" t="s">
        <v>182</v>
      </c>
      <c r="G587" s="70" t="s">
        <v>2413</v>
      </c>
      <c r="H587" s="70" t="s">
        <v>2414</v>
      </c>
      <c r="I587" s="148"/>
      <c r="J587" s="71">
        <v>259.82044951821678</v>
      </c>
      <c r="K587" s="71">
        <v>1.724804227720852</v>
      </c>
      <c r="L587" s="71">
        <v>7.1677979932997529</v>
      </c>
      <c r="M587" s="71">
        <v>52.154714233746553</v>
      </c>
      <c r="N587" s="71">
        <v>69.21229071421287</v>
      </c>
      <c r="O587" s="71">
        <v>33.709564426430354</v>
      </c>
      <c r="P587" s="71">
        <v>27.121523602136214</v>
      </c>
      <c r="Q587" s="71">
        <v>2.1138699974970798</v>
      </c>
      <c r="R587" s="71">
        <v>0</v>
      </c>
      <c r="S587" s="71">
        <v>7.0945562699803961</v>
      </c>
      <c r="T587" s="72"/>
      <c r="U587" s="71">
        <v>19567598</v>
      </c>
      <c r="V587" s="71">
        <v>753</v>
      </c>
      <c r="W587" s="71">
        <v>245</v>
      </c>
      <c r="X587" s="71">
        <v>8986</v>
      </c>
      <c r="Y587" s="71">
        <v>10051</v>
      </c>
      <c r="Z587" s="71">
        <v>19585</v>
      </c>
      <c r="AA587" s="71">
        <v>5397</v>
      </c>
      <c r="AB587" s="71">
        <v>29095</v>
      </c>
      <c r="AC587" s="71">
        <v>0</v>
      </c>
      <c r="AD587" s="71">
        <v>7.0945562699803961</v>
      </c>
      <c r="AE587" s="72"/>
      <c r="AF587" s="71">
        <v>222388810.29177651</v>
      </c>
      <c r="AG587" s="71">
        <v>1277402.8145395429</v>
      </c>
      <c r="AH587" s="71">
        <v>1020786.503812182</v>
      </c>
      <c r="AI587" s="71">
        <v>57115019.887939297</v>
      </c>
      <c r="AJ587" s="71">
        <v>95970209.882574096</v>
      </c>
      <c r="AK587" s="71">
        <v>0</v>
      </c>
      <c r="AL587" s="71">
        <v>0</v>
      </c>
      <c r="AM587" s="71">
        <v>3987347.701065348</v>
      </c>
      <c r="AN587" s="71">
        <v>0</v>
      </c>
      <c r="AO587" s="71">
        <v>0</v>
      </c>
      <c r="AP587" s="71">
        <v>381759577.08170694</v>
      </c>
      <c r="AQ587" s="72"/>
      <c r="AR587" s="71">
        <v>361</v>
      </c>
      <c r="AS587" s="71">
        <v>145</v>
      </c>
      <c r="AT587" s="71">
        <v>1</v>
      </c>
      <c r="AU587" s="71">
        <v>0</v>
      </c>
      <c r="AV587" s="71">
        <v>0</v>
      </c>
      <c r="AW587" s="71">
        <v>0</v>
      </c>
      <c r="AX587" s="71"/>
      <c r="AY587" s="72"/>
      <c r="AZ587" s="71">
        <v>1579.944</v>
      </c>
      <c r="BA587" s="71">
        <v>12600.19</v>
      </c>
      <c r="BB587" s="71">
        <v>20000</v>
      </c>
      <c r="BC587" s="71">
        <v>0</v>
      </c>
      <c r="BD587" s="71">
        <v>0</v>
      </c>
      <c r="BE587" s="71">
        <v>0</v>
      </c>
      <c r="BF587" s="71"/>
      <c r="BG587" s="72"/>
      <c r="BH587" s="71">
        <v>0</v>
      </c>
      <c r="BI587" s="71">
        <v>0</v>
      </c>
      <c r="BJ587" s="71">
        <v>238.79</v>
      </c>
      <c r="BK587" s="71">
        <v>0</v>
      </c>
      <c r="BL587" s="71">
        <v>8.6120000000000001</v>
      </c>
      <c r="BM587" s="71">
        <v>0</v>
      </c>
      <c r="BN587" s="72"/>
      <c r="BO587" s="71">
        <v>0</v>
      </c>
      <c r="BP587" s="71">
        <v>0</v>
      </c>
      <c r="BQ587" s="71">
        <v>6</v>
      </c>
      <c r="BR587" s="71">
        <v>0</v>
      </c>
      <c r="BS587" s="71">
        <v>2</v>
      </c>
      <c r="BT587" s="71">
        <v>0</v>
      </c>
      <c r="BU587"/>
      <c r="BV587" s="70">
        <v>247.40199999999999</v>
      </c>
      <c r="BW587" s="70">
        <v>0</v>
      </c>
      <c r="BX587" s="70">
        <v>0</v>
      </c>
      <c r="BY587" s="70">
        <v>0</v>
      </c>
      <c r="BZ587" s="70">
        <v>0</v>
      </c>
      <c r="CA587" s="70">
        <v>0</v>
      </c>
      <c r="CB587" s="70">
        <v>0</v>
      </c>
      <c r="CC587" s="70">
        <v>0</v>
      </c>
      <c r="CD587" s="70">
        <v>0</v>
      </c>
    </row>
    <row r="588" spans="1:82">
      <c r="A588" s="70" t="s">
        <v>2426</v>
      </c>
      <c r="B588" s="70">
        <v>13</v>
      </c>
      <c r="C588" s="70">
        <v>13</v>
      </c>
      <c r="D588" s="70">
        <v>1</v>
      </c>
      <c r="E588" s="70">
        <v>2016</v>
      </c>
      <c r="F588" s="70" t="s">
        <v>155</v>
      </c>
      <c r="G588" s="70" t="s">
        <v>2413</v>
      </c>
      <c r="H588" s="70" t="s">
        <v>2414</v>
      </c>
      <c r="I588" s="148"/>
      <c r="J588" s="71">
        <v>257.53815265373004</v>
      </c>
      <c r="K588" s="71">
        <v>1.7475795286543596</v>
      </c>
      <c r="L588" s="71">
        <v>9.0706324135608227</v>
      </c>
      <c r="M588" s="71">
        <v>46.006927970804419</v>
      </c>
      <c r="N588" s="71">
        <v>66.691672586149863</v>
      </c>
      <c r="O588" s="71">
        <v>33.352922009132392</v>
      </c>
      <c r="P588" s="71">
        <v>27.033928841113838</v>
      </c>
      <c r="Q588" s="71">
        <v>2.0345555622568718</v>
      </c>
      <c r="R588" s="71">
        <v>0</v>
      </c>
      <c r="S588" s="71">
        <v>5.1462865916362164</v>
      </c>
      <c r="T588" s="72"/>
      <c r="U588" s="71">
        <v>18914402</v>
      </c>
      <c r="V588" s="71">
        <v>753</v>
      </c>
      <c r="W588" s="71">
        <v>245</v>
      </c>
      <c r="X588" s="71">
        <v>8986</v>
      </c>
      <c r="Y588" s="71">
        <v>10039</v>
      </c>
      <c r="Z588" s="71">
        <v>19616</v>
      </c>
      <c r="AA588" s="71">
        <v>5564</v>
      </c>
      <c r="AB588" s="71">
        <v>28805</v>
      </c>
      <c r="AC588" s="71">
        <v>0</v>
      </c>
      <c r="AD588" s="71">
        <v>5.1462865916362164</v>
      </c>
      <c r="AE588" s="72"/>
      <c r="AF588" s="71">
        <v>222278011.06002679</v>
      </c>
      <c r="AG588" s="71">
        <v>1214563.65676903</v>
      </c>
      <c r="AH588" s="71">
        <v>1011882.44368991</v>
      </c>
      <c r="AI588" s="71">
        <v>56634804.586273171</v>
      </c>
      <c r="AJ588" s="71">
        <v>86689143.658232063</v>
      </c>
      <c r="AK588" s="71">
        <v>0</v>
      </c>
      <c r="AL588" s="71">
        <v>0</v>
      </c>
      <c r="AM588" s="71">
        <v>3950671.3188665728</v>
      </c>
      <c r="AN588" s="71">
        <v>0</v>
      </c>
      <c r="AO588" s="71">
        <v>0</v>
      </c>
      <c r="AP588" s="71">
        <v>371779076.72385758</v>
      </c>
      <c r="AQ588" s="72"/>
      <c r="AR588" s="71">
        <v>385</v>
      </c>
      <c r="AS588" s="71">
        <v>180</v>
      </c>
      <c r="AT588" s="71">
        <v>1</v>
      </c>
      <c r="AU588" s="71">
        <v>0</v>
      </c>
      <c r="AV588" s="71">
        <v>0</v>
      </c>
      <c r="AW588" s="71">
        <v>0</v>
      </c>
      <c r="AX588" s="71"/>
      <c r="AY588" s="72"/>
      <c r="AZ588" s="71">
        <v>1703.453</v>
      </c>
      <c r="BA588" s="71">
        <v>16674.39</v>
      </c>
      <c r="BB588" s="71">
        <v>20000</v>
      </c>
      <c r="BC588" s="71">
        <v>0</v>
      </c>
      <c r="BD588" s="71">
        <v>0</v>
      </c>
      <c r="BE588" s="71">
        <v>0</v>
      </c>
      <c r="BF588" s="71"/>
      <c r="BG588" s="72"/>
      <c r="BH588" s="71">
        <v>0</v>
      </c>
      <c r="BI588" s="71">
        <v>0</v>
      </c>
      <c r="BJ588" s="71">
        <v>259.87099999999998</v>
      </c>
      <c r="BK588" s="71">
        <v>0</v>
      </c>
      <c r="BL588" s="71">
        <v>7.6899999999999995</v>
      </c>
      <c r="BM588" s="71">
        <v>0</v>
      </c>
      <c r="BN588" s="72"/>
      <c r="BO588" s="71">
        <v>0</v>
      </c>
      <c r="BP588" s="71">
        <v>0</v>
      </c>
      <c r="BQ588" s="71">
        <v>7</v>
      </c>
      <c r="BR588" s="71">
        <v>0</v>
      </c>
      <c r="BS588" s="71">
        <v>2</v>
      </c>
      <c r="BT588" s="71">
        <v>0</v>
      </c>
      <c r="BU588"/>
      <c r="BV588" s="70">
        <v>267.56099999999998</v>
      </c>
      <c r="BW588" s="70">
        <v>0</v>
      </c>
      <c r="BX588" s="70">
        <v>0</v>
      </c>
      <c r="BY588" s="70">
        <v>0</v>
      </c>
      <c r="BZ588" s="70">
        <v>0</v>
      </c>
      <c r="CA588" s="70">
        <v>0</v>
      </c>
      <c r="CB588" s="70">
        <v>0</v>
      </c>
      <c r="CC588" s="70">
        <v>0</v>
      </c>
      <c r="CD588" s="70">
        <v>0</v>
      </c>
    </row>
    <row r="589" spans="1:82">
      <c r="A589" s="70" t="s">
        <v>2427</v>
      </c>
      <c r="B589" s="70">
        <v>14</v>
      </c>
      <c r="C589" s="70">
        <v>14</v>
      </c>
      <c r="D589" s="70">
        <v>1</v>
      </c>
      <c r="E589" s="70">
        <v>2017</v>
      </c>
      <c r="F589" s="70" t="s">
        <v>156</v>
      </c>
      <c r="G589" s="70" t="s">
        <v>2413</v>
      </c>
      <c r="H589" s="70" t="s">
        <v>2414</v>
      </c>
      <c r="I589" s="148"/>
      <c r="J589" s="71">
        <v>237.18093747706129</v>
      </c>
      <c r="K589" s="71">
        <v>1.6893114718246167</v>
      </c>
      <c r="L589" s="71">
        <v>9.3036577442900725</v>
      </c>
      <c r="M589" s="71">
        <v>42.298070206971552</v>
      </c>
      <c r="N589" s="71">
        <v>66.367440418301143</v>
      </c>
      <c r="O589" s="71">
        <v>32.828752357315224</v>
      </c>
      <c r="P589" s="71">
        <v>26.824055006047747</v>
      </c>
      <c r="Q589" s="71">
        <v>1.9509995547717101</v>
      </c>
      <c r="R589" s="71">
        <v>0</v>
      </c>
      <c r="S589" s="71">
        <v>4.6289830998146373</v>
      </c>
      <c r="T589" s="72"/>
      <c r="U589" s="71">
        <v>19737108</v>
      </c>
      <c r="V589" s="71">
        <v>753</v>
      </c>
      <c r="W589" s="71">
        <v>245</v>
      </c>
      <c r="X589" s="71">
        <v>8986</v>
      </c>
      <c r="Y589" s="71">
        <v>10116</v>
      </c>
      <c r="Z589" s="71">
        <v>19628</v>
      </c>
      <c r="AA589" s="71">
        <v>5556</v>
      </c>
      <c r="AB589" s="71">
        <v>28564</v>
      </c>
      <c r="AC589" s="71">
        <v>0</v>
      </c>
      <c r="AD589" s="71">
        <v>4.6289830998146373</v>
      </c>
      <c r="AE589" s="72"/>
      <c r="AF589" s="71">
        <v>223260415.59267029</v>
      </c>
      <c r="AG589" s="71">
        <v>1224984.604164849</v>
      </c>
      <c r="AH589" s="71">
        <v>1451192.34559676</v>
      </c>
      <c r="AI589" s="71">
        <v>57114906.0058401</v>
      </c>
      <c r="AJ589" s="71">
        <v>90925071.765502676</v>
      </c>
      <c r="AK589" s="71">
        <v>0</v>
      </c>
      <c r="AL589" s="71">
        <v>0</v>
      </c>
      <c r="AM589" s="71">
        <v>3923747.6224589562</v>
      </c>
      <c r="AN589" s="71">
        <v>0</v>
      </c>
      <c r="AO589" s="71">
        <v>0</v>
      </c>
      <c r="AP589" s="71">
        <v>377900317.93623364</v>
      </c>
      <c r="AQ589" s="72"/>
      <c r="AR589" s="71">
        <v>409</v>
      </c>
      <c r="AS589" s="71">
        <v>194</v>
      </c>
      <c r="AT589" s="71">
        <v>1</v>
      </c>
      <c r="AU589" s="71">
        <v>0</v>
      </c>
      <c r="AV589" s="71">
        <v>0</v>
      </c>
      <c r="AW589" s="71">
        <v>1</v>
      </c>
      <c r="AX589" s="71"/>
      <c r="AY589" s="72"/>
      <c r="AZ589" s="71">
        <v>1836.213</v>
      </c>
      <c r="BA589" s="71">
        <v>18942.89</v>
      </c>
      <c r="BB589" s="71">
        <v>20000</v>
      </c>
      <c r="BC589" s="71">
        <v>0</v>
      </c>
      <c r="BD589" s="71">
        <v>0</v>
      </c>
      <c r="BE589" s="71">
        <v>218.86199999999999</v>
      </c>
      <c r="BF589" s="71"/>
      <c r="BG589" s="72"/>
      <c r="BH589" s="71">
        <v>0</v>
      </c>
      <c r="BI589" s="71">
        <v>0</v>
      </c>
      <c r="BJ589" s="71">
        <v>252.43</v>
      </c>
      <c r="BK589" s="71">
        <v>0</v>
      </c>
      <c r="BL589" s="71">
        <v>8.0689999999999991</v>
      </c>
      <c r="BM589" s="71">
        <v>0</v>
      </c>
      <c r="BN589" s="72"/>
      <c r="BO589" s="71">
        <v>0</v>
      </c>
      <c r="BP589" s="71">
        <v>0</v>
      </c>
      <c r="BQ589" s="71">
        <v>7</v>
      </c>
      <c r="BR589" s="71">
        <v>0</v>
      </c>
      <c r="BS589" s="71">
        <v>2</v>
      </c>
      <c r="BT589" s="71">
        <v>0</v>
      </c>
      <c r="BU589"/>
      <c r="BV589" s="70">
        <v>260.49900000000002</v>
      </c>
      <c r="BW589" s="70">
        <v>0</v>
      </c>
      <c r="BX589" s="70">
        <v>0</v>
      </c>
      <c r="BY589" s="70">
        <v>0</v>
      </c>
      <c r="BZ589" s="70">
        <v>0</v>
      </c>
      <c r="CA589" s="70">
        <v>0</v>
      </c>
      <c r="CB589" s="70">
        <v>0</v>
      </c>
      <c r="CC589" s="70">
        <v>0</v>
      </c>
      <c r="CD589" s="70">
        <v>0</v>
      </c>
    </row>
    <row r="590" spans="1:82">
      <c r="A590" s="70" t="s">
        <v>2428</v>
      </c>
      <c r="B590" s="70">
        <v>15</v>
      </c>
      <c r="C590" s="70">
        <v>15</v>
      </c>
      <c r="D590" s="70">
        <v>1</v>
      </c>
      <c r="E590" s="70">
        <v>2018</v>
      </c>
      <c r="F590" s="70" t="s">
        <v>183</v>
      </c>
      <c r="G590" s="70" t="s">
        <v>2413</v>
      </c>
      <c r="H590" s="70" t="s">
        <v>2414</v>
      </c>
      <c r="I590" s="148"/>
      <c r="J590" s="71">
        <v>236.53979741422026</v>
      </c>
      <c r="K590" s="71">
        <v>1.5410167814802449</v>
      </c>
      <c r="L590" s="71">
        <v>8.3246412861833239</v>
      </c>
      <c r="M590" s="71">
        <v>38.509265983371478</v>
      </c>
      <c r="N590" s="71">
        <v>60.635645578110889</v>
      </c>
      <c r="O590" s="71">
        <v>32.036371534610439</v>
      </c>
      <c r="P590" s="71">
        <v>26.638300043505915</v>
      </c>
      <c r="Q590" s="71">
        <v>1.79133249382457</v>
      </c>
      <c r="R590" s="71">
        <v>0</v>
      </c>
      <c r="S590" s="71">
        <v>4.8257737416877626</v>
      </c>
      <c r="T590" s="72"/>
      <c r="U590" s="71">
        <v>19569663</v>
      </c>
      <c r="V590" s="71">
        <v>753</v>
      </c>
      <c r="W590" s="71">
        <v>245</v>
      </c>
      <c r="X590" s="71">
        <v>8986</v>
      </c>
      <c r="Y590" s="71">
        <v>10154</v>
      </c>
      <c r="Z590" s="71">
        <v>19521</v>
      </c>
      <c r="AA590" s="71">
        <v>5573</v>
      </c>
      <c r="AB590" s="71">
        <v>28263</v>
      </c>
      <c r="AC590" s="71">
        <v>0</v>
      </c>
      <c r="AD590" s="71">
        <v>4.8257737416877626</v>
      </c>
      <c r="AE590" s="72"/>
      <c r="AF590" s="71">
        <v>228539599.93300909</v>
      </c>
      <c r="AG590" s="71">
        <v>1090015.704914476</v>
      </c>
      <c r="AH590" s="71">
        <v>1342837.6352356761</v>
      </c>
      <c r="AI590" s="71">
        <v>53691725.806354493</v>
      </c>
      <c r="AJ590" s="71">
        <v>89635476.266677931</v>
      </c>
      <c r="AK590" s="71">
        <v>0</v>
      </c>
      <c r="AL590" s="71">
        <v>0</v>
      </c>
      <c r="AM590" s="71">
        <v>3890433.3420433318</v>
      </c>
      <c r="AN590" s="71">
        <v>0</v>
      </c>
      <c r="AO590" s="71">
        <v>0</v>
      </c>
      <c r="AP590" s="71">
        <v>378190088.68823498</v>
      </c>
      <c r="AQ590" s="72"/>
      <c r="AR590" s="71">
        <v>435</v>
      </c>
      <c r="AS590" s="71">
        <v>213</v>
      </c>
      <c r="AT590" s="71">
        <v>1</v>
      </c>
      <c r="AU590" s="71">
        <v>0</v>
      </c>
      <c r="AV590" s="71">
        <v>0</v>
      </c>
      <c r="AW590" s="71">
        <v>1</v>
      </c>
      <c r="AX590" s="71"/>
      <c r="AY590" s="72"/>
      <c r="AZ590" s="71">
        <v>1966.653</v>
      </c>
      <c r="BA590" s="71">
        <v>20624.59</v>
      </c>
      <c r="BB590" s="71">
        <v>20000</v>
      </c>
      <c r="BC590" s="71">
        <v>0</v>
      </c>
      <c r="BD590" s="71">
        <v>0</v>
      </c>
      <c r="BE590" s="71">
        <v>195</v>
      </c>
      <c r="BF590" s="71"/>
      <c r="BG590" s="72"/>
      <c r="BH590" s="71">
        <v>0</v>
      </c>
      <c r="BI590" s="71">
        <v>0</v>
      </c>
      <c r="BJ590" s="71">
        <v>313.81200000000001</v>
      </c>
      <c r="BK590" s="71">
        <v>0</v>
      </c>
      <c r="BL590" s="71">
        <v>7.5339999999999998</v>
      </c>
      <c r="BM590" s="71">
        <v>0</v>
      </c>
      <c r="BN590" s="72"/>
      <c r="BO590" s="71">
        <v>0</v>
      </c>
      <c r="BP590" s="71">
        <v>0</v>
      </c>
      <c r="BQ590" s="71">
        <v>7</v>
      </c>
      <c r="BR590" s="71">
        <v>0</v>
      </c>
      <c r="BS590" s="71">
        <v>2</v>
      </c>
      <c r="BT590" s="71">
        <v>0</v>
      </c>
      <c r="BU590"/>
      <c r="BV590" s="70">
        <v>320.10300000000001</v>
      </c>
      <c r="BW590" s="70">
        <v>0</v>
      </c>
      <c r="BX590" s="70">
        <v>0</v>
      </c>
      <c r="BY590" s="70">
        <v>0</v>
      </c>
      <c r="BZ590" s="70">
        <v>1.2430000000000001</v>
      </c>
      <c r="CA590" s="70">
        <v>0</v>
      </c>
      <c r="CB590" s="70">
        <v>0</v>
      </c>
      <c r="CC590" s="70">
        <v>0</v>
      </c>
      <c r="CD590" s="70">
        <v>0</v>
      </c>
    </row>
    <row r="591" spans="1:82">
      <c r="A591" s="70" t="s">
        <v>2429</v>
      </c>
      <c r="B591" s="70">
        <v>16</v>
      </c>
      <c r="C591" s="70">
        <v>16</v>
      </c>
      <c r="D591" s="70">
        <v>1</v>
      </c>
      <c r="E591" s="70">
        <v>2019</v>
      </c>
      <c r="F591" s="70" t="s">
        <v>158</v>
      </c>
      <c r="G591" s="70" t="s">
        <v>2413</v>
      </c>
      <c r="H591" s="70" t="s">
        <v>2414</v>
      </c>
      <c r="I591" s="148"/>
      <c r="J591" s="71">
        <v>206.58484755775146</v>
      </c>
      <c r="K591" s="71">
        <v>1.3871487727942482</v>
      </c>
      <c r="L591" s="71">
        <v>8.3704098355055674</v>
      </c>
      <c r="M591" s="71">
        <v>38.534239254579177</v>
      </c>
      <c r="N591" s="71">
        <v>50.431637336543318</v>
      </c>
      <c r="O591" s="71">
        <v>31.019043572997283</v>
      </c>
      <c r="P591" s="71">
        <v>25.298094802189038</v>
      </c>
      <c r="Q591" s="71">
        <v>1.72794785745082</v>
      </c>
      <c r="R591" s="71">
        <v>0</v>
      </c>
      <c r="S591" s="71">
        <v>5.1359865302894345</v>
      </c>
      <c r="T591" s="72"/>
      <c r="U591" s="71">
        <v>18566740</v>
      </c>
      <c r="V591" s="71">
        <v>753</v>
      </c>
      <c r="W591" s="71">
        <v>245</v>
      </c>
      <c r="X591" s="71">
        <v>8986</v>
      </c>
      <c r="Y591" s="71">
        <v>10236</v>
      </c>
      <c r="Z591" s="71">
        <v>19420</v>
      </c>
      <c r="AA591" s="71">
        <v>5253</v>
      </c>
      <c r="AB591" s="71">
        <v>28001</v>
      </c>
      <c r="AC591" s="71">
        <v>0</v>
      </c>
      <c r="AD591" s="71">
        <v>5.1359865302894354</v>
      </c>
      <c r="AE591" s="72"/>
      <c r="AF591" s="71">
        <v>202185912.48023689</v>
      </c>
      <c r="AG591" s="71">
        <v>1052837.8424551829</v>
      </c>
      <c r="AH591" s="71">
        <v>1436874.8609932</v>
      </c>
      <c r="AI591" s="71">
        <v>58099432.498307534</v>
      </c>
      <c r="AJ591" s="71">
        <v>80167289.338908017</v>
      </c>
      <c r="AK591" s="71">
        <v>0</v>
      </c>
      <c r="AL591" s="71">
        <v>0</v>
      </c>
      <c r="AM591" s="71">
        <v>3813525.4085848569</v>
      </c>
      <c r="AN591" s="71">
        <v>0</v>
      </c>
      <c r="AO591" s="71">
        <v>0</v>
      </c>
      <c r="AP591" s="71">
        <v>346755872.42948568</v>
      </c>
      <c r="AQ591" s="72"/>
      <c r="AR591" s="71">
        <v>463</v>
      </c>
      <c r="AS591" s="71">
        <v>232</v>
      </c>
      <c r="AT591" s="71">
        <v>1</v>
      </c>
      <c r="AU591" s="71">
        <v>1</v>
      </c>
      <c r="AV591" s="71">
        <v>0</v>
      </c>
      <c r="AW591" s="71">
        <v>1</v>
      </c>
      <c r="AX591" s="71"/>
      <c r="AY591" s="72"/>
      <c r="AZ591" s="71">
        <v>2111.181</v>
      </c>
      <c r="BA591" s="71">
        <v>23201.989999999991</v>
      </c>
      <c r="BB591" s="71">
        <v>20000</v>
      </c>
      <c r="BC591" s="71">
        <v>180</v>
      </c>
      <c r="BD591" s="71">
        <v>0</v>
      </c>
      <c r="BE591" s="71">
        <v>194.54400000000001</v>
      </c>
      <c r="BF591" s="71"/>
      <c r="BG591" s="72"/>
      <c r="BH591" s="71">
        <v>0</v>
      </c>
      <c r="BI591" s="71">
        <v>0</v>
      </c>
      <c r="BJ591" s="71">
        <v>300.58999999999997</v>
      </c>
      <c r="BK591" s="71">
        <v>0</v>
      </c>
      <c r="BL591" s="71">
        <v>6.7439999999999998</v>
      </c>
      <c r="BM591" s="71">
        <v>0</v>
      </c>
      <c r="BN591" s="72"/>
      <c r="BO591" s="71">
        <v>0</v>
      </c>
      <c r="BP591" s="71">
        <v>0</v>
      </c>
      <c r="BQ591" s="71">
        <v>7</v>
      </c>
      <c r="BR591" s="71">
        <v>0</v>
      </c>
      <c r="BS591" s="71">
        <v>2</v>
      </c>
      <c r="BT591" s="71">
        <v>0</v>
      </c>
      <c r="BU591"/>
      <c r="BV591" s="70">
        <v>307.334</v>
      </c>
      <c r="BW591" s="70">
        <v>0</v>
      </c>
      <c r="BX591" s="70">
        <v>0</v>
      </c>
      <c r="BY591" s="70">
        <v>0</v>
      </c>
      <c r="BZ591" s="70">
        <v>0</v>
      </c>
      <c r="CA591" s="70">
        <v>0</v>
      </c>
      <c r="CB591" s="70">
        <v>0</v>
      </c>
      <c r="CC591" s="70">
        <v>0</v>
      </c>
      <c r="CD591" s="70">
        <v>0</v>
      </c>
    </row>
    <row r="592" spans="1:82">
      <c r="A592" s="70" t="s">
        <v>2430</v>
      </c>
      <c r="B592" s="70">
        <v>17</v>
      </c>
      <c r="C592" s="70">
        <v>17</v>
      </c>
      <c r="D592" s="70">
        <v>1</v>
      </c>
      <c r="E592" s="70">
        <v>2020</v>
      </c>
      <c r="F592" s="70" t="s">
        <v>159</v>
      </c>
      <c r="G592" s="70" t="s">
        <v>2413</v>
      </c>
      <c r="H592" s="70" t="s">
        <v>2414</v>
      </c>
      <c r="I592" s="148"/>
      <c r="J592" s="71">
        <v>167.25933791855229</v>
      </c>
      <c r="K592" s="71">
        <v>1.3986489083940516</v>
      </c>
      <c r="L592" s="71">
        <v>12.55860807220358</v>
      </c>
      <c r="M592" s="71">
        <v>28.826904112519447</v>
      </c>
      <c r="N592" s="71">
        <v>45.995234582389436</v>
      </c>
      <c r="O592" s="71">
        <v>26.948959493926822</v>
      </c>
      <c r="P592" s="71">
        <v>23.724104258427349</v>
      </c>
      <c r="Q592" s="71">
        <v>1.6283772588313701</v>
      </c>
      <c r="R592" s="71">
        <v>0</v>
      </c>
      <c r="S592" s="71">
        <v>5.4022428427456823</v>
      </c>
      <c r="T592" s="72"/>
      <c r="U592" s="71">
        <v>16309769</v>
      </c>
      <c r="V592" s="71">
        <v>692</v>
      </c>
      <c r="W592" s="71">
        <v>559</v>
      </c>
      <c r="X592" s="71">
        <v>8049</v>
      </c>
      <c r="Y592" s="71">
        <v>10228</v>
      </c>
      <c r="Z592" s="71">
        <v>19257</v>
      </c>
      <c r="AA592" s="71">
        <v>5236</v>
      </c>
      <c r="AB592" s="71">
        <v>27618</v>
      </c>
      <c r="AC592" s="71">
        <v>0</v>
      </c>
      <c r="AD592" s="71">
        <v>5.4022428427456823</v>
      </c>
      <c r="AE592" s="72"/>
      <c r="AF592" s="71">
        <v>177597906.7426722</v>
      </c>
      <c r="AG592" s="71">
        <v>1023853.8569436903</v>
      </c>
      <c r="AH592" s="71">
        <v>2126511.6740025315</v>
      </c>
      <c r="AI592" s="71">
        <v>45389248.201244004</v>
      </c>
      <c r="AJ592" s="71">
        <v>81485956.031874642</v>
      </c>
      <c r="AK592" s="71"/>
      <c r="AL592" s="71"/>
      <c r="AM592" s="71">
        <v>3604455.8423798257</v>
      </c>
      <c r="AN592" s="71"/>
      <c r="AO592" s="71"/>
      <c r="AP592" s="71">
        <v>311227932.34911686</v>
      </c>
      <c r="AQ592" s="72"/>
      <c r="AR592" s="71">
        <v>484</v>
      </c>
      <c r="AS592" s="71">
        <v>243</v>
      </c>
      <c r="AT592" s="71">
        <v>1</v>
      </c>
      <c r="AU592" s="71">
        <v>1</v>
      </c>
      <c r="AV592" s="71">
        <v>0</v>
      </c>
      <c r="AW592" s="71">
        <v>1</v>
      </c>
      <c r="AX592" s="71"/>
      <c r="AY592" s="72"/>
      <c r="AZ592" s="71">
        <v>2238.08</v>
      </c>
      <c r="BA592" s="71">
        <v>25364.090000000018</v>
      </c>
      <c r="BB592" s="71">
        <v>20000</v>
      </c>
      <c r="BC592" s="71">
        <v>180</v>
      </c>
      <c r="BD592" s="71">
        <v>0</v>
      </c>
      <c r="BE592" s="71">
        <v>194.54400000000001</v>
      </c>
      <c r="BF592" s="71"/>
      <c r="BG592" s="72"/>
      <c r="BH592" s="71">
        <v>0</v>
      </c>
      <c r="BI592" s="71">
        <v>0</v>
      </c>
      <c r="BJ592" s="71">
        <v>280.44400000000002</v>
      </c>
      <c r="BK592" s="71">
        <v>0</v>
      </c>
      <c r="BL592" s="71">
        <v>5.7829999999999995</v>
      </c>
      <c r="BM592" s="71">
        <v>0</v>
      </c>
      <c r="BN592" s="72"/>
      <c r="BO592" s="71">
        <v>0</v>
      </c>
      <c r="BP592" s="71">
        <v>0</v>
      </c>
      <c r="BQ592" s="71">
        <v>7</v>
      </c>
      <c r="BR592" s="71">
        <v>0</v>
      </c>
      <c r="BS592" s="71">
        <v>2</v>
      </c>
      <c r="BT592" s="71">
        <v>0</v>
      </c>
      <c r="BU592"/>
      <c r="BV592" s="70">
        <v>286.22699999999998</v>
      </c>
      <c r="BW592" s="70">
        <v>0</v>
      </c>
      <c r="BX592" s="70">
        <v>0</v>
      </c>
      <c r="BY592" s="70">
        <v>0</v>
      </c>
      <c r="BZ592" s="70">
        <v>0</v>
      </c>
      <c r="CA592" s="70">
        <v>0</v>
      </c>
      <c r="CB592" s="70">
        <v>0</v>
      </c>
      <c r="CC592" s="70">
        <v>0</v>
      </c>
      <c r="CD592" s="70">
        <v>0</v>
      </c>
    </row>
    <row r="593" spans="1:82">
      <c r="A593" s="70" t="s">
        <v>2431</v>
      </c>
      <c r="B593" s="70">
        <v>17</v>
      </c>
      <c r="C593" s="70">
        <v>18</v>
      </c>
      <c r="D593" s="70">
        <v>1</v>
      </c>
      <c r="E593" s="70">
        <v>2021</v>
      </c>
      <c r="F593" s="70" t="s">
        <v>160</v>
      </c>
      <c r="G593" s="70" t="s">
        <v>2413</v>
      </c>
      <c r="H593" s="70" t="s">
        <v>2414</v>
      </c>
      <c r="I593" s="148"/>
      <c r="J593" s="71">
        <v>142.12074229728378</v>
      </c>
      <c r="K593" s="71">
        <v>1.4910220750055627</v>
      </c>
      <c r="L593" s="71">
        <v>15.122224388330949</v>
      </c>
      <c r="M593" s="71">
        <v>32.511047011463496</v>
      </c>
      <c r="N593" s="71">
        <v>48.587326694823716</v>
      </c>
      <c r="O593" s="71">
        <v>26.083172590149612</v>
      </c>
      <c r="P593" s="71">
        <v>24.227424027088112</v>
      </c>
      <c r="Q593" s="71">
        <v>1.59069835393574</v>
      </c>
      <c r="R593" s="71">
        <v>0</v>
      </c>
      <c r="S593" s="71">
        <v>5.7325894294884074</v>
      </c>
      <c r="T593" s="72"/>
      <c r="U593" s="71">
        <v>15131658</v>
      </c>
      <c r="V593" s="71">
        <v>692</v>
      </c>
      <c r="W593" s="71">
        <v>559</v>
      </c>
      <c r="X593" s="71">
        <v>8049</v>
      </c>
      <c r="Y593" s="71">
        <v>10240</v>
      </c>
      <c r="Z593" s="71">
        <v>19191</v>
      </c>
      <c r="AA593" s="71">
        <v>5214</v>
      </c>
      <c r="AB593" s="71">
        <v>27244</v>
      </c>
      <c r="AC593" s="71">
        <v>0</v>
      </c>
      <c r="AD593" s="71">
        <v>5.7325894294884074</v>
      </c>
      <c r="AE593" s="72"/>
      <c r="AF593" s="71">
        <v>144394360.93378264</v>
      </c>
      <c r="AG593" s="71">
        <v>1083463.9355193421</v>
      </c>
      <c r="AH593" s="71">
        <v>2670416.4469741359</v>
      </c>
      <c r="AI593" s="71">
        <v>51562407.567471221</v>
      </c>
      <c r="AJ593" s="71">
        <v>82020185.596924067</v>
      </c>
      <c r="AK593" s="71">
        <v>0</v>
      </c>
      <c r="AL593" s="71">
        <v>0</v>
      </c>
      <c r="AM593" s="71">
        <v>3576153.3594357828</v>
      </c>
      <c r="AN593" s="71">
        <v>0</v>
      </c>
      <c r="AO593" s="71">
        <v>0</v>
      </c>
      <c r="AP593" s="71">
        <v>285306987.8401072</v>
      </c>
      <c r="AQ593" s="72"/>
      <c r="AR593" s="71">
        <v>510</v>
      </c>
      <c r="AS593" s="71">
        <v>246</v>
      </c>
      <c r="AT593" s="71">
        <v>2</v>
      </c>
      <c r="AU593" s="71">
        <v>1</v>
      </c>
      <c r="AV593" s="71">
        <v>0</v>
      </c>
      <c r="AW593" s="71">
        <v>1</v>
      </c>
      <c r="AX593" s="71"/>
      <c r="AY593" s="72"/>
      <c r="AZ593" s="71">
        <v>2386.9250000000002</v>
      </c>
      <c r="BA593" s="71">
        <v>28194.090000000018</v>
      </c>
      <c r="BB593" s="71">
        <v>27050</v>
      </c>
      <c r="BC593" s="71">
        <v>180</v>
      </c>
      <c r="BD593" s="71">
        <v>0</v>
      </c>
      <c r="BE593" s="71">
        <v>194.54400000000001</v>
      </c>
      <c r="BF593" s="71"/>
      <c r="BG593" s="72"/>
      <c r="BH593" s="71">
        <v>0</v>
      </c>
      <c r="BI593" s="71">
        <v>0</v>
      </c>
      <c r="BJ593" s="71">
        <v>269.62</v>
      </c>
      <c r="BK593" s="71">
        <v>0</v>
      </c>
      <c r="BL593" s="71">
        <v>5.3490000000000002</v>
      </c>
      <c r="BM593" s="71">
        <v>0</v>
      </c>
      <c r="BN593" s="72"/>
      <c r="BO593" s="71">
        <v>0</v>
      </c>
      <c r="BP593" s="71">
        <v>0</v>
      </c>
      <c r="BQ593" s="71">
        <v>4</v>
      </c>
      <c r="BR593" s="71">
        <v>0</v>
      </c>
      <c r="BS593" s="71">
        <v>2</v>
      </c>
      <c r="BT593" s="71">
        <v>0</v>
      </c>
      <c r="BU593"/>
      <c r="BV593" s="70">
        <v>274.96899999999999</v>
      </c>
      <c r="BW593" s="70">
        <v>0</v>
      </c>
      <c r="BX593" s="70">
        <v>0</v>
      </c>
      <c r="BY593" s="70">
        <v>0</v>
      </c>
      <c r="BZ593" s="70">
        <v>0</v>
      </c>
      <c r="CA593" s="70">
        <v>0</v>
      </c>
      <c r="CB593" s="70">
        <v>0</v>
      </c>
      <c r="CC593" s="70">
        <v>0</v>
      </c>
      <c r="CD593" s="70">
        <v>0</v>
      </c>
    </row>
    <row r="594" spans="1:82">
      <c r="A594" s="70" t="s">
        <v>2432</v>
      </c>
      <c r="B594" s="70">
        <v>17</v>
      </c>
      <c r="C594" s="70">
        <v>19</v>
      </c>
      <c r="D594" s="70">
        <v>1</v>
      </c>
      <c r="E594" s="70">
        <v>2022</v>
      </c>
      <c r="F594" s="70" t="s">
        <v>161</v>
      </c>
      <c r="G594" s="70" t="s">
        <v>2413</v>
      </c>
      <c r="H594" s="70" t="s">
        <v>2414</v>
      </c>
      <c r="I594" s="148"/>
      <c r="J594" s="71">
        <v>158.34739620269562</v>
      </c>
      <c r="K594" s="71">
        <v>1.4262551073946395</v>
      </c>
      <c r="L594" s="71">
        <v>16.308931897471435</v>
      </c>
      <c r="M594" s="71">
        <v>33.939244627643539</v>
      </c>
      <c r="N594" s="71">
        <v>51.307812556415001</v>
      </c>
      <c r="O594" s="71">
        <v>27.236847677173657</v>
      </c>
      <c r="P594" s="71">
        <v>23.666832635295979</v>
      </c>
      <c r="Q594" s="71">
        <v>1.5835987634405666</v>
      </c>
      <c r="R594" s="71">
        <v>0</v>
      </c>
      <c r="S594" s="71">
        <v>4.0718383851391886</v>
      </c>
      <c r="T594" s="72"/>
      <c r="U594" s="71">
        <v>16382453</v>
      </c>
      <c r="V594" s="71">
        <v>692</v>
      </c>
      <c r="W594" s="71">
        <v>559</v>
      </c>
      <c r="X594" s="71">
        <v>8049</v>
      </c>
      <c r="Y594" s="71">
        <v>10282</v>
      </c>
      <c r="Z594" s="71">
        <v>19040</v>
      </c>
      <c r="AA594" s="71">
        <v>5171</v>
      </c>
      <c r="AB594" s="71">
        <v>26900</v>
      </c>
      <c r="AC594" s="71">
        <v>0</v>
      </c>
      <c r="AD594" s="71">
        <v>4.0718383851391886</v>
      </c>
      <c r="AE594" s="72"/>
      <c r="AF594" s="71">
        <v>157549726.39592025</v>
      </c>
      <c r="AG594" s="71">
        <v>1108364.3547458118</v>
      </c>
      <c r="AH594" s="71">
        <v>3533372.9962610477</v>
      </c>
      <c r="AI594" s="71">
        <v>45609838.723785631</v>
      </c>
      <c r="AJ594" s="71">
        <v>86696761.022893101</v>
      </c>
      <c r="AK594" s="71">
        <v>0</v>
      </c>
      <c r="AL594" s="71">
        <v>0</v>
      </c>
      <c r="AM594" s="71">
        <v>3473524.2195514087</v>
      </c>
      <c r="AN594" s="71">
        <v>0</v>
      </c>
      <c r="AO594" s="71">
        <v>0</v>
      </c>
      <c r="AP594" s="71">
        <v>297971587.71315724</v>
      </c>
      <c r="AQ594" s="72"/>
      <c r="AR594" s="71">
        <v>532</v>
      </c>
      <c r="AS594" s="71">
        <v>247</v>
      </c>
      <c r="AT594" s="71">
        <v>2</v>
      </c>
      <c r="AU594" s="71">
        <v>1</v>
      </c>
      <c r="AV594" s="71">
        <v>0</v>
      </c>
      <c r="AW594" s="71">
        <v>1</v>
      </c>
      <c r="AX594" s="71"/>
      <c r="AY594" s="72"/>
      <c r="AZ594" s="71">
        <v>2505.7250000000013</v>
      </c>
      <c r="BA594" s="71">
        <v>28460.49000000002</v>
      </c>
      <c r="BB594" s="71">
        <v>27050</v>
      </c>
      <c r="BC594" s="71">
        <v>180</v>
      </c>
      <c r="BD594" s="71">
        <v>0</v>
      </c>
      <c r="BE594" s="71">
        <v>194.54400000000001</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2433</v>
      </c>
      <c r="B595" s="70">
        <v>17</v>
      </c>
      <c r="C595" s="70">
        <v>20</v>
      </c>
      <c r="D595" s="70">
        <v>1</v>
      </c>
      <c r="E595" s="70">
        <v>2023</v>
      </c>
      <c r="F595" s="70" t="s">
        <v>1539</v>
      </c>
      <c r="G595" s="70" t="s">
        <v>2413</v>
      </c>
      <c r="H595" s="70" t="s">
        <v>2414</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574</v>
      </c>
      <c r="AS595" s="71">
        <v>249</v>
      </c>
      <c r="AT595" s="71">
        <v>2</v>
      </c>
      <c r="AU595" s="71">
        <v>1</v>
      </c>
      <c r="AV595" s="71">
        <v>0</v>
      </c>
      <c r="AW595" s="71">
        <v>1</v>
      </c>
      <c r="AX595" s="71"/>
      <c r="AY595" s="72"/>
      <c r="AZ595" s="71">
        <v>2686.1310000000021</v>
      </c>
      <c r="BA595" s="71">
        <v>28743.090000000018</v>
      </c>
      <c r="BB595" s="71">
        <v>27050</v>
      </c>
      <c r="BC595" s="71">
        <v>180</v>
      </c>
      <c r="BD595" s="71">
        <v>0</v>
      </c>
      <c r="BE595" s="71">
        <v>194.54400000000001</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2434</v>
      </c>
      <c r="B596" s="70">
        <v>17</v>
      </c>
      <c r="C596" s="70">
        <v>21</v>
      </c>
      <c r="D596" s="70">
        <v>1</v>
      </c>
      <c r="E596" s="70">
        <v>2024</v>
      </c>
      <c r="F596" s="70" t="s">
        <v>1554</v>
      </c>
      <c r="G596" s="1064" t="s">
        <v>2413</v>
      </c>
      <c r="H596" s="70" t="s">
        <v>2414</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2435</v>
      </c>
      <c r="B597" s="70">
        <v>52</v>
      </c>
      <c r="C597" s="70">
        <v>1</v>
      </c>
      <c r="D597" s="70">
        <v>4</v>
      </c>
      <c r="E597" s="70">
        <v>1990</v>
      </c>
      <c r="F597" s="70" t="s">
        <v>787</v>
      </c>
      <c r="G597" s="1064" t="s">
        <v>2436</v>
      </c>
      <c r="H597" s="70" t="s">
        <v>2437</v>
      </c>
      <c r="I597" s="148"/>
      <c r="J597" s="71">
        <v>155.93452750621481</v>
      </c>
      <c r="K597" s="71">
        <v>5.4865956815239487</v>
      </c>
      <c r="L597" s="71">
        <v>0</v>
      </c>
      <c r="M597" s="71">
        <v>17.5284339102937</v>
      </c>
      <c r="N597" s="71">
        <v>23.368822317113121</v>
      </c>
      <c r="O597" s="71">
        <v>25.27766693286258</v>
      </c>
      <c r="P597" s="71">
        <v>32.49027830241306</v>
      </c>
      <c r="Q597" s="71">
        <v>2.0126124841491801</v>
      </c>
      <c r="R597" s="71">
        <v>0</v>
      </c>
      <c r="S597" s="71">
        <v>2.070317659924549</v>
      </c>
      <c r="T597" s="72"/>
      <c r="U597" s="71">
        <v>4121277</v>
      </c>
      <c r="V597" s="71">
        <v>1333</v>
      </c>
      <c r="W597" s="71">
        <v>0</v>
      </c>
      <c r="X597" s="71">
        <v>6290</v>
      </c>
      <c r="Y597" s="71">
        <v>10246</v>
      </c>
      <c r="Z597" s="71">
        <v>10397</v>
      </c>
      <c r="AA597" s="71">
        <v>7889</v>
      </c>
      <c r="AB597" s="71">
        <v>32678</v>
      </c>
      <c r="AC597" s="71">
        <v>0</v>
      </c>
      <c r="AD597" s="71">
        <v>2.070317659924549</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2438</v>
      </c>
      <c r="B598" s="70">
        <v>53</v>
      </c>
      <c r="C598" s="70">
        <v>2</v>
      </c>
      <c r="D598" s="70">
        <v>4</v>
      </c>
      <c r="E598" s="70">
        <v>2005</v>
      </c>
      <c r="F598" s="70" t="s">
        <v>789</v>
      </c>
      <c r="G598" s="70" t="s">
        <v>2436</v>
      </c>
      <c r="H598" s="70" t="s">
        <v>2437</v>
      </c>
      <c r="I598" s="148"/>
      <c r="J598" s="71">
        <v>1902.3711924605259</v>
      </c>
      <c r="K598" s="71">
        <v>1.7099406239411621</v>
      </c>
      <c r="L598" s="71">
        <v>3.1533138263567722</v>
      </c>
      <c r="M598" s="71">
        <v>32.83986021724516</v>
      </c>
      <c r="N598" s="71">
        <v>34.123228447231291</v>
      </c>
      <c r="O598" s="71">
        <v>37.149708117244593</v>
      </c>
      <c r="P598" s="71">
        <v>34.028965958867573</v>
      </c>
      <c r="Q598" s="71">
        <v>1.84124914734072</v>
      </c>
      <c r="R598" s="71">
        <v>0</v>
      </c>
      <c r="S598" s="71">
        <v>0</v>
      </c>
      <c r="T598" s="72"/>
      <c r="U598" s="71">
        <v>73381520</v>
      </c>
      <c r="V598" s="71">
        <v>823</v>
      </c>
      <c r="W598" s="71">
        <v>44</v>
      </c>
      <c r="X598" s="71">
        <v>7285</v>
      </c>
      <c r="Y598" s="71">
        <v>12406</v>
      </c>
      <c r="Z598" s="71">
        <v>17682</v>
      </c>
      <c r="AA598" s="71">
        <v>6767</v>
      </c>
      <c r="AB598" s="71">
        <v>31253</v>
      </c>
      <c r="AC598" s="71">
        <v>0</v>
      </c>
      <c r="AD598" s="71">
        <v>0</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2439</v>
      </c>
      <c r="B599" s="70">
        <v>54</v>
      </c>
      <c r="C599" s="70">
        <v>3</v>
      </c>
      <c r="D599" s="70">
        <v>4</v>
      </c>
      <c r="E599" s="70">
        <v>2006</v>
      </c>
      <c r="F599" s="70" t="s">
        <v>790</v>
      </c>
      <c r="G599" s="70" t="s">
        <v>2436</v>
      </c>
      <c r="H599" s="70" t="s">
        <v>2437</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2440</v>
      </c>
      <c r="B600" s="70">
        <v>55</v>
      </c>
      <c r="C600" s="70">
        <v>4</v>
      </c>
      <c r="D600" s="70">
        <v>4</v>
      </c>
      <c r="E600" s="70">
        <v>2007</v>
      </c>
      <c r="F600" s="70" t="s">
        <v>791</v>
      </c>
      <c r="G600" s="70" t="s">
        <v>2436</v>
      </c>
      <c r="H600" s="70" t="s">
        <v>2437</v>
      </c>
      <c r="I600" s="148"/>
      <c r="J600" s="71">
        <v>2204.1751197732792</v>
      </c>
      <c r="K600" s="71">
        <v>1.5194246030487479</v>
      </c>
      <c r="L600" s="71">
        <v>1.777721212212414</v>
      </c>
      <c r="M600" s="71">
        <v>36.609152829684852</v>
      </c>
      <c r="N600" s="71">
        <v>34.882460599137673</v>
      </c>
      <c r="O600" s="71">
        <v>36.362807369515117</v>
      </c>
      <c r="P600" s="71">
        <v>34.897830638590122</v>
      </c>
      <c r="Q600" s="71">
        <v>1.9543757138753199</v>
      </c>
      <c r="R600" s="71">
        <v>0</v>
      </c>
      <c r="S600" s="71">
        <v>0</v>
      </c>
      <c r="T600" s="72"/>
      <c r="U600" s="71">
        <v>94168882</v>
      </c>
      <c r="V600" s="71">
        <v>680</v>
      </c>
      <c r="W600" s="71">
        <v>25</v>
      </c>
      <c r="X600" s="71">
        <v>9674</v>
      </c>
      <c r="Y600" s="71">
        <v>12846</v>
      </c>
      <c r="Z600" s="71">
        <v>17992</v>
      </c>
      <c r="AA600" s="71">
        <v>6834</v>
      </c>
      <c r="AB600" s="71">
        <v>31419</v>
      </c>
      <c r="AC600" s="71">
        <v>0</v>
      </c>
      <c r="AD600" s="71">
        <v>0</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2441</v>
      </c>
      <c r="B601" s="70">
        <v>56</v>
      </c>
      <c r="C601" s="70">
        <v>5</v>
      </c>
      <c r="D601" s="70">
        <v>4</v>
      </c>
      <c r="E601" s="70">
        <v>2008</v>
      </c>
      <c r="F601" s="70" t="s">
        <v>792</v>
      </c>
      <c r="G601" s="70" t="s">
        <v>2436</v>
      </c>
      <c r="H601" s="70" t="s">
        <v>2437</v>
      </c>
      <c r="I601" s="148"/>
      <c r="J601" s="71">
        <v>1249.0340290188869</v>
      </c>
      <c r="K601" s="71">
        <v>1.186700708374572</v>
      </c>
      <c r="L601" s="71">
        <v>2.7784456539795701</v>
      </c>
      <c r="M601" s="71">
        <v>38.311173895484401</v>
      </c>
      <c r="N601" s="71">
        <v>33.037207906678631</v>
      </c>
      <c r="O601" s="71">
        <v>35.528127418645447</v>
      </c>
      <c r="P601" s="71">
        <v>34.32248780637137</v>
      </c>
      <c r="Q601" s="71">
        <v>1.91699804334423</v>
      </c>
      <c r="R601" s="71">
        <v>0</v>
      </c>
      <c r="S601" s="71">
        <v>0</v>
      </c>
      <c r="T601" s="72"/>
      <c r="U601" s="71">
        <v>55120260</v>
      </c>
      <c r="V601" s="71">
        <v>680</v>
      </c>
      <c r="W601" s="71">
        <v>45</v>
      </c>
      <c r="X601" s="71">
        <v>9674</v>
      </c>
      <c r="Y601" s="71">
        <v>12998</v>
      </c>
      <c r="Z601" s="71">
        <v>18196</v>
      </c>
      <c r="AA601" s="71">
        <v>6729</v>
      </c>
      <c r="AB601" s="71">
        <v>31325</v>
      </c>
      <c r="AC601" s="71">
        <v>0</v>
      </c>
      <c r="AD601" s="71">
        <v>0</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2442</v>
      </c>
      <c r="B602" s="70">
        <v>57</v>
      </c>
      <c r="C602" s="70">
        <v>6</v>
      </c>
      <c r="D602" s="70">
        <v>4</v>
      </c>
      <c r="E602" s="70">
        <v>2009</v>
      </c>
      <c r="F602" s="70" t="s">
        <v>176</v>
      </c>
      <c r="G602" s="70" t="s">
        <v>2436</v>
      </c>
      <c r="H602" s="70" t="s">
        <v>2437</v>
      </c>
      <c r="I602" s="148"/>
      <c r="J602" s="71">
        <v>1944.6979175415211</v>
      </c>
      <c r="K602" s="71">
        <v>1.096036223582491</v>
      </c>
      <c r="L602" s="71">
        <v>3.308894620626349</v>
      </c>
      <c r="M602" s="71">
        <v>40.623764600421261</v>
      </c>
      <c r="N602" s="71">
        <v>32.180295943021633</v>
      </c>
      <c r="O602" s="71">
        <v>36.190140630709138</v>
      </c>
      <c r="P602" s="71">
        <v>32.84646842296339</v>
      </c>
      <c r="Q602" s="71">
        <v>1.81106573470596</v>
      </c>
      <c r="R602" s="71">
        <v>0</v>
      </c>
      <c r="S602" s="71">
        <v>0</v>
      </c>
      <c r="T602" s="72"/>
      <c r="U602" s="71">
        <v>87825247</v>
      </c>
      <c r="V602" s="71">
        <v>790</v>
      </c>
      <c r="W602" s="71">
        <v>78</v>
      </c>
      <c r="X602" s="71">
        <v>10817</v>
      </c>
      <c r="Y602" s="71">
        <v>13016</v>
      </c>
      <c r="Z602" s="71">
        <v>18295</v>
      </c>
      <c r="AA602" s="71">
        <v>6611</v>
      </c>
      <c r="AB602" s="71">
        <v>31066</v>
      </c>
      <c r="AC602" s="71">
        <v>0</v>
      </c>
      <c r="AD602" s="71">
        <v>0</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166.17599999999999</v>
      </c>
      <c r="BK602" s="71">
        <v>0</v>
      </c>
      <c r="BL602" s="71">
        <v>0</v>
      </c>
      <c r="BM602" s="71">
        <v>0</v>
      </c>
      <c r="BN602" s="72"/>
      <c r="BO602" s="71">
        <v>0</v>
      </c>
      <c r="BP602" s="71">
        <v>0</v>
      </c>
      <c r="BQ602" s="71">
        <v>9</v>
      </c>
      <c r="BR602" s="71">
        <v>0</v>
      </c>
      <c r="BS602" s="71">
        <v>0</v>
      </c>
      <c r="BT602" s="71">
        <v>0</v>
      </c>
      <c r="BU602"/>
      <c r="BV602" s="70">
        <v>166.17599999999999</v>
      </c>
      <c r="BW602" s="70">
        <v>0</v>
      </c>
      <c r="BX602" s="70">
        <v>0</v>
      </c>
      <c r="BY602" s="70">
        <v>0</v>
      </c>
      <c r="BZ602" s="70">
        <v>0</v>
      </c>
      <c r="CA602" s="70">
        <v>0</v>
      </c>
      <c r="CB602" s="70">
        <v>0</v>
      </c>
      <c r="CC602" s="70">
        <v>0</v>
      </c>
      <c r="CD602" s="70">
        <v>0</v>
      </c>
    </row>
    <row r="603" spans="1:82">
      <c r="A603" s="70" t="s">
        <v>2443</v>
      </c>
      <c r="B603" s="70">
        <v>58</v>
      </c>
      <c r="C603" s="70">
        <v>7</v>
      </c>
      <c r="D603" s="70">
        <v>4</v>
      </c>
      <c r="E603" s="70">
        <v>2010</v>
      </c>
      <c r="F603" s="70" t="s">
        <v>177</v>
      </c>
      <c r="G603" s="70" t="s">
        <v>2436</v>
      </c>
      <c r="H603" s="70" t="s">
        <v>2437</v>
      </c>
      <c r="I603" s="148"/>
      <c r="J603" s="71">
        <v>2190.609980850425</v>
      </c>
      <c r="K603" s="71">
        <v>1.228113841196891</v>
      </c>
      <c r="L603" s="71">
        <v>3.12658595827468</v>
      </c>
      <c r="M603" s="71">
        <v>42.729318800540383</v>
      </c>
      <c r="N603" s="71">
        <v>32.534422030694188</v>
      </c>
      <c r="O603" s="71">
        <v>36.239339501693969</v>
      </c>
      <c r="P603" s="71">
        <v>33.055907746436219</v>
      </c>
      <c r="Q603" s="71">
        <v>1.8524856818554301</v>
      </c>
      <c r="R603" s="71">
        <v>0</v>
      </c>
      <c r="S603" s="71">
        <v>0</v>
      </c>
      <c r="T603" s="72"/>
      <c r="U603" s="71">
        <v>91326986</v>
      </c>
      <c r="V603" s="71">
        <v>790</v>
      </c>
      <c r="W603" s="71">
        <v>78</v>
      </c>
      <c r="X603" s="71">
        <v>10817</v>
      </c>
      <c r="Y603" s="71">
        <v>12979</v>
      </c>
      <c r="Z603" s="71">
        <v>18405</v>
      </c>
      <c r="AA603" s="71">
        <v>6487</v>
      </c>
      <c r="AB603" s="71">
        <v>30449</v>
      </c>
      <c r="AC603" s="71">
        <v>0</v>
      </c>
      <c r="AD603" s="71">
        <v>0</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162.607</v>
      </c>
      <c r="BK603" s="71">
        <v>0</v>
      </c>
      <c r="BL603" s="71">
        <v>0</v>
      </c>
      <c r="BM603" s="71">
        <v>0</v>
      </c>
      <c r="BN603" s="72"/>
      <c r="BO603" s="71">
        <v>0</v>
      </c>
      <c r="BP603" s="71">
        <v>0</v>
      </c>
      <c r="BQ603" s="71">
        <v>8</v>
      </c>
      <c r="BR603" s="71">
        <v>0</v>
      </c>
      <c r="BS603" s="71">
        <v>0</v>
      </c>
      <c r="BT603" s="71">
        <v>0</v>
      </c>
      <c r="BU603"/>
      <c r="BV603" s="70">
        <v>162.607</v>
      </c>
      <c r="BW603" s="70">
        <v>0</v>
      </c>
      <c r="BX603" s="70">
        <v>0</v>
      </c>
      <c r="BY603" s="70">
        <v>0</v>
      </c>
      <c r="BZ603" s="70">
        <v>0</v>
      </c>
      <c r="CA603" s="70">
        <v>0</v>
      </c>
      <c r="CB603" s="70">
        <v>0</v>
      </c>
      <c r="CC603" s="70">
        <v>0</v>
      </c>
      <c r="CD603" s="70">
        <v>0</v>
      </c>
    </row>
    <row r="604" spans="1:82">
      <c r="A604" s="70" t="s">
        <v>2444</v>
      </c>
      <c r="B604" s="70">
        <v>59</v>
      </c>
      <c r="C604" s="70">
        <v>8</v>
      </c>
      <c r="D604" s="70">
        <v>4</v>
      </c>
      <c r="E604" s="70">
        <v>2011</v>
      </c>
      <c r="F604" s="70" t="s">
        <v>178</v>
      </c>
      <c r="G604" s="70" t="s">
        <v>2436</v>
      </c>
      <c r="H604" s="70" t="s">
        <v>2437</v>
      </c>
      <c r="I604" s="148"/>
      <c r="J604" s="71">
        <v>2031.518782163582</v>
      </c>
      <c r="K604" s="71">
        <v>1.990800454823797</v>
      </c>
      <c r="L604" s="71">
        <v>3.5160422690997839</v>
      </c>
      <c r="M604" s="71">
        <v>51.707241638928828</v>
      </c>
      <c r="N604" s="71">
        <v>39.550328820494073</v>
      </c>
      <c r="O604" s="71">
        <v>35.757849418247801</v>
      </c>
      <c r="P604" s="71">
        <v>31.407861264312167</v>
      </c>
      <c r="Q604" s="71">
        <v>2.1122587812479199</v>
      </c>
      <c r="R604" s="71">
        <v>0</v>
      </c>
      <c r="S604" s="71">
        <v>0</v>
      </c>
      <c r="T604" s="72"/>
      <c r="U604" s="71">
        <v>79974520</v>
      </c>
      <c r="V604" s="71">
        <v>790</v>
      </c>
      <c r="W604" s="71">
        <v>78</v>
      </c>
      <c r="X604" s="71">
        <v>10817</v>
      </c>
      <c r="Y604" s="71">
        <v>12931</v>
      </c>
      <c r="Z604" s="71">
        <v>18555</v>
      </c>
      <c r="AA604" s="71">
        <v>6347</v>
      </c>
      <c r="AB604" s="71">
        <v>30099</v>
      </c>
      <c r="AC604" s="71">
        <v>0</v>
      </c>
      <c r="AD604" s="71">
        <v>0</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173.31299999999999</v>
      </c>
      <c r="BK604" s="71">
        <v>0</v>
      </c>
      <c r="BL604" s="71">
        <v>0</v>
      </c>
      <c r="BM604" s="71">
        <v>0</v>
      </c>
      <c r="BN604" s="72"/>
      <c r="BO604" s="71">
        <v>0</v>
      </c>
      <c r="BP604" s="71">
        <v>0</v>
      </c>
      <c r="BQ604" s="71">
        <v>9</v>
      </c>
      <c r="BR604" s="71">
        <v>0</v>
      </c>
      <c r="BS604" s="71">
        <v>0</v>
      </c>
      <c r="BT604" s="71">
        <v>0</v>
      </c>
      <c r="BU604"/>
      <c r="BV604" s="70">
        <v>173.31299999999999</v>
      </c>
      <c r="BW604" s="70">
        <v>0</v>
      </c>
      <c r="BX604" s="70">
        <v>0</v>
      </c>
      <c r="BY604" s="70">
        <v>0</v>
      </c>
      <c r="BZ604" s="70">
        <v>0</v>
      </c>
      <c r="CA604" s="70">
        <v>0</v>
      </c>
      <c r="CB604" s="70">
        <v>0</v>
      </c>
      <c r="CC604" s="70">
        <v>0</v>
      </c>
      <c r="CD604" s="70">
        <v>0</v>
      </c>
    </row>
    <row r="605" spans="1:82">
      <c r="A605" s="70" t="s">
        <v>2445</v>
      </c>
      <c r="B605" s="70">
        <v>60</v>
      </c>
      <c r="C605" s="70">
        <v>9</v>
      </c>
      <c r="D605" s="70">
        <v>4</v>
      </c>
      <c r="E605" s="70">
        <v>2012</v>
      </c>
      <c r="F605" s="70" t="s">
        <v>179</v>
      </c>
      <c r="G605" s="70" t="s">
        <v>2436</v>
      </c>
      <c r="H605" s="70" t="s">
        <v>2437</v>
      </c>
      <c r="I605" s="148"/>
      <c r="J605" s="71">
        <v>2393.1457939070301</v>
      </c>
      <c r="K605" s="71">
        <v>1.8597073988383741</v>
      </c>
      <c r="L605" s="71">
        <v>3.5988598008258008</v>
      </c>
      <c r="M605" s="71">
        <v>57.363511405107431</v>
      </c>
      <c r="N605" s="71">
        <v>46.071147348917727</v>
      </c>
      <c r="O605" s="71">
        <v>35.845474198651779</v>
      </c>
      <c r="P605" s="71">
        <v>31.536790305749474</v>
      </c>
      <c r="Q605" s="71">
        <v>2.2795249235794199</v>
      </c>
      <c r="R605" s="71">
        <v>0</v>
      </c>
      <c r="S605" s="71">
        <v>0</v>
      </c>
      <c r="T605" s="72"/>
      <c r="U605" s="71">
        <v>90630647</v>
      </c>
      <c r="V605" s="71">
        <v>790</v>
      </c>
      <c r="W605" s="71">
        <v>78</v>
      </c>
      <c r="X605" s="71">
        <v>10817</v>
      </c>
      <c r="Y605" s="71">
        <v>13032</v>
      </c>
      <c r="Z605" s="71">
        <v>18748</v>
      </c>
      <c r="AA605" s="71">
        <v>6337</v>
      </c>
      <c r="AB605" s="71">
        <v>29897</v>
      </c>
      <c r="AC605" s="71">
        <v>0</v>
      </c>
      <c r="AD605" s="71">
        <v>0</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190.81399999999999</v>
      </c>
      <c r="BK605" s="71">
        <v>0</v>
      </c>
      <c r="BL605" s="71">
        <v>0</v>
      </c>
      <c r="BM605" s="71">
        <v>0</v>
      </c>
      <c r="BN605" s="72"/>
      <c r="BO605" s="71">
        <v>0</v>
      </c>
      <c r="BP605" s="71">
        <v>0</v>
      </c>
      <c r="BQ605" s="71">
        <v>9</v>
      </c>
      <c r="BR605" s="71">
        <v>0</v>
      </c>
      <c r="BS605" s="71">
        <v>0</v>
      </c>
      <c r="BT605" s="71">
        <v>0</v>
      </c>
      <c r="BU605"/>
      <c r="BV605" s="70">
        <v>190.81399999999999</v>
      </c>
      <c r="BW605" s="70">
        <v>0</v>
      </c>
      <c r="BX605" s="70">
        <v>0</v>
      </c>
      <c r="BY605" s="70">
        <v>0</v>
      </c>
      <c r="BZ605" s="70">
        <v>0</v>
      </c>
      <c r="CA605" s="70">
        <v>0</v>
      </c>
      <c r="CB605" s="70">
        <v>0</v>
      </c>
      <c r="CC605" s="70">
        <v>0</v>
      </c>
      <c r="CD605" s="70">
        <v>0</v>
      </c>
    </row>
    <row r="606" spans="1:82">
      <c r="A606" s="70" t="s">
        <v>2446</v>
      </c>
      <c r="B606" s="70">
        <v>61</v>
      </c>
      <c r="C606" s="70">
        <v>10</v>
      </c>
      <c r="D606" s="70">
        <v>4</v>
      </c>
      <c r="E606" s="70">
        <v>2013</v>
      </c>
      <c r="F606" s="70" t="s">
        <v>180</v>
      </c>
      <c r="G606" s="70" t="s">
        <v>2436</v>
      </c>
      <c r="H606" s="70" t="s">
        <v>2437</v>
      </c>
      <c r="I606" s="148"/>
      <c r="J606" s="71">
        <v>2089.4892305073649</v>
      </c>
      <c r="K606" s="71">
        <v>1.54881183666294</v>
      </c>
      <c r="L606" s="71">
        <v>3.458475434600544</v>
      </c>
      <c r="M606" s="71">
        <v>56.83269455448081</v>
      </c>
      <c r="N606" s="71">
        <v>43.980866599111181</v>
      </c>
      <c r="O606" s="71">
        <v>34.533071700598171</v>
      </c>
      <c r="P606" s="71">
        <v>31.270978138494694</v>
      </c>
      <c r="Q606" s="71">
        <v>2.2990647985704</v>
      </c>
      <c r="R606" s="71">
        <v>0</v>
      </c>
      <c r="S606" s="71">
        <v>0</v>
      </c>
      <c r="T606" s="72"/>
      <c r="U606" s="71">
        <v>79482470</v>
      </c>
      <c r="V606" s="71">
        <v>790</v>
      </c>
      <c r="W606" s="71">
        <v>78</v>
      </c>
      <c r="X606" s="71">
        <v>10817</v>
      </c>
      <c r="Y606" s="71">
        <v>13055</v>
      </c>
      <c r="Z606" s="71">
        <v>18868</v>
      </c>
      <c r="AA606" s="71">
        <v>6260</v>
      </c>
      <c r="AB606" s="71">
        <v>29721</v>
      </c>
      <c r="AC606" s="71">
        <v>0</v>
      </c>
      <c r="AD606" s="71">
        <v>0</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201.43799999999999</v>
      </c>
      <c r="BK606" s="71">
        <v>0</v>
      </c>
      <c r="BL606" s="71">
        <v>0</v>
      </c>
      <c r="BM606" s="71">
        <v>0</v>
      </c>
      <c r="BN606" s="72"/>
      <c r="BO606" s="71">
        <v>0</v>
      </c>
      <c r="BP606" s="71">
        <v>0</v>
      </c>
      <c r="BQ606" s="71">
        <v>9</v>
      </c>
      <c r="BR606" s="71">
        <v>0</v>
      </c>
      <c r="BS606" s="71">
        <v>0</v>
      </c>
      <c r="BT606" s="71">
        <v>0</v>
      </c>
      <c r="BU606"/>
      <c r="BV606" s="70">
        <v>201.43799999999999</v>
      </c>
      <c r="BW606" s="70">
        <v>0</v>
      </c>
      <c r="BX606" s="70">
        <v>0</v>
      </c>
      <c r="BY606" s="70">
        <v>0</v>
      </c>
      <c r="BZ606" s="70">
        <v>0</v>
      </c>
      <c r="CA606" s="70">
        <v>0</v>
      </c>
      <c r="CB606" s="70">
        <v>0</v>
      </c>
      <c r="CC606" s="70">
        <v>0</v>
      </c>
      <c r="CD606" s="70">
        <v>0</v>
      </c>
    </row>
    <row r="607" spans="1:82">
      <c r="A607" s="70" t="s">
        <v>2447</v>
      </c>
      <c r="B607" s="70">
        <v>62</v>
      </c>
      <c r="C607" s="70">
        <v>11</v>
      </c>
      <c r="D607" s="70">
        <v>4</v>
      </c>
      <c r="E607" s="70">
        <v>2014</v>
      </c>
      <c r="F607" s="70" t="s">
        <v>181</v>
      </c>
      <c r="G607" s="70" t="s">
        <v>2436</v>
      </c>
      <c r="H607" s="70" t="s">
        <v>2437</v>
      </c>
      <c r="I607" s="148"/>
      <c r="J607" s="71">
        <v>2030.869978943661</v>
      </c>
      <c r="K607" s="71">
        <v>1.797115485040544</v>
      </c>
      <c r="L607" s="71">
        <v>1.3510364485889019</v>
      </c>
      <c r="M607" s="71">
        <v>45.992766582884279</v>
      </c>
      <c r="N607" s="71">
        <v>38.296835592366243</v>
      </c>
      <c r="O607" s="71">
        <v>33.000016690259002</v>
      </c>
      <c r="P607" s="71">
        <v>31.604245094864343</v>
      </c>
      <c r="Q607" s="71">
        <v>2.1696718541587101</v>
      </c>
      <c r="R607" s="71">
        <v>0</v>
      </c>
      <c r="S607" s="71">
        <v>0</v>
      </c>
      <c r="T607" s="72"/>
      <c r="U607" s="71">
        <v>78809022</v>
      </c>
      <c r="V607" s="71">
        <v>703</v>
      </c>
      <c r="W607" s="71">
        <v>31</v>
      </c>
      <c r="X607" s="71">
        <v>8949</v>
      </c>
      <c r="Y607" s="71">
        <v>13001</v>
      </c>
      <c r="Z607" s="71">
        <v>18990</v>
      </c>
      <c r="AA607" s="71">
        <v>6294</v>
      </c>
      <c r="AB607" s="71">
        <v>29234</v>
      </c>
      <c r="AC607" s="71">
        <v>0</v>
      </c>
      <c r="AD607" s="71">
        <v>0</v>
      </c>
      <c r="AE607" s="72"/>
      <c r="AF607" s="71"/>
      <c r="AG607" s="71"/>
      <c r="AH607" s="71"/>
      <c r="AI607" s="71"/>
      <c r="AJ607" s="71"/>
      <c r="AK607" s="71"/>
      <c r="AL607" s="71"/>
      <c r="AM607" s="71"/>
      <c r="AN607" s="71"/>
      <c r="AO607" s="71"/>
      <c r="AP607" s="71"/>
      <c r="AQ607" s="72"/>
      <c r="AR607" s="71">
        <v>659</v>
      </c>
      <c r="AS607" s="71">
        <v>192</v>
      </c>
      <c r="AT607" s="71">
        <v>0</v>
      </c>
      <c r="AU607" s="71">
        <v>0</v>
      </c>
      <c r="AV607" s="71">
        <v>0</v>
      </c>
      <c r="AW607" s="71">
        <v>0</v>
      </c>
      <c r="AX607" s="71"/>
      <c r="AY607" s="72"/>
      <c r="AZ607" s="71">
        <v>3002.1880000000001</v>
      </c>
      <c r="BA607" s="71">
        <v>31561.200000000001</v>
      </c>
      <c r="BB607" s="71">
        <v>0</v>
      </c>
      <c r="BC607" s="71">
        <v>0</v>
      </c>
      <c r="BD607" s="71">
        <v>0</v>
      </c>
      <c r="BE607" s="71">
        <v>0</v>
      </c>
      <c r="BF607" s="71"/>
      <c r="BG607" s="72"/>
      <c r="BH607" s="71">
        <v>0</v>
      </c>
      <c r="BI607" s="71">
        <v>0</v>
      </c>
      <c r="BJ607" s="71">
        <v>196.71199999999999</v>
      </c>
      <c r="BK607" s="71">
        <v>0</v>
      </c>
      <c r="BL607" s="71">
        <v>0</v>
      </c>
      <c r="BM607" s="71">
        <v>0</v>
      </c>
      <c r="BN607" s="72"/>
      <c r="BO607" s="71">
        <v>0</v>
      </c>
      <c r="BP607" s="71">
        <v>0</v>
      </c>
      <c r="BQ607" s="71">
        <v>9</v>
      </c>
      <c r="BR607" s="71">
        <v>0</v>
      </c>
      <c r="BS607" s="71">
        <v>0</v>
      </c>
      <c r="BT607" s="71">
        <v>0</v>
      </c>
      <c r="BU607"/>
      <c r="BV607" s="70">
        <v>196.71199999999999</v>
      </c>
      <c r="BW607" s="70">
        <v>0</v>
      </c>
      <c r="BX607" s="70">
        <v>0</v>
      </c>
      <c r="BY607" s="70">
        <v>0</v>
      </c>
      <c r="BZ607" s="70">
        <v>0</v>
      </c>
      <c r="CA607" s="70">
        <v>0</v>
      </c>
      <c r="CB607" s="70">
        <v>0</v>
      </c>
      <c r="CC607" s="70">
        <v>0</v>
      </c>
      <c r="CD607" s="70">
        <v>0</v>
      </c>
    </row>
    <row r="608" spans="1:82">
      <c r="A608" s="70" t="s">
        <v>2448</v>
      </c>
      <c r="B608" s="70">
        <v>63</v>
      </c>
      <c r="C608" s="70">
        <v>12</v>
      </c>
      <c r="D608" s="70">
        <v>4</v>
      </c>
      <c r="E608" s="70">
        <v>2015</v>
      </c>
      <c r="F608" s="70" t="s">
        <v>182</v>
      </c>
      <c r="G608" s="70" t="s">
        <v>2436</v>
      </c>
      <c r="H608" s="70" t="s">
        <v>2437</v>
      </c>
      <c r="I608" s="148"/>
      <c r="J608" s="71">
        <v>2255.504994604019</v>
      </c>
      <c r="K608" s="71">
        <v>1.6135998916978049</v>
      </c>
      <c r="L608" s="71">
        <v>1.351343988352621</v>
      </c>
      <c r="M608" s="71">
        <v>44.015836125325038</v>
      </c>
      <c r="N608" s="71">
        <v>34.002689059394463</v>
      </c>
      <c r="O608" s="71">
        <v>32.606279729093529</v>
      </c>
      <c r="P608" s="71">
        <v>31.242266487767438</v>
      </c>
      <c r="Q608" s="71">
        <v>2.0968689464775099</v>
      </c>
      <c r="R608" s="71">
        <v>0</v>
      </c>
      <c r="S608" s="71">
        <v>0</v>
      </c>
      <c r="T608" s="72"/>
      <c r="U608" s="71">
        <v>99911721</v>
      </c>
      <c r="V608" s="71">
        <v>703</v>
      </c>
      <c r="W608" s="71">
        <v>31</v>
      </c>
      <c r="X608" s="71">
        <v>8949</v>
      </c>
      <c r="Y608" s="71">
        <v>13023</v>
      </c>
      <c r="Z608" s="71">
        <v>18944</v>
      </c>
      <c r="AA608" s="71">
        <v>6217</v>
      </c>
      <c r="AB608" s="71">
        <v>28861</v>
      </c>
      <c r="AC608" s="71">
        <v>0</v>
      </c>
      <c r="AD608" s="71">
        <v>0</v>
      </c>
      <c r="AE608" s="72"/>
      <c r="AF608" s="71">
        <v>1146417477.237215</v>
      </c>
      <c r="AG608" s="71">
        <v>1294092.334749189</v>
      </c>
      <c r="AH608" s="71">
        <v>253817.66063053749</v>
      </c>
      <c r="AI608" s="71">
        <v>55318397.371802121</v>
      </c>
      <c r="AJ608" s="71">
        <v>54277986.30444169</v>
      </c>
      <c r="AK608" s="71">
        <v>0</v>
      </c>
      <c r="AL608" s="71">
        <v>0</v>
      </c>
      <c r="AM608" s="71">
        <v>3955278.9826584309</v>
      </c>
      <c r="AN608" s="71">
        <v>0</v>
      </c>
      <c r="AO608" s="71">
        <v>0</v>
      </c>
      <c r="AP608" s="71">
        <v>1261517049.8914969</v>
      </c>
      <c r="AQ608" s="72"/>
      <c r="AR608" s="71">
        <v>710</v>
      </c>
      <c r="AS608" s="71">
        <v>213</v>
      </c>
      <c r="AT608" s="71">
        <v>0</v>
      </c>
      <c r="AU608" s="71">
        <v>0</v>
      </c>
      <c r="AV608" s="71">
        <v>0</v>
      </c>
      <c r="AW608" s="71">
        <v>0</v>
      </c>
      <c r="AX608" s="71"/>
      <c r="AY608" s="72"/>
      <c r="AZ608" s="71">
        <v>3309.1880000000001</v>
      </c>
      <c r="BA608" s="71">
        <v>34919.9</v>
      </c>
      <c r="BB608" s="71">
        <v>0</v>
      </c>
      <c r="BC608" s="71">
        <v>0</v>
      </c>
      <c r="BD608" s="71">
        <v>0</v>
      </c>
      <c r="BE608" s="71">
        <v>0</v>
      </c>
      <c r="BF608" s="71"/>
      <c r="BG608" s="72"/>
      <c r="BH608" s="71">
        <v>0</v>
      </c>
      <c r="BI608" s="71">
        <v>0</v>
      </c>
      <c r="BJ608" s="71">
        <v>218.751</v>
      </c>
      <c r="BK608" s="71">
        <v>0</v>
      </c>
      <c r="BL608" s="71">
        <v>0</v>
      </c>
      <c r="BM608" s="71">
        <v>0</v>
      </c>
      <c r="BN608" s="72"/>
      <c r="BO608" s="71">
        <v>0</v>
      </c>
      <c r="BP608" s="71">
        <v>0</v>
      </c>
      <c r="BQ608" s="71">
        <v>10</v>
      </c>
      <c r="BR608" s="71">
        <v>0</v>
      </c>
      <c r="BS608" s="71">
        <v>0</v>
      </c>
      <c r="BT608" s="71">
        <v>0</v>
      </c>
      <c r="BU608"/>
      <c r="BV608" s="70">
        <v>218.751</v>
      </c>
      <c r="BW608" s="70">
        <v>0</v>
      </c>
      <c r="BX608" s="70">
        <v>0</v>
      </c>
      <c r="BY608" s="70">
        <v>0</v>
      </c>
      <c r="BZ608" s="70">
        <v>0</v>
      </c>
      <c r="CA608" s="70">
        <v>0</v>
      </c>
      <c r="CB608" s="70">
        <v>0</v>
      </c>
      <c r="CC608" s="70">
        <v>0</v>
      </c>
      <c r="CD608" s="70">
        <v>0</v>
      </c>
    </row>
    <row r="609" spans="1:82">
      <c r="A609" s="70" t="s">
        <v>2449</v>
      </c>
      <c r="B609" s="70">
        <v>64</v>
      </c>
      <c r="C609" s="70">
        <v>13</v>
      </c>
      <c r="D609" s="70">
        <v>4</v>
      </c>
      <c r="E609" s="70">
        <v>2016</v>
      </c>
      <c r="F609" s="70" t="s">
        <v>155</v>
      </c>
      <c r="G609" s="70" t="s">
        <v>2436</v>
      </c>
      <c r="H609" s="70" t="s">
        <v>2437</v>
      </c>
      <c r="I609" s="148"/>
      <c r="J609" s="71">
        <v>2036.8102889063132</v>
      </c>
      <c r="K609" s="71">
        <v>1.5695785881682984</v>
      </c>
      <c r="L609" s="71">
        <v>1.2757292230943234</v>
      </c>
      <c r="M609" s="71">
        <v>35.794796497168669</v>
      </c>
      <c r="N609" s="71">
        <v>33.839961010256211</v>
      </c>
      <c r="O609" s="71">
        <v>32.172919568556438</v>
      </c>
      <c r="P609" s="71">
        <v>30.449610360758523</v>
      </c>
      <c r="Q609" s="71">
        <v>2.0154849147370189</v>
      </c>
      <c r="R609" s="71">
        <v>0</v>
      </c>
      <c r="S609" s="71">
        <v>0</v>
      </c>
      <c r="T609" s="72"/>
      <c r="U609" s="71">
        <v>95431678</v>
      </c>
      <c r="V609" s="71">
        <v>703</v>
      </c>
      <c r="W609" s="71">
        <v>31</v>
      </c>
      <c r="X609" s="71">
        <v>8949</v>
      </c>
      <c r="Y609" s="71">
        <v>13034</v>
      </c>
      <c r="Z609" s="71">
        <v>18922</v>
      </c>
      <c r="AA609" s="71">
        <v>6267</v>
      </c>
      <c r="AB609" s="71">
        <v>28535</v>
      </c>
      <c r="AC609" s="71">
        <v>0</v>
      </c>
      <c r="AD609" s="71">
        <v>0</v>
      </c>
      <c r="AE609" s="72"/>
      <c r="AF609" s="71">
        <v>1066834353.658587</v>
      </c>
      <c r="AG609" s="71">
        <v>1303984.6742726429</v>
      </c>
      <c r="AH609" s="71">
        <v>188253.08603671991</v>
      </c>
      <c r="AI609" s="71">
        <v>57516355.429300949</v>
      </c>
      <c r="AJ609" s="71">
        <v>56630643.475113846</v>
      </c>
      <c r="AK609" s="71">
        <v>0</v>
      </c>
      <c r="AL609" s="71">
        <v>0</v>
      </c>
      <c r="AM609" s="71">
        <v>3913640.2042651498</v>
      </c>
      <c r="AN609" s="71">
        <v>0</v>
      </c>
      <c r="AO609" s="71">
        <v>0</v>
      </c>
      <c r="AP609" s="71">
        <v>1186387230.5275762</v>
      </c>
      <c r="AQ609" s="72"/>
      <c r="AR609" s="71">
        <v>745</v>
      </c>
      <c r="AS609" s="71">
        <v>272</v>
      </c>
      <c r="AT609" s="71">
        <v>0</v>
      </c>
      <c r="AU609" s="71">
        <v>0</v>
      </c>
      <c r="AV609" s="71">
        <v>0</v>
      </c>
      <c r="AW609" s="71">
        <v>0</v>
      </c>
      <c r="AX609" s="71"/>
      <c r="AY609" s="72"/>
      <c r="AZ609" s="71">
        <v>3497.058</v>
      </c>
      <c r="BA609" s="71">
        <v>50518.3</v>
      </c>
      <c r="BB609" s="71">
        <v>0</v>
      </c>
      <c r="BC609" s="71">
        <v>0</v>
      </c>
      <c r="BD609" s="71">
        <v>0</v>
      </c>
      <c r="BE609" s="71">
        <v>0</v>
      </c>
      <c r="BF609" s="71"/>
      <c r="BG609" s="72"/>
      <c r="BH609" s="71">
        <v>0</v>
      </c>
      <c r="BI609" s="71">
        <v>0</v>
      </c>
      <c r="BJ609" s="71">
        <v>202.40299999999999</v>
      </c>
      <c r="BK609" s="71">
        <v>0</v>
      </c>
      <c r="BL609" s="71">
        <v>0</v>
      </c>
      <c r="BM609" s="71">
        <v>0</v>
      </c>
      <c r="BN609" s="72"/>
      <c r="BO609" s="71">
        <v>0</v>
      </c>
      <c r="BP609" s="71">
        <v>0</v>
      </c>
      <c r="BQ609" s="71">
        <v>10</v>
      </c>
      <c r="BR609" s="71">
        <v>0</v>
      </c>
      <c r="BS609" s="71">
        <v>0</v>
      </c>
      <c r="BT609" s="71">
        <v>0</v>
      </c>
      <c r="BU609"/>
      <c r="BV609" s="70">
        <v>202.40299999999999</v>
      </c>
      <c r="BW609" s="70">
        <v>0</v>
      </c>
      <c r="BX609" s="70">
        <v>0</v>
      </c>
      <c r="BY609" s="70">
        <v>0</v>
      </c>
      <c r="BZ609" s="70">
        <v>0</v>
      </c>
      <c r="CA609" s="70">
        <v>0</v>
      </c>
      <c r="CB609" s="70">
        <v>0</v>
      </c>
      <c r="CC609" s="70">
        <v>0</v>
      </c>
      <c r="CD609" s="70">
        <v>0</v>
      </c>
    </row>
    <row r="610" spans="1:82">
      <c r="A610" s="70" t="s">
        <v>2450</v>
      </c>
      <c r="B610" s="70">
        <v>65</v>
      </c>
      <c r="C610" s="70">
        <v>14</v>
      </c>
      <c r="D610" s="70">
        <v>4</v>
      </c>
      <c r="E610" s="70">
        <v>2017</v>
      </c>
      <c r="F610" s="70" t="s">
        <v>156</v>
      </c>
      <c r="G610" s="70" t="s">
        <v>2436</v>
      </c>
      <c r="H610" s="70" t="s">
        <v>2437</v>
      </c>
      <c r="I610" s="148"/>
      <c r="J610" s="71">
        <v>1990.8787485317584</v>
      </c>
      <c r="K610" s="71">
        <v>1.6126233527889695</v>
      </c>
      <c r="L610" s="71">
        <v>1.2654268706879452</v>
      </c>
      <c r="M610" s="71">
        <v>33.327278630563768</v>
      </c>
      <c r="N610" s="71">
        <v>31.555579429253584</v>
      </c>
      <c r="O610" s="71">
        <v>31.850312367044722</v>
      </c>
      <c r="P610" s="71">
        <v>30.531915741224971</v>
      </c>
      <c r="Q610" s="71">
        <v>1.9361095567693201</v>
      </c>
      <c r="R610" s="71">
        <v>0</v>
      </c>
      <c r="S610" s="71">
        <v>0</v>
      </c>
      <c r="T610" s="72"/>
      <c r="U610" s="71">
        <v>100322979</v>
      </c>
      <c r="V610" s="71">
        <v>703</v>
      </c>
      <c r="W610" s="71">
        <v>31</v>
      </c>
      <c r="X610" s="71">
        <v>8949</v>
      </c>
      <c r="Y610" s="71">
        <v>13132</v>
      </c>
      <c r="Z610" s="71">
        <v>19043</v>
      </c>
      <c r="AA610" s="71">
        <v>6324</v>
      </c>
      <c r="AB610" s="71">
        <v>28346</v>
      </c>
      <c r="AC610" s="71">
        <v>0</v>
      </c>
      <c r="AD610" s="71">
        <v>0</v>
      </c>
      <c r="AE610" s="72"/>
      <c r="AF610" s="71">
        <v>1068035907.877003</v>
      </c>
      <c r="AG610" s="71">
        <v>1320079.108489722</v>
      </c>
      <c r="AH610" s="71">
        <v>252619.09971318449</v>
      </c>
      <c r="AI610" s="71">
        <v>54648917.251571037</v>
      </c>
      <c r="AJ610" s="71">
        <v>58186279.557581447</v>
      </c>
      <c r="AK610" s="71">
        <v>0</v>
      </c>
      <c r="AL610" s="71">
        <v>0</v>
      </c>
      <c r="AM610" s="71">
        <v>3893801.6421447131</v>
      </c>
      <c r="AN610" s="71">
        <v>0</v>
      </c>
      <c r="AO610" s="71">
        <v>0</v>
      </c>
      <c r="AP610" s="71">
        <v>1186337604.5365031</v>
      </c>
      <c r="AQ610" s="72"/>
      <c r="AR610" s="71">
        <v>816</v>
      </c>
      <c r="AS610" s="71">
        <v>303</v>
      </c>
      <c r="AT610" s="71">
        <v>0</v>
      </c>
      <c r="AU610" s="71">
        <v>0</v>
      </c>
      <c r="AV610" s="71">
        <v>0</v>
      </c>
      <c r="AW610" s="71">
        <v>0</v>
      </c>
      <c r="AX610" s="71"/>
      <c r="AY610" s="72"/>
      <c r="AZ610" s="71">
        <v>3875.8580000000002</v>
      </c>
      <c r="BA610" s="71">
        <v>54870.399999999987</v>
      </c>
      <c r="BB610" s="71">
        <v>0</v>
      </c>
      <c r="BC610" s="71">
        <v>0</v>
      </c>
      <c r="BD610" s="71">
        <v>0</v>
      </c>
      <c r="BE610" s="71">
        <v>0</v>
      </c>
      <c r="BF610" s="71"/>
      <c r="BG610" s="72"/>
      <c r="BH610" s="71">
        <v>0</v>
      </c>
      <c r="BI610" s="71">
        <v>0</v>
      </c>
      <c r="BJ610" s="71">
        <v>202.29300000000001</v>
      </c>
      <c r="BK610" s="71">
        <v>0</v>
      </c>
      <c r="BL610" s="71">
        <v>0</v>
      </c>
      <c r="BM610" s="71">
        <v>0</v>
      </c>
      <c r="BN610" s="72"/>
      <c r="BO610" s="71">
        <v>0</v>
      </c>
      <c r="BP610" s="71">
        <v>0</v>
      </c>
      <c r="BQ610" s="71">
        <v>10</v>
      </c>
      <c r="BR610" s="71">
        <v>0</v>
      </c>
      <c r="BS610" s="71">
        <v>0</v>
      </c>
      <c r="BT610" s="71">
        <v>0</v>
      </c>
      <c r="BU610"/>
      <c r="BV610" s="70">
        <v>202.29300000000001</v>
      </c>
      <c r="BW610" s="70">
        <v>0</v>
      </c>
      <c r="BX610" s="70">
        <v>0</v>
      </c>
      <c r="BY610" s="70">
        <v>0</v>
      </c>
      <c r="BZ610" s="70">
        <v>0</v>
      </c>
      <c r="CA610" s="70">
        <v>0</v>
      </c>
      <c r="CB610" s="70">
        <v>0</v>
      </c>
      <c r="CC610" s="70">
        <v>0</v>
      </c>
      <c r="CD610" s="70">
        <v>0</v>
      </c>
    </row>
    <row r="611" spans="1:82">
      <c r="A611" s="70" t="s">
        <v>2451</v>
      </c>
      <c r="B611" s="70">
        <v>66</v>
      </c>
      <c r="C611" s="70">
        <v>15</v>
      </c>
      <c r="D611" s="70">
        <v>4</v>
      </c>
      <c r="E611" s="70">
        <v>2018</v>
      </c>
      <c r="F611" s="70" t="s">
        <v>183</v>
      </c>
      <c r="G611" s="70" t="s">
        <v>2436</v>
      </c>
      <c r="H611" s="70" t="s">
        <v>2437</v>
      </c>
      <c r="I611" s="148"/>
      <c r="J611" s="71">
        <v>2209.9350530641204</v>
      </c>
      <c r="K611" s="71">
        <v>1.3608919860282929</v>
      </c>
      <c r="L611" s="71">
        <v>1.1428230746995964</v>
      </c>
      <c r="M611" s="71">
        <v>30.407459851372938</v>
      </c>
      <c r="N611" s="71">
        <v>21.863079224956447</v>
      </c>
      <c r="O611" s="71">
        <v>31.302789337183519</v>
      </c>
      <c r="P611" s="71">
        <v>30.720321977321461</v>
      </c>
      <c r="Q611" s="71">
        <v>1.78461412548626</v>
      </c>
      <c r="R611" s="71">
        <v>0</v>
      </c>
      <c r="S611" s="71">
        <v>0</v>
      </c>
      <c r="T611" s="72"/>
      <c r="U611" s="71">
        <v>122893798</v>
      </c>
      <c r="V611" s="71">
        <v>703</v>
      </c>
      <c r="W611" s="71">
        <v>31</v>
      </c>
      <c r="X611" s="71">
        <v>8949</v>
      </c>
      <c r="Y611" s="71">
        <v>13162</v>
      </c>
      <c r="Z611" s="71">
        <v>19074</v>
      </c>
      <c r="AA611" s="71">
        <v>6427</v>
      </c>
      <c r="AB611" s="71">
        <v>28157</v>
      </c>
      <c r="AC611" s="71">
        <v>0</v>
      </c>
      <c r="AD611" s="71">
        <v>0</v>
      </c>
      <c r="AE611" s="72"/>
      <c r="AF611" s="71">
        <v>1200590920.255537</v>
      </c>
      <c r="AG611" s="71">
        <v>1194170.2493208069</v>
      </c>
      <c r="AH611" s="71">
        <v>239922.5690889541</v>
      </c>
      <c r="AI611" s="71">
        <v>52488656.658045061</v>
      </c>
      <c r="AJ611" s="71">
        <v>48998089.409345187</v>
      </c>
      <c r="AK611" s="71">
        <v>0</v>
      </c>
      <c r="AL611" s="71">
        <v>0</v>
      </c>
      <c r="AM611" s="71">
        <v>3875842.3243078971</v>
      </c>
      <c r="AN611" s="71">
        <v>0</v>
      </c>
      <c r="AO611" s="71">
        <v>0</v>
      </c>
      <c r="AP611" s="71">
        <v>1307387601.4656448</v>
      </c>
      <c r="AQ611" s="72"/>
      <c r="AR611" s="71">
        <v>889</v>
      </c>
      <c r="AS611" s="71">
        <v>322</v>
      </c>
      <c r="AT611" s="71">
        <v>0</v>
      </c>
      <c r="AU611" s="71">
        <v>0</v>
      </c>
      <c r="AV611" s="71">
        <v>0</v>
      </c>
      <c r="AW611" s="71">
        <v>0</v>
      </c>
      <c r="AX611" s="71"/>
      <c r="AY611" s="72"/>
      <c r="AZ611" s="71">
        <v>4246.2080000000005</v>
      </c>
      <c r="BA611" s="71">
        <v>60838.5</v>
      </c>
      <c r="BB611" s="71">
        <v>0</v>
      </c>
      <c r="BC611" s="71">
        <v>0</v>
      </c>
      <c r="BD611" s="71">
        <v>0</v>
      </c>
      <c r="BE611" s="71">
        <v>0</v>
      </c>
      <c r="BF611" s="71"/>
      <c r="BG611" s="72"/>
      <c r="BH611" s="71">
        <v>0</v>
      </c>
      <c r="BI611" s="71">
        <v>0</v>
      </c>
      <c r="BJ611" s="71">
        <v>204.52600000000001</v>
      </c>
      <c r="BK611" s="71">
        <v>0</v>
      </c>
      <c r="BL611" s="71">
        <v>0</v>
      </c>
      <c r="BM611" s="71">
        <v>0</v>
      </c>
      <c r="BN611" s="72"/>
      <c r="BO611" s="71">
        <v>0</v>
      </c>
      <c r="BP611" s="71">
        <v>0</v>
      </c>
      <c r="BQ611" s="71">
        <v>11</v>
      </c>
      <c r="BR611" s="71">
        <v>0</v>
      </c>
      <c r="BS611" s="71">
        <v>0</v>
      </c>
      <c r="BT611" s="71">
        <v>0</v>
      </c>
      <c r="BU611"/>
      <c r="BV611" s="70">
        <v>204.52600000000001</v>
      </c>
      <c r="BW611" s="70">
        <v>0</v>
      </c>
      <c r="BX611" s="70">
        <v>0</v>
      </c>
      <c r="BY611" s="70">
        <v>0</v>
      </c>
      <c r="BZ611" s="70">
        <v>0</v>
      </c>
      <c r="CA611" s="70">
        <v>0</v>
      </c>
      <c r="CB611" s="70">
        <v>0</v>
      </c>
      <c r="CC611" s="70">
        <v>0</v>
      </c>
      <c r="CD611" s="70">
        <v>0</v>
      </c>
    </row>
    <row r="612" spans="1:82">
      <c r="A612" s="70" t="s">
        <v>2452</v>
      </c>
      <c r="B612" s="70">
        <v>67</v>
      </c>
      <c r="C612" s="70">
        <v>16</v>
      </c>
      <c r="D612" s="70">
        <v>4</v>
      </c>
      <c r="E612" s="70">
        <v>2019</v>
      </c>
      <c r="F612" s="70" t="s">
        <v>158</v>
      </c>
      <c r="G612" s="70" t="s">
        <v>2436</v>
      </c>
      <c r="H612" s="70" t="s">
        <v>2437</v>
      </c>
      <c r="I612" s="148"/>
      <c r="J612" s="71">
        <v>2315.9570990672783</v>
      </c>
      <c r="K612" s="71">
        <v>1.2930929839987648</v>
      </c>
      <c r="L612" s="71">
        <v>1.162162541742205</v>
      </c>
      <c r="M612" s="71">
        <v>31.932516557220577</v>
      </c>
      <c r="N612" s="71">
        <v>21.640347315338673</v>
      </c>
      <c r="O612" s="71">
        <v>30.448817076830444</v>
      </c>
      <c r="P612" s="71">
        <v>30.951999865537587</v>
      </c>
      <c r="Q612" s="71">
        <v>1.7225173581309501</v>
      </c>
      <c r="R612" s="71">
        <v>0</v>
      </c>
      <c r="S612" s="71">
        <v>0</v>
      </c>
      <c r="T612" s="72"/>
      <c r="U612" s="71">
        <v>128519993</v>
      </c>
      <c r="V612" s="71">
        <v>703</v>
      </c>
      <c r="W612" s="71">
        <v>31</v>
      </c>
      <c r="X612" s="71">
        <v>8949</v>
      </c>
      <c r="Y612" s="71">
        <v>13274</v>
      </c>
      <c r="Z612" s="71">
        <v>19063</v>
      </c>
      <c r="AA612" s="71">
        <v>6427</v>
      </c>
      <c r="AB612" s="71">
        <v>27913</v>
      </c>
      <c r="AC612" s="71">
        <v>0</v>
      </c>
      <c r="AD612" s="71">
        <v>0</v>
      </c>
      <c r="AE612" s="72"/>
      <c r="AF612" s="71">
        <v>1285144754.731838</v>
      </c>
      <c r="AG612" s="71">
        <v>1157294.5140625441</v>
      </c>
      <c r="AH612" s="71">
        <v>254963.89579306569</v>
      </c>
      <c r="AI612" s="71">
        <v>53665355.7529376</v>
      </c>
      <c r="AJ612" s="71">
        <v>44578382.732669279</v>
      </c>
      <c r="AK612" s="71">
        <v>0</v>
      </c>
      <c r="AL612" s="71">
        <v>0</v>
      </c>
      <c r="AM612" s="71">
        <v>3801540.4710485027</v>
      </c>
      <c r="AN612" s="71">
        <v>0</v>
      </c>
      <c r="AO612" s="71">
        <v>0</v>
      </c>
      <c r="AP612" s="71">
        <v>1388602292.0983491</v>
      </c>
      <c r="AQ612" s="72"/>
      <c r="AR612" s="71">
        <v>955</v>
      </c>
      <c r="AS612" s="71">
        <v>328</v>
      </c>
      <c r="AT612" s="71">
        <v>0</v>
      </c>
      <c r="AU612" s="71">
        <v>0</v>
      </c>
      <c r="AV612" s="71">
        <v>0</v>
      </c>
      <c r="AW612" s="71">
        <v>0</v>
      </c>
      <c r="AX612" s="71"/>
      <c r="AY612" s="72"/>
      <c r="AZ612" s="71">
        <v>4600.7780000000002</v>
      </c>
      <c r="BA612" s="71">
        <v>64937.80000000001</v>
      </c>
      <c r="BB612" s="71">
        <v>0</v>
      </c>
      <c r="BC612" s="71">
        <v>0</v>
      </c>
      <c r="BD612" s="71">
        <v>0</v>
      </c>
      <c r="BE612" s="71">
        <v>0</v>
      </c>
      <c r="BF612" s="71"/>
      <c r="BG612" s="72"/>
      <c r="BH612" s="71">
        <v>0</v>
      </c>
      <c r="BI612" s="71">
        <v>0</v>
      </c>
      <c r="BJ612" s="71">
        <v>166.39599999999999</v>
      </c>
      <c r="BK612" s="71">
        <v>0</v>
      </c>
      <c r="BL612" s="71">
        <v>0</v>
      </c>
      <c r="BM612" s="71">
        <v>0</v>
      </c>
      <c r="BN612" s="72"/>
      <c r="BO612" s="71">
        <v>0</v>
      </c>
      <c r="BP612" s="71">
        <v>0</v>
      </c>
      <c r="BQ612" s="71">
        <v>11</v>
      </c>
      <c r="BR612" s="71">
        <v>0</v>
      </c>
      <c r="BS612" s="71">
        <v>0</v>
      </c>
      <c r="BT612" s="71">
        <v>0</v>
      </c>
      <c r="BU612"/>
      <c r="BV612" s="70">
        <v>166.39599999999999</v>
      </c>
      <c r="BW612" s="70">
        <v>0</v>
      </c>
      <c r="BX612" s="70">
        <v>0</v>
      </c>
      <c r="BY612" s="70">
        <v>0</v>
      </c>
      <c r="BZ612" s="70">
        <v>0</v>
      </c>
      <c r="CA612" s="70">
        <v>0</v>
      </c>
      <c r="CB612" s="70">
        <v>0</v>
      </c>
      <c r="CC612" s="70">
        <v>0</v>
      </c>
      <c r="CD612" s="70">
        <v>0</v>
      </c>
    </row>
    <row r="613" spans="1:82">
      <c r="A613" s="70" t="s">
        <v>2453</v>
      </c>
      <c r="B613" s="70">
        <v>68</v>
      </c>
      <c r="C613" s="70">
        <v>17</v>
      </c>
      <c r="D613" s="70">
        <v>4</v>
      </c>
      <c r="E613" s="70">
        <v>2020</v>
      </c>
      <c r="F613" s="70" t="s">
        <v>159</v>
      </c>
      <c r="G613" s="70" t="s">
        <v>2436</v>
      </c>
      <c r="H613" s="70" t="s">
        <v>2437</v>
      </c>
      <c r="I613" s="148"/>
      <c r="J613" s="71">
        <v>2126.6436574821082</v>
      </c>
      <c r="K613" s="71">
        <v>1.3251179265633457</v>
      </c>
      <c r="L613" s="71">
        <v>2.9768232447168499</v>
      </c>
      <c r="M613" s="71">
        <v>33.794649204571826</v>
      </c>
      <c r="N613" s="71">
        <v>25.094184030976201</v>
      </c>
      <c r="O613" s="71">
        <v>26.667672644558838</v>
      </c>
      <c r="P613" s="71">
        <v>29.324370275122575</v>
      </c>
      <c r="Q613" s="71">
        <v>1.61800017151316</v>
      </c>
      <c r="R613" s="71">
        <v>0</v>
      </c>
      <c r="S613" s="71">
        <v>0</v>
      </c>
      <c r="T613" s="72"/>
      <c r="U613" s="71">
        <v>120052309</v>
      </c>
      <c r="V613" s="71">
        <v>712</v>
      </c>
      <c r="W613" s="71">
        <v>105</v>
      </c>
      <c r="X613" s="71">
        <v>9973</v>
      </c>
      <c r="Y613" s="71">
        <v>13270</v>
      </c>
      <c r="Z613" s="71">
        <v>19056</v>
      </c>
      <c r="AA613" s="71">
        <v>6472</v>
      </c>
      <c r="AB613" s="71">
        <v>27442</v>
      </c>
      <c r="AC613" s="71">
        <v>0</v>
      </c>
      <c r="AD613" s="71">
        <v>0</v>
      </c>
      <c r="AE613" s="72"/>
      <c r="AF613" s="71">
        <v>1220708481.7127881</v>
      </c>
      <c r="AG613" s="71">
        <v>1070029.67304257</v>
      </c>
      <c r="AH613" s="71">
        <v>677383.44818801642</v>
      </c>
      <c r="AI613" s="71">
        <v>56279137.897150151</v>
      </c>
      <c r="AJ613" s="71">
        <v>52376783.521310747</v>
      </c>
      <c r="AK613" s="71"/>
      <c r="AL613" s="71"/>
      <c r="AM613" s="71">
        <v>3581485.8869790421</v>
      </c>
      <c r="AN613" s="71"/>
      <c r="AO613" s="71"/>
      <c r="AP613" s="71">
        <v>1334693302.1394587</v>
      </c>
      <c r="AQ613" s="72"/>
      <c r="AR613" s="71">
        <v>992</v>
      </c>
      <c r="AS613" s="71">
        <v>341</v>
      </c>
      <c r="AT613" s="71">
        <v>0</v>
      </c>
      <c r="AU613" s="71">
        <v>0</v>
      </c>
      <c r="AV613" s="71">
        <v>0</v>
      </c>
      <c r="AW613" s="71">
        <v>0</v>
      </c>
      <c r="AX613" s="71"/>
      <c r="AY613" s="72"/>
      <c r="AZ613" s="71">
        <v>4826.5780000000004</v>
      </c>
      <c r="BA613" s="71">
        <v>70106.099999999962</v>
      </c>
      <c r="BB613" s="71">
        <v>0</v>
      </c>
      <c r="BC613" s="71">
        <v>0</v>
      </c>
      <c r="BD613" s="71">
        <v>0</v>
      </c>
      <c r="BE613" s="71">
        <v>0</v>
      </c>
      <c r="BF613" s="71"/>
      <c r="BG613" s="72"/>
      <c r="BH613" s="71">
        <v>0</v>
      </c>
      <c r="BI613" s="71">
        <v>0</v>
      </c>
      <c r="BJ613" s="71">
        <v>165.96700000000001</v>
      </c>
      <c r="BK613" s="71">
        <v>0</v>
      </c>
      <c r="BL613" s="71">
        <v>0</v>
      </c>
      <c r="BM613" s="71">
        <v>0</v>
      </c>
      <c r="BN613" s="72"/>
      <c r="BO613" s="71">
        <v>0</v>
      </c>
      <c r="BP613" s="71">
        <v>0</v>
      </c>
      <c r="BQ613" s="71">
        <v>11</v>
      </c>
      <c r="BR613" s="71">
        <v>0</v>
      </c>
      <c r="BS613" s="71">
        <v>0</v>
      </c>
      <c r="BT613" s="71">
        <v>0</v>
      </c>
      <c r="BU613"/>
      <c r="BV613" s="70">
        <v>165.96700000000001</v>
      </c>
      <c r="BW613" s="70">
        <v>0</v>
      </c>
      <c r="BX613" s="70">
        <v>0</v>
      </c>
      <c r="BY613" s="70">
        <v>0</v>
      </c>
      <c r="BZ613" s="70">
        <v>0</v>
      </c>
      <c r="CA613" s="70">
        <v>0</v>
      </c>
      <c r="CB613" s="70">
        <v>0</v>
      </c>
      <c r="CC613" s="70">
        <v>0</v>
      </c>
      <c r="CD613" s="70">
        <v>0</v>
      </c>
    </row>
    <row r="614" spans="1:82">
      <c r="A614" s="70" t="s">
        <v>2454</v>
      </c>
      <c r="B614" s="70">
        <v>68</v>
      </c>
      <c r="C614" s="70">
        <v>18</v>
      </c>
      <c r="D614" s="70">
        <v>4</v>
      </c>
      <c r="E614" s="70">
        <v>2021</v>
      </c>
      <c r="F614" s="70" t="s">
        <v>160</v>
      </c>
      <c r="G614" s="70" t="s">
        <v>2436</v>
      </c>
      <c r="H614" s="70" t="s">
        <v>2437</v>
      </c>
      <c r="I614" s="148"/>
      <c r="J614" s="71">
        <v>1912.4592547330274</v>
      </c>
      <c r="K614" s="71">
        <v>1.4322515290031759</v>
      </c>
      <c r="L614" s="71">
        <v>2.7049232152367884</v>
      </c>
      <c r="M614" s="71">
        <v>31.09733792603507</v>
      </c>
      <c r="N614" s="71">
        <v>23.93856295319376</v>
      </c>
      <c r="O614" s="71">
        <v>25.824936813372556</v>
      </c>
      <c r="P614" s="71">
        <v>30.263370289302816</v>
      </c>
      <c r="Q614" s="71">
        <v>1.58112286832256</v>
      </c>
      <c r="R614" s="71">
        <v>0</v>
      </c>
      <c r="S614" s="71">
        <v>0</v>
      </c>
      <c r="T614" s="72"/>
      <c r="U614" s="71">
        <v>117701272</v>
      </c>
      <c r="V614" s="71">
        <v>712</v>
      </c>
      <c r="W614" s="71">
        <v>105</v>
      </c>
      <c r="X614" s="71">
        <v>9973</v>
      </c>
      <c r="Y614" s="71">
        <v>13220</v>
      </c>
      <c r="Z614" s="71">
        <v>19001</v>
      </c>
      <c r="AA614" s="71">
        <v>6513</v>
      </c>
      <c r="AB614" s="71">
        <v>27080</v>
      </c>
      <c r="AC614" s="71">
        <v>0</v>
      </c>
      <c r="AD614" s="71">
        <v>0</v>
      </c>
      <c r="AE614" s="72"/>
      <c r="AF614" s="71">
        <v>1141528118.1850452</v>
      </c>
      <c r="AG614" s="71">
        <v>1193118.6075924232</v>
      </c>
      <c r="AH614" s="71">
        <v>606261.16421809618</v>
      </c>
      <c r="AI614" s="71">
        <v>59858315.041722797</v>
      </c>
      <c r="AJ614" s="71">
        <v>54964395.863322683</v>
      </c>
      <c r="AK614" s="71">
        <v>0</v>
      </c>
      <c r="AL614" s="71">
        <v>0</v>
      </c>
      <c r="AM614" s="71">
        <v>3554626.0818353035</v>
      </c>
      <c r="AN614" s="71">
        <v>0</v>
      </c>
      <c r="AO614" s="71">
        <v>0</v>
      </c>
      <c r="AP614" s="71">
        <v>1261704834.9437366</v>
      </c>
      <c r="AQ614" s="72"/>
      <c r="AR614" s="71">
        <v>1041</v>
      </c>
      <c r="AS614" s="71">
        <v>344</v>
      </c>
      <c r="AT614" s="71">
        <v>0</v>
      </c>
      <c r="AU614" s="71">
        <v>0</v>
      </c>
      <c r="AV614" s="71">
        <v>0</v>
      </c>
      <c r="AW614" s="71">
        <v>0</v>
      </c>
      <c r="AX614" s="71"/>
      <c r="AY614" s="72"/>
      <c r="AZ614" s="71">
        <v>5106.9280000000008</v>
      </c>
      <c r="BA614" s="71">
        <v>70221.599999999962</v>
      </c>
      <c r="BB614" s="71">
        <v>0</v>
      </c>
      <c r="BC614" s="71">
        <v>0</v>
      </c>
      <c r="BD614" s="71">
        <v>0</v>
      </c>
      <c r="BE614" s="71">
        <v>0</v>
      </c>
      <c r="BF614" s="71"/>
      <c r="BG614" s="72"/>
      <c r="BH614" s="71">
        <v>0</v>
      </c>
      <c r="BI614" s="71">
        <v>0</v>
      </c>
      <c r="BJ614" s="71">
        <v>170.60300000000001</v>
      </c>
      <c r="BK614" s="71">
        <v>0</v>
      </c>
      <c r="BL614" s="71">
        <v>0</v>
      </c>
      <c r="BM614" s="71">
        <v>0</v>
      </c>
      <c r="BN614" s="72"/>
      <c r="BO614" s="71">
        <v>0</v>
      </c>
      <c r="BP614" s="71">
        <v>0</v>
      </c>
      <c r="BQ614" s="71">
        <v>11</v>
      </c>
      <c r="BR614" s="71">
        <v>0</v>
      </c>
      <c r="BS614" s="71">
        <v>0</v>
      </c>
      <c r="BT614" s="71">
        <v>0</v>
      </c>
      <c r="BU614"/>
      <c r="BV614" s="70">
        <v>170.60300000000001</v>
      </c>
      <c r="BW614" s="70">
        <v>0</v>
      </c>
      <c r="BX614" s="70">
        <v>0</v>
      </c>
      <c r="BY614" s="70">
        <v>0</v>
      </c>
      <c r="BZ614" s="70">
        <v>0</v>
      </c>
      <c r="CA614" s="70">
        <v>0</v>
      </c>
      <c r="CB614" s="70">
        <v>0</v>
      </c>
      <c r="CC614" s="70">
        <v>0</v>
      </c>
      <c r="CD614" s="70">
        <v>0</v>
      </c>
    </row>
    <row r="615" spans="1:82">
      <c r="A615" s="70" t="s">
        <v>2455</v>
      </c>
      <c r="B615" s="70">
        <v>68</v>
      </c>
      <c r="C615" s="70">
        <v>19</v>
      </c>
      <c r="D615" s="70">
        <v>4</v>
      </c>
      <c r="E615" s="70">
        <v>2022</v>
      </c>
      <c r="F615" s="70" t="s">
        <v>161</v>
      </c>
      <c r="G615" s="1064" t="s">
        <v>2436</v>
      </c>
      <c r="H615" s="70" t="s">
        <v>2437</v>
      </c>
      <c r="I615" s="148"/>
      <c r="J615" s="71">
        <v>1710.9501563943977</v>
      </c>
      <c r="K615" s="71">
        <v>1.4249964091056897</v>
      </c>
      <c r="L615" s="71">
        <v>2.2956661086469787</v>
      </c>
      <c r="M615" s="71">
        <v>35.195484600449433</v>
      </c>
      <c r="N615" s="71">
        <v>30.258184910822873</v>
      </c>
      <c r="O615" s="71">
        <v>27.025132684725037</v>
      </c>
      <c r="P615" s="71">
        <v>30.033215191029239</v>
      </c>
      <c r="Q615" s="71">
        <v>1.5745328076944758</v>
      </c>
      <c r="R615" s="71">
        <v>0</v>
      </c>
      <c r="S615" s="71">
        <v>0</v>
      </c>
      <c r="T615" s="72"/>
      <c r="U615" s="71">
        <v>113146088</v>
      </c>
      <c r="V615" s="71">
        <v>712</v>
      </c>
      <c r="W615" s="71">
        <v>105</v>
      </c>
      <c r="X615" s="71">
        <v>9973</v>
      </c>
      <c r="Y615" s="71">
        <v>13196</v>
      </c>
      <c r="Z615" s="71">
        <v>18892</v>
      </c>
      <c r="AA615" s="71">
        <v>6562</v>
      </c>
      <c r="AB615" s="71">
        <v>26746</v>
      </c>
      <c r="AC615" s="71">
        <v>0</v>
      </c>
      <c r="AD615" s="71">
        <v>0</v>
      </c>
      <c r="AE615" s="72"/>
      <c r="AF615" s="71">
        <v>1019559443.8056762</v>
      </c>
      <c r="AG615" s="71">
        <v>1192048.475681405</v>
      </c>
      <c r="AH615" s="71">
        <v>600019.66996667127</v>
      </c>
      <c r="AI615" s="71">
        <v>59946435.348171398</v>
      </c>
      <c r="AJ615" s="71">
        <v>57897003.006014004</v>
      </c>
      <c r="AK615" s="71">
        <v>0</v>
      </c>
      <c r="AL615" s="71">
        <v>0</v>
      </c>
      <c r="AM615" s="71">
        <v>3453638.6162127126</v>
      </c>
      <c r="AN615" s="71">
        <v>0</v>
      </c>
      <c r="AO615" s="71">
        <v>0</v>
      </c>
      <c r="AP615" s="71">
        <v>1142648588.9217224</v>
      </c>
      <c r="AQ615" s="72"/>
      <c r="AR615" s="71">
        <v>1080</v>
      </c>
      <c r="AS615" s="71">
        <v>346</v>
      </c>
      <c r="AT615" s="71">
        <v>0</v>
      </c>
      <c r="AU615" s="71">
        <v>0</v>
      </c>
      <c r="AV615" s="71">
        <v>0</v>
      </c>
      <c r="AW615" s="71">
        <v>0</v>
      </c>
      <c r="AX615" s="71"/>
      <c r="AY615" s="72"/>
      <c r="AZ615" s="71">
        <v>5353.6280000000015</v>
      </c>
      <c r="BA615" s="71">
        <v>70520.099999999962</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2456</v>
      </c>
      <c r="B616" s="70">
        <v>68</v>
      </c>
      <c r="C616" s="70">
        <v>20</v>
      </c>
      <c r="D616" s="70">
        <v>4</v>
      </c>
      <c r="E616" s="70">
        <v>2023</v>
      </c>
      <c r="F616" s="70" t="s">
        <v>1539</v>
      </c>
      <c r="G616" s="1064" t="s">
        <v>2436</v>
      </c>
      <c r="H616" s="70" t="s">
        <v>2437</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1123</v>
      </c>
      <c r="AS616" s="71">
        <v>348</v>
      </c>
      <c r="AT616" s="71">
        <v>0</v>
      </c>
      <c r="AU616" s="71">
        <v>0</v>
      </c>
      <c r="AV616" s="71">
        <v>0</v>
      </c>
      <c r="AW616" s="71">
        <v>0</v>
      </c>
      <c r="AX616" s="71"/>
      <c r="AY616" s="72"/>
      <c r="AZ616" s="71">
        <v>5611.0480000000025</v>
      </c>
      <c r="BA616" s="71">
        <v>70877.599999999962</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2457</v>
      </c>
      <c r="B617" s="70">
        <v>68</v>
      </c>
      <c r="C617" s="70">
        <v>21</v>
      </c>
      <c r="D617" s="70">
        <v>4</v>
      </c>
      <c r="E617" s="70">
        <v>2024</v>
      </c>
      <c r="F617" s="70" t="s">
        <v>1554</v>
      </c>
      <c r="G617" s="70" t="s">
        <v>2436</v>
      </c>
      <c r="H617" s="70" t="s">
        <v>2437</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1555</v>
      </c>
      <c r="B618" s="70">
        <v>511</v>
      </c>
      <c r="C618" s="70">
        <v>1</v>
      </c>
      <c r="D618" s="70">
        <v>31</v>
      </c>
      <c r="E618" s="70">
        <v>1990</v>
      </c>
      <c r="F618" s="70" t="s">
        <v>787</v>
      </c>
      <c r="G618" s="70" t="s">
        <v>1556</v>
      </c>
      <c r="H618" s="70" t="s">
        <v>1557</v>
      </c>
      <c r="I618" s="148"/>
      <c r="J618" s="71">
        <v>21056.914199969211</v>
      </c>
      <c r="K618" s="71">
        <v>1775.9950918613399</v>
      </c>
      <c r="L618" s="71">
        <v>3880.386061699206</v>
      </c>
      <c r="M618" s="71">
        <v>5769.648871827183</v>
      </c>
      <c r="N618" s="71">
        <v>9496.7870576817058</v>
      </c>
      <c r="O618" s="71">
        <v>4397.9906905710386</v>
      </c>
      <c r="P618" s="71">
        <v>4196.4392386889831</v>
      </c>
      <c r="Q618" s="71">
        <v>347.58780856634701</v>
      </c>
      <c r="R618" s="71">
        <v>810.80260761432851</v>
      </c>
      <c r="S618" s="71">
        <v>283.04507999999993</v>
      </c>
      <c r="T618" s="72"/>
      <c r="U618" s="71">
        <v>591203436</v>
      </c>
      <c r="V618" s="71">
        <v>324954</v>
      </c>
      <c r="W618" s="71">
        <v>45387</v>
      </c>
      <c r="X618" s="71">
        <v>1934712</v>
      </c>
      <c r="Y618" s="71">
        <v>2031612</v>
      </c>
      <c r="Z618" s="71">
        <v>1808945</v>
      </c>
      <c r="AA618" s="71">
        <v>1018942</v>
      </c>
      <c r="AB618" s="71">
        <v>5643647</v>
      </c>
      <c r="AC618" s="71">
        <v>140432471</v>
      </c>
      <c r="AD618" s="71">
        <v>283.04507999999993</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1558</v>
      </c>
      <c r="B619" s="70">
        <v>512</v>
      </c>
      <c r="C619" s="70">
        <v>2</v>
      </c>
      <c r="D619" s="70">
        <v>31</v>
      </c>
      <c r="E619" s="70">
        <v>2005</v>
      </c>
      <c r="F619" s="70" t="s">
        <v>789</v>
      </c>
      <c r="G619" s="70" t="s">
        <v>1556</v>
      </c>
      <c r="H619" s="70" t="s">
        <v>1557</v>
      </c>
      <c r="I619" s="148"/>
      <c r="J619" s="71">
        <v>17627.648033993861</v>
      </c>
      <c r="K619" s="71">
        <v>799.05105339900922</v>
      </c>
      <c r="L619" s="71">
        <v>3314.682372794714</v>
      </c>
      <c r="M619" s="71">
        <v>9983.0466764262492</v>
      </c>
      <c r="N619" s="71">
        <v>12657.43446834872</v>
      </c>
      <c r="O619" s="71">
        <v>5848.3582462009072</v>
      </c>
      <c r="P619" s="71">
        <v>4121.990448872144</v>
      </c>
      <c r="Q619" s="71">
        <v>331.68583694537602</v>
      </c>
      <c r="R619" s="71">
        <v>1012.111646411446</v>
      </c>
      <c r="S619" s="71">
        <v>491.37654990587021</v>
      </c>
      <c r="T619" s="72"/>
      <c r="U619" s="71">
        <v>544436538</v>
      </c>
      <c r="V619" s="71">
        <v>243740</v>
      </c>
      <c r="W619" s="71">
        <v>29434</v>
      </c>
      <c r="X619" s="71">
        <v>1621218</v>
      </c>
      <c r="Y619" s="71">
        <v>2580577</v>
      </c>
      <c r="Z619" s="71">
        <v>2783620</v>
      </c>
      <c r="AA619" s="71">
        <v>819699</v>
      </c>
      <c r="AB619" s="71">
        <v>5629970</v>
      </c>
      <c r="AC619" s="71">
        <v>178970988</v>
      </c>
      <c r="AD619" s="71">
        <v>491.37654990587032</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1559</v>
      </c>
      <c r="B620" s="70">
        <v>513</v>
      </c>
      <c r="C620" s="70">
        <v>3</v>
      </c>
      <c r="D620" s="70">
        <v>31</v>
      </c>
      <c r="E620" s="70">
        <v>2006</v>
      </c>
      <c r="F620" s="70" t="s">
        <v>790</v>
      </c>
      <c r="G620" s="70" t="s">
        <v>1556</v>
      </c>
      <c r="H620" s="70" t="s">
        <v>1557</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1560</v>
      </c>
      <c r="B621" s="70">
        <v>514</v>
      </c>
      <c r="C621" s="70">
        <v>4</v>
      </c>
      <c r="D621" s="70">
        <v>31</v>
      </c>
      <c r="E621" s="70">
        <v>2007</v>
      </c>
      <c r="F621" s="70" t="s">
        <v>791</v>
      </c>
      <c r="G621" s="70" t="s">
        <v>1556</v>
      </c>
      <c r="H621" s="70" t="s">
        <v>1557</v>
      </c>
      <c r="I621" s="148"/>
      <c r="J621" s="71">
        <v>17460.3986412671</v>
      </c>
      <c r="K621" s="71">
        <v>683.25554757769225</v>
      </c>
      <c r="L621" s="71">
        <v>2998.6304200203408</v>
      </c>
      <c r="M621" s="71">
        <v>9539.3629637306894</v>
      </c>
      <c r="N621" s="71">
        <v>12807.31170354331</v>
      </c>
      <c r="O621" s="71">
        <v>5581.7556049553341</v>
      </c>
      <c r="P621" s="71">
        <v>4056.783447961418</v>
      </c>
      <c r="Q621" s="71">
        <v>346.58429521305999</v>
      </c>
      <c r="R621" s="71">
        <v>946.18843866757391</v>
      </c>
      <c r="S621" s="71">
        <v>412.15889493322459</v>
      </c>
      <c r="T621" s="72"/>
      <c r="U621" s="71">
        <v>573403234</v>
      </c>
      <c r="V621" s="71">
        <v>227330</v>
      </c>
      <c r="W621" s="71">
        <v>36538</v>
      </c>
      <c r="X621" s="71">
        <v>1940407</v>
      </c>
      <c r="Y621" s="71">
        <v>2618005</v>
      </c>
      <c r="Z621" s="71">
        <v>2761804</v>
      </c>
      <c r="AA621" s="71">
        <v>794435</v>
      </c>
      <c r="AB621" s="71">
        <v>5571770</v>
      </c>
      <c r="AC621" s="71">
        <v>172114498</v>
      </c>
      <c r="AD621" s="71">
        <v>412.15889493322447</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1561</v>
      </c>
      <c r="B622" s="70">
        <v>515</v>
      </c>
      <c r="C622" s="70">
        <v>5</v>
      </c>
      <c r="D622" s="70">
        <v>31</v>
      </c>
      <c r="E622" s="70">
        <v>2008</v>
      </c>
      <c r="F622" s="70" t="s">
        <v>792</v>
      </c>
      <c r="G622" s="70" t="s">
        <v>1556</v>
      </c>
      <c r="H622" s="70" t="s">
        <v>1557</v>
      </c>
      <c r="I622" s="148"/>
      <c r="J622" s="71">
        <v>17082.16139751783</v>
      </c>
      <c r="K622" s="71">
        <v>599.66433827719482</v>
      </c>
      <c r="L622" s="71">
        <v>2589.2041935894722</v>
      </c>
      <c r="M622" s="71">
        <v>11161.97841631033</v>
      </c>
      <c r="N622" s="71">
        <v>13074.5909225823</v>
      </c>
      <c r="O622" s="71">
        <v>5373.5785064450993</v>
      </c>
      <c r="P622" s="71">
        <v>3932.5848593862211</v>
      </c>
      <c r="Q622" s="71">
        <v>339.249353716494</v>
      </c>
      <c r="R622" s="71">
        <v>908.70786110256813</v>
      </c>
      <c r="S622" s="71">
        <v>384.72268363000711</v>
      </c>
      <c r="T622" s="72"/>
      <c r="U622" s="71">
        <v>589417868</v>
      </c>
      <c r="V622" s="71">
        <v>227330</v>
      </c>
      <c r="W622" s="71">
        <v>36538</v>
      </c>
      <c r="X622" s="71">
        <v>1940407</v>
      </c>
      <c r="Y622" s="71">
        <v>2637145</v>
      </c>
      <c r="Z622" s="71">
        <v>2752119</v>
      </c>
      <c r="AA622" s="71">
        <v>770992</v>
      </c>
      <c r="AB622" s="71">
        <v>5543556</v>
      </c>
      <c r="AC622" s="71">
        <v>171642412</v>
      </c>
      <c r="AD622" s="71">
        <v>384.72268363000711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1562</v>
      </c>
      <c r="B623" s="70">
        <v>516</v>
      </c>
      <c r="C623" s="70">
        <v>6</v>
      </c>
      <c r="D623" s="70">
        <v>31</v>
      </c>
      <c r="E623" s="70">
        <v>2009</v>
      </c>
      <c r="F623" s="70" t="s">
        <v>176</v>
      </c>
      <c r="G623" s="70" t="s">
        <v>1556</v>
      </c>
      <c r="H623" s="70" t="s">
        <v>1557</v>
      </c>
      <c r="I623" s="148"/>
      <c r="J623" s="71">
        <v>14913.9440914926</v>
      </c>
      <c r="K623" s="71">
        <v>476.99614120734361</v>
      </c>
      <c r="L623" s="71">
        <v>2956.113425414519</v>
      </c>
      <c r="M623" s="71">
        <v>9392.0366026625816</v>
      </c>
      <c r="N623" s="71">
        <v>11303.244424064391</v>
      </c>
      <c r="O623" s="71">
        <v>5449.7267960308754</v>
      </c>
      <c r="P623" s="71">
        <v>3785.695844653344</v>
      </c>
      <c r="Q623" s="71">
        <v>321.85353596677197</v>
      </c>
      <c r="R623" s="71">
        <v>831.85811892021889</v>
      </c>
      <c r="S623" s="71">
        <v>354.77146202964161</v>
      </c>
      <c r="T623" s="72"/>
      <c r="U623" s="71">
        <v>519677609</v>
      </c>
      <c r="V623" s="71">
        <v>221470</v>
      </c>
      <c r="W623" s="71">
        <v>47803</v>
      </c>
      <c r="X623" s="71">
        <v>2061970</v>
      </c>
      <c r="Y623" s="71">
        <v>2654310</v>
      </c>
      <c r="Z623" s="71">
        <v>2754970</v>
      </c>
      <c r="AA623" s="71">
        <v>761946</v>
      </c>
      <c r="AB623" s="71">
        <v>5520894</v>
      </c>
      <c r="AC623" s="71">
        <v>153289547</v>
      </c>
      <c r="AD623" s="71">
        <v>354.77146202964173</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62.795999999999999</v>
      </c>
      <c r="BI623" s="71">
        <v>172.185</v>
      </c>
      <c r="BJ623" s="71">
        <v>15895.125</v>
      </c>
      <c r="BK623" s="71">
        <v>1864.0920000000001</v>
      </c>
      <c r="BL623" s="71">
        <v>1965.1257380000002</v>
      </c>
      <c r="BM623" s="71">
        <v>9.3000000000000007</v>
      </c>
      <c r="BN623" s="72"/>
      <c r="BO623" s="71">
        <v>9</v>
      </c>
      <c r="BP623" s="71">
        <v>6</v>
      </c>
      <c r="BQ623" s="71">
        <v>223</v>
      </c>
      <c r="BR623" s="71">
        <v>30</v>
      </c>
      <c r="BS623" s="71">
        <v>246</v>
      </c>
      <c r="BT623" s="71">
        <v>1</v>
      </c>
      <c r="BU623"/>
      <c r="BV623" s="70">
        <v>16837.907738000002</v>
      </c>
      <c r="BW623" s="70">
        <v>363.80099999999999</v>
      </c>
      <c r="BX623" s="70">
        <v>2147.194</v>
      </c>
      <c r="BY623" s="70">
        <v>96.075000000000003</v>
      </c>
      <c r="BZ623" s="70">
        <v>523.64599999999996</v>
      </c>
      <c r="CA623" s="70">
        <v>0</v>
      </c>
      <c r="CB623" s="70">
        <v>0</v>
      </c>
      <c r="CC623" s="70">
        <v>0</v>
      </c>
      <c r="CD623" s="70">
        <v>0</v>
      </c>
    </row>
    <row r="624" spans="1:82">
      <c r="A624" s="70" t="s">
        <v>1563</v>
      </c>
      <c r="B624" s="70">
        <v>517</v>
      </c>
      <c r="C624" s="70">
        <v>7</v>
      </c>
      <c r="D624" s="70">
        <v>31</v>
      </c>
      <c r="E624" s="70">
        <v>2010</v>
      </c>
      <c r="F624" s="70" t="s">
        <v>177</v>
      </c>
      <c r="G624" s="70" t="s">
        <v>1556</v>
      </c>
      <c r="H624" s="70" t="s">
        <v>1557</v>
      </c>
      <c r="I624" s="148"/>
      <c r="J624" s="71">
        <v>15205.167769580719</v>
      </c>
      <c r="K624" s="71">
        <v>497.46224478213179</v>
      </c>
      <c r="L624" s="71">
        <v>2691.252322958338</v>
      </c>
      <c r="M624" s="71">
        <v>8407.1826464545811</v>
      </c>
      <c r="N624" s="71">
        <v>11182.04635611149</v>
      </c>
      <c r="O624" s="71">
        <v>5431.4273702772989</v>
      </c>
      <c r="P624" s="71">
        <v>3833.0024453178789</v>
      </c>
      <c r="Q624" s="71">
        <v>334.54836466635101</v>
      </c>
      <c r="R624" s="71">
        <v>876.65249507004137</v>
      </c>
      <c r="S624" s="71">
        <v>336.7357135597735</v>
      </c>
      <c r="T624" s="72"/>
      <c r="U624" s="71">
        <v>593095390</v>
      </c>
      <c r="V624" s="71">
        <v>221470</v>
      </c>
      <c r="W624" s="71">
        <v>47803</v>
      </c>
      <c r="X624" s="71">
        <v>2061970</v>
      </c>
      <c r="Y624" s="71">
        <v>2670572</v>
      </c>
      <c r="Z624" s="71">
        <v>2758478</v>
      </c>
      <c r="AA624" s="71">
        <v>752201</v>
      </c>
      <c r="AB624" s="71">
        <v>5498916</v>
      </c>
      <c r="AC624" s="71">
        <v>153088568</v>
      </c>
      <c r="AD624" s="71">
        <v>336.73571355977339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59.917000000000002</v>
      </c>
      <c r="BI624" s="71">
        <v>154.56200000000001</v>
      </c>
      <c r="BJ624" s="71">
        <v>15625.664000000001</v>
      </c>
      <c r="BK624" s="71">
        <v>2750.701</v>
      </c>
      <c r="BL624" s="71">
        <v>1879.5830000000003</v>
      </c>
      <c r="BM624" s="71">
        <v>8.02</v>
      </c>
      <c r="BN624" s="72"/>
      <c r="BO624" s="71">
        <v>7</v>
      </c>
      <c r="BP624" s="71">
        <v>6</v>
      </c>
      <c r="BQ624" s="71">
        <v>219</v>
      </c>
      <c r="BR624" s="71">
        <v>31</v>
      </c>
      <c r="BS624" s="71">
        <v>251</v>
      </c>
      <c r="BT624" s="71">
        <v>1</v>
      </c>
      <c r="BU624"/>
      <c r="BV624" s="70">
        <v>17169.789000000001</v>
      </c>
      <c r="BW624" s="70">
        <v>349.64600000000002</v>
      </c>
      <c r="BX624" s="70">
        <v>2330.335</v>
      </c>
      <c r="BY624" s="70">
        <v>110.264</v>
      </c>
      <c r="BZ624" s="70">
        <v>508.154</v>
      </c>
      <c r="CA624" s="70">
        <v>0</v>
      </c>
      <c r="CB624" s="70">
        <v>5.0010000000000003</v>
      </c>
      <c r="CC624" s="70">
        <v>5.258</v>
      </c>
      <c r="CD624" s="70">
        <v>0</v>
      </c>
    </row>
    <row r="625" spans="1:82">
      <c r="A625" s="70" t="s">
        <v>1564</v>
      </c>
      <c r="B625" s="70">
        <v>518</v>
      </c>
      <c r="C625" s="70">
        <v>8</v>
      </c>
      <c r="D625" s="70">
        <v>31</v>
      </c>
      <c r="E625" s="70">
        <v>2011</v>
      </c>
      <c r="F625" s="70" t="s">
        <v>178</v>
      </c>
      <c r="G625" s="70" t="s">
        <v>1556</v>
      </c>
      <c r="H625" s="70" t="s">
        <v>1557</v>
      </c>
      <c r="I625" s="148"/>
      <c r="J625" s="71">
        <v>16414.9533092577</v>
      </c>
      <c r="K625" s="71">
        <v>697.03713618655365</v>
      </c>
      <c r="L625" s="71">
        <v>2511.134514993023</v>
      </c>
      <c r="M625" s="71">
        <v>10620.63531533829</v>
      </c>
      <c r="N625" s="71">
        <v>13536.14386784005</v>
      </c>
      <c r="O625" s="71">
        <v>5347.2582870544175</v>
      </c>
      <c r="P625" s="71">
        <v>3671.2162598458826</v>
      </c>
      <c r="Q625" s="71">
        <v>384.16428507418402</v>
      </c>
      <c r="R625" s="71">
        <v>896.91961968373732</v>
      </c>
      <c r="S625" s="71">
        <v>363.01219709667612</v>
      </c>
      <c r="T625" s="72"/>
      <c r="U625" s="71">
        <v>603017591</v>
      </c>
      <c r="V625" s="71">
        <v>221470</v>
      </c>
      <c r="W625" s="71">
        <v>47803</v>
      </c>
      <c r="X625" s="71">
        <v>2061970</v>
      </c>
      <c r="Y625" s="71">
        <v>2685761</v>
      </c>
      <c r="Z625" s="71">
        <v>2774730</v>
      </c>
      <c r="AA625" s="71">
        <v>741891</v>
      </c>
      <c r="AB625" s="71">
        <v>5474216</v>
      </c>
      <c r="AC625" s="71">
        <v>156368744</v>
      </c>
      <c r="AD625" s="71">
        <v>363.01219709667612</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18.484999999999999</v>
      </c>
      <c r="BI625" s="71">
        <v>102.20399999999999</v>
      </c>
      <c r="BJ625" s="71">
        <v>16054.81</v>
      </c>
      <c r="BK625" s="71">
        <v>3323.3670000000002</v>
      </c>
      <c r="BL625" s="71">
        <v>2044.6410249999999</v>
      </c>
      <c r="BM625" s="71">
        <v>8.14</v>
      </c>
      <c r="BN625" s="72"/>
      <c r="BO625" s="71">
        <v>2</v>
      </c>
      <c r="BP625" s="71">
        <v>5</v>
      </c>
      <c r="BQ625" s="71">
        <v>216</v>
      </c>
      <c r="BR625" s="71">
        <v>32</v>
      </c>
      <c r="BS625" s="71">
        <v>257</v>
      </c>
      <c r="BT625" s="71">
        <v>1</v>
      </c>
      <c r="BU625"/>
      <c r="BV625" s="70">
        <v>17714.317025</v>
      </c>
      <c r="BW625" s="70">
        <v>406.553</v>
      </c>
      <c r="BX625" s="70">
        <v>2858.4050000000002</v>
      </c>
      <c r="BY625" s="70">
        <v>60.698999999999998</v>
      </c>
      <c r="BZ625" s="70">
        <v>498.54</v>
      </c>
      <c r="CA625" s="70">
        <v>0</v>
      </c>
      <c r="CB625" s="70">
        <v>7.218</v>
      </c>
      <c r="CC625" s="70">
        <v>5.915</v>
      </c>
      <c r="CD625" s="70">
        <v>0</v>
      </c>
    </row>
    <row r="626" spans="1:82">
      <c r="A626" s="70" t="s">
        <v>1565</v>
      </c>
      <c r="B626" s="70">
        <v>519</v>
      </c>
      <c r="C626" s="70">
        <v>9</v>
      </c>
      <c r="D626" s="70">
        <v>31</v>
      </c>
      <c r="E626" s="70">
        <v>2012</v>
      </c>
      <c r="F626" s="70" t="s">
        <v>179</v>
      </c>
      <c r="G626" s="70" t="s">
        <v>1556</v>
      </c>
      <c r="H626" s="70" t="s">
        <v>1557</v>
      </c>
      <c r="I626" s="148"/>
      <c r="J626" s="71">
        <v>17385.330702274969</v>
      </c>
      <c r="K626" s="71">
        <v>785.23929253990707</v>
      </c>
      <c r="L626" s="71">
        <v>2533.6600550497142</v>
      </c>
      <c r="M626" s="71">
        <v>13190.79531631339</v>
      </c>
      <c r="N626" s="71">
        <v>15001.624620457769</v>
      </c>
      <c r="O626" s="71">
        <v>5345.8855754701444</v>
      </c>
      <c r="P626" s="71">
        <v>3664.0305921742215</v>
      </c>
      <c r="Q626" s="71">
        <v>416.71845914647201</v>
      </c>
      <c r="R626" s="71">
        <v>941.26483350125932</v>
      </c>
      <c r="S626" s="71">
        <v>401.58745175038001</v>
      </c>
      <c r="T626" s="72"/>
      <c r="U626" s="71">
        <v>611928517</v>
      </c>
      <c r="V626" s="71">
        <v>221470</v>
      </c>
      <c r="W626" s="71">
        <v>47803</v>
      </c>
      <c r="X626" s="71">
        <v>2061970</v>
      </c>
      <c r="Y626" s="71">
        <v>2709610</v>
      </c>
      <c r="Z626" s="71">
        <v>2796020</v>
      </c>
      <c r="AA626" s="71">
        <v>736250</v>
      </c>
      <c r="AB626" s="71">
        <v>5465451</v>
      </c>
      <c r="AC626" s="71">
        <v>159849558</v>
      </c>
      <c r="AD626" s="71">
        <v>401.58745175038013</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23.626000000000001</v>
      </c>
      <c r="BI626" s="71">
        <v>111.22499999999999</v>
      </c>
      <c r="BJ626" s="71">
        <v>15214.433000000001</v>
      </c>
      <c r="BK626" s="71">
        <v>3460.67</v>
      </c>
      <c r="BL626" s="71">
        <v>1877.8700000000001</v>
      </c>
      <c r="BM626" s="71">
        <v>8.59</v>
      </c>
      <c r="BN626" s="72"/>
      <c r="BO626" s="71">
        <v>3</v>
      </c>
      <c r="BP626" s="71">
        <v>5</v>
      </c>
      <c r="BQ626" s="71">
        <v>223</v>
      </c>
      <c r="BR626" s="71">
        <v>32</v>
      </c>
      <c r="BS626" s="71">
        <v>259</v>
      </c>
      <c r="BT626" s="71">
        <v>1</v>
      </c>
      <c r="BU626"/>
      <c r="BV626" s="70">
        <v>17277.739000000001</v>
      </c>
      <c r="BW626" s="70">
        <v>264.67700000000002</v>
      </c>
      <c r="BX626" s="70">
        <v>2680.83</v>
      </c>
      <c r="BY626" s="70">
        <v>39.994</v>
      </c>
      <c r="BZ626" s="70">
        <v>420.61399999999998</v>
      </c>
      <c r="CA626" s="70">
        <v>0</v>
      </c>
      <c r="CB626" s="70">
        <v>9.0109999999999992</v>
      </c>
      <c r="CC626" s="70">
        <v>3.5489999999999999</v>
      </c>
      <c r="CD626" s="70">
        <v>0</v>
      </c>
    </row>
    <row r="627" spans="1:82">
      <c r="A627" s="70" t="s">
        <v>1566</v>
      </c>
      <c r="B627" s="70">
        <v>520</v>
      </c>
      <c r="C627" s="70">
        <v>10</v>
      </c>
      <c r="D627" s="70">
        <v>31</v>
      </c>
      <c r="E627" s="70">
        <v>2013</v>
      </c>
      <c r="F627" s="70" t="s">
        <v>180</v>
      </c>
      <c r="G627" s="70" t="s">
        <v>1556</v>
      </c>
      <c r="H627" s="70" t="s">
        <v>1557</v>
      </c>
      <c r="I627" s="148"/>
      <c r="J627" s="71">
        <v>17759.18024590546</v>
      </c>
      <c r="K627" s="71">
        <v>649.00295370922743</v>
      </c>
      <c r="L627" s="71">
        <v>2237.421611813355</v>
      </c>
      <c r="M627" s="71">
        <v>12267.75501235921</v>
      </c>
      <c r="N627" s="71">
        <v>14633.931681599161</v>
      </c>
      <c r="O627" s="71">
        <v>5174.2961453317612</v>
      </c>
      <c r="P627" s="71">
        <v>3693.2423883459833</v>
      </c>
      <c r="Q627" s="71">
        <v>422.59326578870298</v>
      </c>
      <c r="R627" s="71">
        <v>959.8449233407307</v>
      </c>
      <c r="S627" s="71">
        <v>383.78928037763222</v>
      </c>
      <c r="T627" s="72"/>
      <c r="U627" s="71">
        <v>636467257</v>
      </c>
      <c r="V627" s="71">
        <v>221470</v>
      </c>
      <c r="W627" s="71">
        <v>47803</v>
      </c>
      <c r="X627" s="71">
        <v>2061970</v>
      </c>
      <c r="Y627" s="71">
        <v>2727383</v>
      </c>
      <c r="Z627" s="71">
        <v>2827105</v>
      </c>
      <c r="AA627" s="71">
        <v>739334</v>
      </c>
      <c r="AB627" s="71">
        <v>5463045</v>
      </c>
      <c r="AC627" s="71">
        <v>159115230</v>
      </c>
      <c r="AD627" s="71">
        <v>383.78928037763222</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39.807000000000002</v>
      </c>
      <c r="BI627" s="71">
        <v>132.83700000000002</v>
      </c>
      <c r="BJ627" s="71">
        <v>17619.312999999998</v>
      </c>
      <c r="BK627" s="71">
        <v>3544.5230000000001</v>
      </c>
      <c r="BL627" s="71">
        <v>2176.0389999999998</v>
      </c>
      <c r="BM627" s="71">
        <v>9.33</v>
      </c>
      <c r="BN627" s="72"/>
      <c r="BO627" s="71">
        <v>5</v>
      </c>
      <c r="BP627" s="71">
        <v>7</v>
      </c>
      <c r="BQ627" s="71">
        <v>232</v>
      </c>
      <c r="BR627" s="71">
        <v>34</v>
      </c>
      <c r="BS627" s="71">
        <v>258</v>
      </c>
      <c r="BT627" s="71">
        <v>1</v>
      </c>
      <c r="BU627"/>
      <c r="BV627" s="70">
        <v>19622.749</v>
      </c>
      <c r="BW627" s="70">
        <v>475.74599999999998</v>
      </c>
      <c r="BX627" s="70">
        <v>2831.3809999999999</v>
      </c>
      <c r="BY627" s="70">
        <v>58.761000000000003</v>
      </c>
      <c r="BZ627" s="70">
        <v>520.82899999999995</v>
      </c>
      <c r="CA627" s="70">
        <v>0</v>
      </c>
      <c r="CB627" s="70">
        <v>8.8339999999999996</v>
      </c>
      <c r="CC627" s="70">
        <v>3.5489999999999999</v>
      </c>
      <c r="CD627" s="70">
        <v>0</v>
      </c>
    </row>
    <row r="628" spans="1:82">
      <c r="A628" s="70" t="s">
        <v>1567</v>
      </c>
      <c r="B628" s="70">
        <v>521</v>
      </c>
      <c r="C628" s="70">
        <v>11</v>
      </c>
      <c r="D628" s="70">
        <v>31</v>
      </c>
      <c r="E628" s="70">
        <v>2014</v>
      </c>
      <c r="F628" s="70" t="s">
        <v>181</v>
      </c>
      <c r="G628" s="70" t="s">
        <v>1556</v>
      </c>
      <c r="H628" s="70" t="s">
        <v>1557</v>
      </c>
      <c r="I628" s="148"/>
      <c r="J628" s="71">
        <v>16717.59653911275</v>
      </c>
      <c r="K628" s="71">
        <v>643.19885235622257</v>
      </c>
      <c r="L628" s="71">
        <v>2025.834129244354</v>
      </c>
      <c r="M628" s="71">
        <v>12576.17879975548</v>
      </c>
      <c r="N628" s="71">
        <v>15556.74160075375</v>
      </c>
      <c r="O628" s="71">
        <v>4935.4105530307888</v>
      </c>
      <c r="P628" s="71">
        <v>3701.8643792177731</v>
      </c>
      <c r="Q628" s="71">
        <v>403.12360552835702</v>
      </c>
      <c r="R628" s="71">
        <v>973.51065954417561</v>
      </c>
      <c r="S628" s="71">
        <v>377.62782276180218</v>
      </c>
      <c r="T628" s="72"/>
      <c r="U628" s="71">
        <v>665412555</v>
      </c>
      <c r="V628" s="71">
        <v>190709</v>
      </c>
      <c r="W628" s="71">
        <v>44181</v>
      </c>
      <c r="X628" s="71">
        <v>2009602</v>
      </c>
      <c r="Y628" s="71">
        <v>2738172</v>
      </c>
      <c r="Z628" s="71">
        <v>2840103</v>
      </c>
      <c r="AA628" s="71">
        <v>737228</v>
      </c>
      <c r="AB628" s="71">
        <v>5431658</v>
      </c>
      <c r="AC628" s="71">
        <v>161888065</v>
      </c>
      <c r="AD628" s="71">
        <v>377.62782276180218</v>
      </c>
      <c r="AE628" s="72"/>
      <c r="AF628" s="71"/>
      <c r="AG628" s="71"/>
      <c r="AH628" s="71"/>
      <c r="AI628" s="71"/>
      <c r="AJ628" s="71"/>
      <c r="AK628" s="71"/>
      <c r="AL628" s="71"/>
      <c r="AM628" s="71"/>
      <c r="AN628" s="71"/>
      <c r="AO628" s="71"/>
      <c r="AP628" s="71"/>
      <c r="AQ628" s="72"/>
      <c r="AR628" s="71">
        <v>25204</v>
      </c>
      <c r="AS628" s="71">
        <v>3543</v>
      </c>
      <c r="AT628" s="71">
        <v>55</v>
      </c>
      <c r="AU628" s="71">
        <v>4</v>
      </c>
      <c r="AV628" s="71">
        <v>0</v>
      </c>
      <c r="AW628" s="71">
        <v>48</v>
      </c>
      <c r="AX628" s="71"/>
      <c r="AY628" s="72"/>
      <c r="AZ628" s="71">
        <v>115467.11500000001</v>
      </c>
      <c r="BA628" s="71">
        <v>482683.30499999988</v>
      </c>
      <c r="BB628" s="71">
        <v>319907.09999999998</v>
      </c>
      <c r="BC628" s="71">
        <v>17550</v>
      </c>
      <c r="BD628" s="71">
        <v>0</v>
      </c>
      <c r="BE628" s="71">
        <v>41730.300000000003</v>
      </c>
      <c r="BF628" s="71"/>
      <c r="BG628" s="72"/>
      <c r="BH628" s="71">
        <v>36.408000000000001</v>
      </c>
      <c r="BI628" s="71">
        <v>135.88299999999998</v>
      </c>
      <c r="BJ628" s="71">
        <v>17170.344000000001</v>
      </c>
      <c r="BK628" s="71">
        <v>2919.42</v>
      </c>
      <c r="BL628" s="71">
        <v>2209.6759999999999</v>
      </c>
      <c r="BM628" s="71">
        <v>8.5470000000000006</v>
      </c>
      <c r="BN628" s="72"/>
      <c r="BO628" s="71">
        <v>6</v>
      </c>
      <c r="BP628" s="71">
        <v>7</v>
      </c>
      <c r="BQ628" s="71">
        <v>231</v>
      </c>
      <c r="BR628" s="71">
        <v>33</v>
      </c>
      <c r="BS628" s="71">
        <v>252</v>
      </c>
      <c r="BT628" s="71">
        <v>1</v>
      </c>
      <c r="BU628"/>
      <c r="BV628" s="70">
        <v>18686.440999999999</v>
      </c>
      <c r="BW628" s="70">
        <v>460.31900000000002</v>
      </c>
      <c r="BX628" s="70">
        <v>2740.5810000000001</v>
      </c>
      <c r="BY628" s="70">
        <v>71.153999999999996</v>
      </c>
      <c r="BZ628" s="70">
        <v>511.714</v>
      </c>
      <c r="CA628" s="70">
        <v>0</v>
      </c>
      <c r="CB628" s="70">
        <v>10.069000000000001</v>
      </c>
      <c r="CC628" s="70">
        <v>0</v>
      </c>
      <c r="CD628" s="70">
        <v>0</v>
      </c>
    </row>
    <row r="629" spans="1:82">
      <c r="A629" s="70" t="s">
        <v>1568</v>
      </c>
      <c r="B629" s="70">
        <v>522</v>
      </c>
      <c r="C629" s="70">
        <v>12</v>
      </c>
      <c r="D629" s="70">
        <v>31</v>
      </c>
      <c r="E629" s="70">
        <v>2015</v>
      </c>
      <c r="F629" s="70" t="s">
        <v>182</v>
      </c>
      <c r="G629" s="70" t="s">
        <v>1556</v>
      </c>
      <c r="H629" s="70" t="s">
        <v>1557</v>
      </c>
      <c r="I629" s="148"/>
      <c r="J629" s="71">
        <v>16330.084033562331</v>
      </c>
      <c r="K629" s="71">
        <v>616.76083709568513</v>
      </c>
      <c r="L629" s="71">
        <v>2132.401763608641</v>
      </c>
      <c r="M629" s="71">
        <v>12168.36905761591</v>
      </c>
      <c r="N629" s="71">
        <v>14386.96823864129</v>
      </c>
      <c r="O629" s="71">
        <v>4906.1400933382611</v>
      </c>
      <c r="P629" s="71">
        <v>3692.6580033685632</v>
      </c>
      <c r="Q629" s="71">
        <v>392.41985802306903</v>
      </c>
      <c r="R629" s="71">
        <v>955.14101138922547</v>
      </c>
      <c r="S629" s="71">
        <v>395.64548251559847</v>
      </c>
      <c r="T629" s="72"/>
      <c r="U629" s="71">
        <v>651685183</v>
      </c>
      <c r="V629" s="71">
        <v>190709</v>
      </c>
      <c r="W629" s="71">
        <v>44181</v>
      </c>
      <c r="X629" s="71">
        <v>2009602</v>
      </c>
      <c r="Y629" s="71">
        <v>2751282</v>
      </c>
      <c r="Z629" s="71">
        <v>2850430</v>
      </c>
      <c r="AA629" s="71">
        <v>734814</v>
      </c>
      <c r="AB629" s="71">
        <v>5401210</v>
      </c>
      <c r="AC629" s="71">
        <v>163265771</v>
      </c>
      <c r="AD629" s="71">
        <v>395.64548251559847</v>
      </c>
      <c r="AE629" s="72"/>
      <c r="AF629" s="71">
        <v>5029250433.0507441</v>
      </c>
      <c r="AG629" s="71">
        <v>410898323.35083938</v>
      </c>
      <c r="AH629" s="71">
        <v>275723523.6533711</v>
      </c>
      <c r="AI629" s="71">
        <v>12781231827.781639</v>
      </c>
      <c r="AJ629" s="71">
        <v>12185558999.829599</v>
      </c>
      <c r="AK629" s="71"/>
      <c r="AL629" s="71"/>
      <c r="AM629" s="71">
        <v>740213173.27620399</v>
      </c>
      <c r="AN629" s="71"/>
      <c r="AO629" s="71"/>
      <c r="AP629" s="71">
        <v>31422876280.942394</v>
      </c>
      <c r="AQ629" s="72"/>
      <c r="AR629" s="71">
        <v>28229</v>
      </c>
      <c r="AS629" s="71">
        <v>4258</v>
      </c>
      <c r="AT629" s="71">
        <v>69</v>
      </c>
      <c r="AU629" s="71">
        <v>9</v>
      </c>
      <c r="AV629" s="71">
        <v>0</v>
      </c>
      <c r="AW629" s="71">
        <v>56</v>
      </c>
      <c r="AX629" s="71"/>
      <c r="AY629" s="72"/>
      <c r="AZ629" s="71">
        <v>133050.04399999999</v>
      </c>
      <c r="BA629" s="71">
        <v>854616.20499999984</v>
      </c>
      <c r="BB629" s="71">
        <v>319676.7</v>
      </c>
      <c r="BC629" s="71">
        <v>47717.8</v>
      </c>
      <c r="BD629" s="71">
        <v>0</v>
      </c>
      <c r="BE629" s="71">
        <v>66355.3</v>
      </c>
      <c r="BF629" s="71"/>
      <c r="BG629" s="72"/>
      <c r="BH629" s="71">
        <v>37.822000000000003</v>
      </c>
      <c r="BI629" s="71">
        <v>110.17099999999999</v>
      </c>
      <c r="BJ629" s="71">
        <v>16866.82</v>
      </c>
      <c r="BK629" s="71">
        <v>3069.83</v>
      </c>
      <c r="BL629" s="71">
        <v>2126.3849999999998</v>
      </c>
      <c r="BM629" s="71">
        <v>9.6029999999999998</v>
      </c>
      <c r="BN629" s="72"/>
      <c r="BO629" s="71">
        <v>6</v>
      </c>
      <c r="BP629" s="71">
        <v>6</v>
      </c>
      <c r="BQ629" s="71">
        <v>235</v>
      </c>
      <c r="BR629" s="71">
        <v>34</v>
      </c>
      <c r="BS629" s="71">
        <v>257</v>
      </c>
      <c r="BT629" s="71">
        <v>1</v>
      </c>
      <c r="BU629"/>
      <c r="BV629" s="70">
        <v>18429.544999999998</v>
      </c>
      <c r="BW629" s="70">
        <v>466.60599999999999</v>
      </c>
      <c r="BX629" s="70">
        <v>2751.625</v>
      </c>
      <c r="BY629" s="70">
        <v>72.887</v>
      </c>
      <c r="BZ629" s="70">
        <v>478.91899999999998</v>
      </c>
      <c r="CA629" s="70">
        <v>1.542</v>
      </c>
      <c r="CB629" s="70">
        <v>15.3</v>
      </c>
      <c r="CC629" s="70">
        <v>4.2069999999999999</v>
      </c>
      <c r="CD629" s="70">
        <v>0</v>
      </c>
    </row>
    <row r="630" spans="1:82">
      <c r="A630" s="70" t="s">
        <v>1569</v>
      </c>
      <c r="B630" s="70">
        <v>523</v>
      </c>
      <c r="C630" s="70">
        <v>13</v>
      </c>
      <c r="D630" s="70">
        <v>31</v>
      </c>
      <c r="E630" s="70">
        <v>2016</v>
      </c>
      <c r="F630" s="70" t="s">
        <v>155</v>
      </c>
      <c r="G630" s="70" t="s">
        <v>1556</v>
      </c>
      <c r="H630" s="70" t="s">
        <v>1557</v>
      </c>
      <c r="I630" s="148"/>
      <c r="J630" s="71">
        <v>15946.869153851316</v>
      </c>
      <c r="K630" s="71">
        <v>581.77696471708907</v>
      </c>
      <c r="L630" s="71">
        <v>2293.074342598647</v>
      </c>
      <c r="M630" s="71">
        <v>10432.965256059206</v>
      </c>
      <c r="N630" s="71">
        <v>14686.666404386515</v>
      </c>
      <c r="O630" s="71">
        <v>4873.592010790705</v>
      </c>
      <c r="P630" s="71">
        <v>3867.9605095986622</v>
      </c>
      <c r="Q630" s="71">
        <v>379.3509896079899</v>
      </c>
      <c r="R630" s="71">
        <v>969.95781758072837</v>
      </c>
      <c r="S630" s="71">
        <v>444.06559823623951</v>
      </c>
      <c r="T630" s="72"/>
      <c r="U630" s="71">
        <v>603660080</v>
      </c>
      <c r="V630" s="71">
        <v>190709</v>
      </c>
      <c r="W630" s="71">
        <v>44181</v>
      </c>
      <c r="X630" s="71">
        <v>2009602</v>
      </c>
      <c r="Y630" s="71">
        <v>2761826</v>
      </c>
      <c r="Z630" s="71">
        <v>2866327</v>
      </c>
      <c r="AA630" s="71">
        <v>796086</v>
      </c>
      <c r="AB630" s="71">
        <v>5370807</v>
      </c>
      <c r="AC630" s="71">
        <v>165659247.48236421</v>
      </c>
      <c r="AD630" s="71">
        <v>444.06559823623951</v>
      </c>
      <c r="AE630" s="72"/>
      <c r="AF630" s="71">
        <v>4979891351.819026</v>
      </c>
      <c r="AG630" s="71">
        <v>391670135.27534032</v>
      </c>
      <c r="AH630" s="71">
        <v>233689272.73909941</v>
      </c>
      <c r="AI630" s="71">
        <v>12758217654.67079</v>
      </c>
      <c r="AJ630" s="71">
        <v>12150184787.6409</v>
      </c>
      <c r="AK630" s="71"/>
      <c r="AL630" s="71"/>
      <c r="AM630" s="71">
        <v>736618405.6263777</v>
      </c>
      <c r="AN630" s="71"/>
      <c r="AO630" s="71"/>
      <c r="AP630" s="71">
        <v>31250271607.771534</v>
      </c>
      <c r="AQ630" s="72"/>
      <c r="AR630" s="71">
        <v>30520</v>
      </c>
      <c r="AS630" s="71">
        <v>4950</v>
      </c>
      <c r="AT630" s="71">
        <v>84</v>
      </c>
      <c r="AU630" s="71">
        <v>13</v>
      </c>
      <c r="AV630" s="71">
        <v>1</v>
      </c>
      <c r="AW630" s="71">
        <v>66</v>
      </c>
      <c r="AX630" s="71"/>
      <c r="AY630" s="72"/>
      <c r="AZ630" s="71">
        <v>146745.451</v>
      </c>
      <c r="BA630" s="71">
        <v>975032.00499999989</v>
      </c>
      <c r="BB630" s="71">
        <v>353921.7</v>
      </c>
      <c r="BC630" s="71">
        <v>50500</v>
      </c>
      <c r="BD630" s="71">
        <v>100</v>
      </c>
      <c r="BE630" s="71">
        <v>105916.3</v>
      </c>
      <c r="BF630" s="71"/>
      <c r="BG630" s="72"/>
      <c r="BH630" s="71">
        <v>37.734999999999999</v>
      </c>
      <c r="BI630" s="71">
        <v>111.348</v>
      </c>
      <c r="BJ630" s="71">
        <v>16908.844000000001</v>
      </c>
      <c r="BK630" s="71">
        <v>2928.9609999999998</v>
      </c>
      <c r="BL630" s="71">
        <v>2261.703</v>
      </c>
      <c r="BM630" s="71">
        <v>8.5</v>
      </c>
      <c r="BN630" s="72"/>
      <c r="BO630" s="71">
        <v>5</v>
      </c>
      <c r="BP630" s="71">
        <v>6</v>
      </c>
      <c r="BQ630" s="71">
        <v>238</v>
      </c>
      <c r="BR630" s="71">
        <v>35</v>
      </c>
      <c r="BS630" s="71">
        <v>268</v>
      </c>
      <c r="BT630" s="71">
        <v>1</v>
      </c>
      <c r="BU630"/>
      <c r="BV630" s="70">
        <v>18223.511999999999</v>
      </c>
      <c r="BW630" s="70">
        <v>527.99400000000003</v>
      </c>
      <c r="BX630" s="70">
        <v>2803.7629999999999</v>
      </c>
      <c r="BY630" s="70">
        <v>80.168999999999997</v>
      </c>
      <c r="BZ630" s="70">
        <v>621.65300000000002</v>
      </c>
      <c r="CA630" s="70">
        <v>0</v>
      </c>
      <c r="CB630" s="70">
        <v>0</v>
      </c>
      <c r="CC630" s="70">
        <v>0</v>
      </c>
      <c r="CD630" s="70">
        <v>0</v>
      </c>
    </row>
    <row r="631" spans="1:82">
      <c r="A631" s="70" t="s">
        <v>1570</v>
      </c>
      <c r="B631" s="70">
        <v>524</v>
      </c>
      <c r="C631" s="70">
        <v>14</v>
      </c>
      <c r="D631" s="70">
        <v>31</v>
      </c>
      <c r="E631" s="70">
        <v>2017</v>
      </c>
      <c r="F631" s="70" t="s">
        <v>156</v>
      </c>
      <c r="G631" s="70" t="s">
        <v>1556</v>
      </c>
      <c r="H631" s="70" t="s">
        <v>1557</v>
      </c>
      <c r="I631" s="148"/>
      <c r="J631" s="71">
        <v>16402.043855098364</v>
      </c>
      <c r="K631" s="71">
        <v>594.48894963019688</v>
      </c>
      <c r="L631" s="71">
        <v>2069.9812660517541</v>
      </c>
      <c r="M631" s="71">
        <v>10461.029624681056</v>
      </c>
      <c r="N631" s="71">
        <v>14429.090615125009</v>
      </c>
      <c r="O631" s="71">
        <v>4815.215958408623</v>
      </c>
      <c r="P631" s="71">
        <v>3858.328427459172</v>
      </c>
      <c r="Q631" s="71">
        <v>364.70516075081201</v>
      </c>
      <c r="R631" s="71">
        <v>988.41205904984997</v>
      </c>
      <c r="S631" s="71">
        <v>430.7267910234001</v>
      </c>
      <c r="T631" s="72"/>
      <c r="U631" s="71">
        <v>610549238</v>
      </c>
      <c r="V631" s="71">
        <v>190709</v>
      </c>
      <c r="W631" s="71">
        <v>44181</v>
      </c>
      <c r="X631" s="71">
        <v>2009602</v>
      </c>
      <c r="Y631" s="71">
        <v>2772845</v>
      </c>
      <c r="Z631" s="71">
        <v>2878972</v>
      </c>
      <c r="AA631" s="71">
        <v>799166</v>
      </c>
      <c r="AB631" s="71">
        <v>5339539</v>
      </c>
      <c r="AC631" s="71">
        <v>172160613</v>
      </c>
      <c r="AD631" s="71">
        <v>430.7267910234001</v>
      </c>
      <c r="AE631" s="72"/>
      <c r="AF631" s="71">
        <v>4949279039.765892</v>
      </c>
      <c r="AG631" s="71">
        <v>392808151.71876138</v>
      </c>
      <c r="AH631" s="71">
        <v>285476171.71763331</v>
      </c>
      <c r="AI631" s="71">
        <v>12442571319.05834</v>
      </c>
      <c r="AJ631" s="71">
        <v>11061748158.85364</v>
      </c>
      <c r="AK631" s="71"/>
      <c r="AL631" s="71"/>
      <c r="AM631" s="71">
        <v>733475824.68410873</v>
      </c>
      <c r="AN631" s="71"/>
      <c r="AO631" s="71"/>
      <c r="AP631" s="71">
        <v>29865358665.798374</v>
      </c>
      <c r="AQ631" s="72"/>
      <c r="AR631" s="71">
        <v>32147</v>
      </c>
      <c r="AS631" s="71">
        <v>5693</v>
      </c>
      <c r="AT631" s="71">
        <v>107</v>
      </c>
      <c r="AU631" s="71">
        <v>16</v>
      </c>
      <c r="AV631" s="71">
        <v>1</v>
      </c>
      <c r="AW631" s="71">
        <v>80</v>
      </c>
      <c r="AX631" s="71"/>
      <c r="AY631" s="72"/>
      <c r="AZ631" s="71">
        <v>156160.88</v>
      </c>
      <c r="BA631" s="71">
        <v>1146485.8049999999</v>
      </c>
      <c r="BB631" s="71">
        <v>360144.79999999987</v>
      </c>
      <c r="BC631" s="71">
        <v>57360</v>
      </c>
      <c r="BD631" s="71">
        <v>100</v>
      </c>
      <c r="BE631" s="71">
        <v>109470.6</v>
      </c>
      <c r="BF631" s="71"/>
      <c r="BG631" s="72"/>
      <c r="BH631" s="71">
        <v>148.82300000000001</v>
      </c>
      <c r="BI631" s="71">
        <v>103.1</v>
      </c>
      <c r="BJ631" s="71">
        <v>16886.244999999999</v>
      </c>
      <c r="BK631" s="71">
        <v>3282.8710000000001</v>
      </c>
      <c r="BL631" s="71">
        <v>2163.3650000000002</v>
      </c>
      <c r="BM631" s="71">
        <v>9.8699999999999992</v>
      </c>
      <c r="BN631" s="72"/>
      <c r="BO631" s="71">
        <v>8</v>
      </c>
      <c r="BP631" s="71">
        <v>6</v>
      </c>
      <c r="BQ631" s="71">
        <v>236</v>
      </c>
      <c r="BR631" s="71">
        <v>34</v>
      </c>
      <c r="BS631" s="71">
        <v>261</v>
      </c>
      <c r="BT631" s="71">
        <v>1</v>
      </c>
      <c r="BU631"/>
      <c r="BV631" s="70">
        <v>18505.297999999999</v>
      </c>
      <c r="BW631" s="70">
        <v>501.76100000000002</v>
      </c>
      <c r="BX631" s="70">
        <v>2741.0329999999999</v>
      </c>
      <c r="BY631" s="70">
        <v>87.358000000000004</v>
      </c>
      <c r="BZ631" s="70">
        <v>758.82399999999996</v>
      </c>
      <c r="CA631" s="70">
        <v>0</v>
      </c>
      <c r="CB631" s="70">
        <v>0</v>
      </c>
      <c r="CC631" s="70">
        <v>0</v>
      </c>
      <c r="CD631" s="70">
        <v>0</v>
      </c>
    </row>
    <row r="632" spans="1:82">
      <c r="A632" s="70" t="s">
        <v>1571</v>
      </c>
      <c r="B632" s="70">
        <v>525</v>
      </c>
      <c r="C632" s="70">
        <v>15</v>
      </c>
      <c r="D632" s="70">
        <v>31</v>
      </c>
      <c r="E632" s="70">
        <v>2018</v>
      </c>
      <c r="F632" s="70" t="s">
        <v>183</v>
      </c>
      <c r="G632" s="70" t="s">
        <v>1556</v>
      </c>
      <c r="H632" s="70" t="s">
        <v>1557</v>
      </c>
      <c r="I632" s="148"/>
      <c r="J632" s="71">
        <v>16201.75802699879</v>
      </c>
      <c r="K632" s="71">
        <v>553.30819232749457</v>
      </c>
      <c r="L632" s="71">
        <v>1898.9411907220149</v>
      </c>
      <c r="M632" s="71">
        <v>10512.624221804503</v>
      </c>
      <c r="N632" s="71">
        <v>13325.300134929639</v>
      </c>
      <c r="O632" s="71">
        <v>4732.3781425646739</v>
      </c>
      <c r="P632" s="71">
        <v>3838.6732000070215</v>
      </c>
      <c r="Q632" s="71">
        <v>336.19811653276201</v>
      </c>
      <c r="R632" s="71">
        <v>1011.2446959428828</v>
      </c>
      <c r="S632" s="71">
        <v>489.40962602617537</v>
      </c>
      <c r="T632" s="72"/>
      <c r="U632" s="71">
        <v>630434565</v>
      </c>
      <c r="V632" s="71">
        <v>190709</v>
      </c>
      <c r="W632" s="71">
        <v>44181</v>
      </c>
      <c r="X632" s="71">
        <v>2009602</v>
      </c>
      <c r="Y632" s="71">
        <v>2781336</v>
      </c>
      <c r="Z632" s="71">
        <v>2883621</v>
      </c>
      <c r="AA632" s="71">
        <v>803089</v>
      </c>
      <c r="AB632" s="71">
        <v>5304413</v>
      </c>
      <c r="AC632" s="71">
        <v>175447271</v>
      </c>
      <c r="AD632" s="71">
        <v>489.40962602617537</v>
      </c>
      <c r="AE632" s="72"/>
      <c r="AF632" s="71">
        <v>5130018578.3435736</v>
      </c>
      <c r="AG632" s="71">
        <v>355397409.00529748</v>
      </c>
      <c r="AH632" s="71">
        <v>269061326.97015113</v>
      </c>
      <c r="AI632" s="71">
        <v>12718849463.945749</v>
      </c>
      <c r="AJ632" s="71">
        <v>10307147356.170959</v>
      </c>
      <c r="AK632" s="71"/>
      <c r="AL632" s="71"/>
      <c r="AM632" s="71">
        <v>730158341.12330925</v>
      </c>
      <c r="AN632" s="71"/>
      <c r="AO632" s="71"/>
      <c r="AP632" s="71">
        <v>29510632475.55904</v>
      </c>
      <c r="AQ632" s="72"/>
      <c r="AR632" s="71">
        <v>34928</v>
      </c>
      <c r="AS632" s="71">
        <v>6695</v>
      </c>
      <c r="AT632" s="71">
        <v>257</v>
      </c>
      <c r="AU632" s="71">
        <v>21</v>
      </c>
      <c r="AV632" s="71">
        <v>2</v>
      </c>
      <c r="AW632" s="71">
        <v>91</v>
      </c>
      <c r="AX632" s="71"/>
      <c r="AY632" s="72"/>
      <c r="AZ632" s="71">
        <v>171496.25099999941</v>
      </c>
      <c r="BA632" s="71">
        <v>1310084.605</v>
      </c>
      <c r="BB632" s="71">
        <v>412946.1</v>
      </c>
      <c r="BC632" s="71">
        <v>72017</v>
      </c>
      <c r="BD632" s="71">
        <v>350</v>
      </c>
      <c r="BE632" s="71">
        <v>140087.48300000001</v>
      </c>
      <c r="BF632" s="71"/>
      <c r="BG632" s="72"/>
      <c r="BH632" s="71">
        <v>158.95599999999999</v>
      </c>
      <c r="BI632" s="71">
        <v>108.512</v>
      </c>
      <c r="BJ632" s="71">
        <v>16817.845000000001</v>
      </c>
      <c r="BK632" s="71">
        <v>3163.732</v>
      </c>
      <c r="BL632" s="71">
        <v>2221.254586</v>
      </c>
      <c r="BM632" s="71">
        <v>8.843</v>
      </c>
      <c r="BN632" s="72"/>
      <c r="BO632" s="71">
        <v>8</v>
      </c>
      <c r="BP632" s="71">
        <v>6</v>
      </c>
      <c r="BQ632" s="71">
        <v>239</v>
      </c>
      <c r="BR632" s="71">
        <v>34</v>
      </c>
      <c r="BS632" s="71">
        <v>259</v>
      </c>
      <c r="BT632" s="71">
        <v>1</v>
      </c>
      <c r="BU632"/>
      <c r="BV632" s="70">
        <v>18270.909</v>
      </c>
      <c r="BW632" s="70">
        <v>500.88499999999999</v>
      </c>
      <c r="BX632" s="70">
        <v>2830.942</v>
      </c>
      <c r="BY632" s="70">
        <v>119.421586</v>
      </c>
      <c r="BZ632" s="70">
        <v>756.98500000000001</v>
      </c>
      <c r="CA632" s="70">
        <v>0</v>
      </c>
      <c r="CB632" s="70">
        <v>0</v>
      </c>
      <c r="CC632" s="70">
        <v>0</v>
      </c>
      <c r="CD632" s="70">
        <v>0</v>
      </c>
    </row>
    <row r="633" spans="1:82">
      <c r="A633" s="70" t="s">
        <v>1572</v>
      </c>
      <c r="B633" s="70">
        <v>526</v>
      </c>
      <c r="C633" s="70">
        <v>16</v>
      </c>
      <c r="D633" s="70">
        <v>31</v>
      </c>
      <c r="E633" s="70">
        <v>2019</v>
      </c>
      <c r="F633" s="70" t="s">
        <v>158</v>
      </c>
      <c r="G633" s="70" t="s">
        <v>1556</v>
      </c>
      <c r="H633" s="70" t="s">
        <v>1557</v>
      </c>
      <c r="I633" s="148"/>
      <c r="J633" s="71">
        <v>14723.198848885817</v>
      </c>
      <c r="K633" s="71">
        <v>513.4292595117771</v>
      </c>
      <c r="L633" s="71">
        <v>1907.4490951961754</v>
      </c>
      <c r="M633" s="71">
        <v>9430.7785042428459</v>
      </c>
      <c r="N633" s="71">
        <v>13533.27774934913</v>
      </c>
      <c r="O633" s="71">
        <v>4598.737728825995</v>
      </c>
      <c r="P633" s="71">
        <v>3578.1369080593204</v>
      </c>
      <c r="Q633" s="71">
        <v>325.07474952540502</v>
      </c>
      <c r="R633" s="71">
        <v>977.05080558300506</v>
      </c>
      <c r="S633" s="71">
        <v>449.55850097540167</v>
      </c>
      <c r="T633" s="72"/>
      <c r="U633" s="71">
        <v>602362255</v>
      </c>
      <c r="V633" s="71">
        <v>190709</v>
      </c>
      <c r="W633" s="71">
        <v>44181</v>
      </c>
      <c r="X633" s="71">
        <v>2009602</v>
      </c>
      <c r="Y633" s="71">
        <v>2790286</v>
      </c>
      <c r="Z633" s="71">
        <v>2879118</v>
      </c>
      <c r="AA633" s="71">
        <v>742979</v>
      </c>
      <c r="AB633" s="71">
        <v>5267762</v>
      </c>
      <c r="AC633" s="71">
        <v>172291205</v>
      </c>
      <c r="AD633" s="71">
        <v>449.55850097540173</v>
      </c>
      <c r="AE633" s="72"/>
      <c r="AF633" s="71">
        <v>4829938692.8975611</v>
      </c>
      <c r="AG633" s="71">
        <v>355292165.85834301</v>
      </c>
      <c r="AH633" s="71">
        <v>290505863.9306224</v>
      </c>
      <c r="AI633" s="71">
        <v>12463416616.447771</v>
      </c>
      <c r="AJ633" s="71">
        <v>10907430524.91353</v>
      </c>
      <c r="AK633" s="71">
        <v>0</v>
      </c>
      <c r="AL633" s="71">
        <v>0</v>
      </c>
      <c r="AM633" s="71">
        <v>717429528.70889544</v>
      </c>
      <c r="AN633" s="71">
        <v>0</v>
      </c>
      <c r="AO633" s="71">
        <v>0</v>
      </c>
      <c r="AP633" s="71">
        <v>29564013392.756725</v>
      </c>
      <c r="AQ633" s="72"/>
      <c r="AR633" s="71">
        <v>36192</v>
      </c>
      <c r="AS633" s="71">
        <v>7852</v>
      </c>
      <c r="AT633" s="71">
        <v>385</v>
      </c>
      <c r="AU633" s="71">
        <v>23</v>
      </c>
      <c r="AV633" s="71">
        <v>2</v>
      </c>
      <c r="AW633" s="71">
        <v>105</v>
      </c>
      <c r="AX633" s="71"/>
      <c r="AY633" s="72"/>
      <c r="AZ633" s="71">
        <v>179682.6400000001</v>
      </c>
      <c r="BA633" s="71">
        <v>1663172.2050000001</v>
      </c>
      <c r="BB633" s="71">
        <v>541441.30000000005</v>
      </c>
      <c r="BC633" s="71">
        <v>72214.100000000006</v>
      </c>
      <c r="BD633" s="71">
        <v>350</v>
      </c>
      <c r="BE633" s="71">
        <v>145012.25899999999</v>
      </c>
      <c r="BF633" s="71"/>
      <c r="BG633" s="72"/>
      <c r="BH633" s="71">
        <v>157.47999999999999</v>
      </c>
      <c r="BI633" s="71">
        <v>83.381</v>
      </c>
      <c r="BJ633" s="71">
        <v>16444.150000000001</v>
      </c>
      <c r="BK633" s="71">
        <v>2342.3960000000002</v>
      </c>
      <c r="BL633" s="71">
        <v>2217.7060000000001</v>
      </c>
      <c r="BM633" s="71">
        <v>8.9459999999999997</v>
      </c>
      <c r="BN633" s="72"/>
      <c r="BO633" s="71">
        <v>7</v>
      </c>
      <c r="BP633" s="71">
        <v>6</v>
      </c>
      <c r="BQ633" s="71">
        <v>237</v>
      </c>
      <c r="BR633" s="71">
        <v>34</v>
      </c>
      <c r="BS633" s="71">
        <v>257</v>
      </c>
      <c r="BT633" s="71">
        <v>1</v>
      </c>
      <c r="BU633"/>
      <c r="BV633" s="70">
        <v>17082.599999999999</v>
      </c>
      <c r="BW633" s="70">
        <v>528.15099999999995</v>
      </c>
      <c r="BX633" s="70">
        <v>2850.201</v>
      </c>
      <c r="BY633" s="70">
        <v>80.552999999999997</v>
      </c>
      <c r="BZ633" s="70">
        <v>712.55399999999997</v>
      </c>
      <c r="CA633" s="70">
        <v>0</v>
      </c>
      <c r="CB633" s="70">
        <v>0</v>
      </c>
      <c r="CC633" s="70">
        <v>0</v>
      </c>
      <c r="CD633" s="70">
        <v>0</v>
      </c>
    </row>
    <row r="634" spans="1:82">
      <c r="A634" s="70" t="s">
        <v>1573</v>
      </c>
      <c r="B634" s="70">
        <v>527</v>
      </c>
      <c r="C634" s="70">
        <v>17</v>
      </c>
      <c r="D634" s="70">
        <v>31</v>
      </c>
      <c r="E634" s="70">
        <v>2020</v>
      </c>
      <c r="F634" s="70" t="s">
        <v>159</v>
      </c>
      <c r="G634" s="1064" t="s">
        <v>1556</v>
      </c>
      <c r="H634" s="70" t="s">
        <v>1557</v>
      </c>
      <c r="I634" s="148"/>
      <c r="J634" s="71">
        <v>11996.850887685881</v>
      </c>
      <c r="K634" s="71">
        <v>538.06533288373214</v>
      </c>
      <c r="L634" s="71">
        <v>2354.6139247279307</v>
      </c>
      <c r="M634" s="71">
        <v>8870.8095450281962</v>
      </c>
      <c r="N634" s="71">
        <v>12427.507191015693</v>
      </c>
      <c r="O634" s="71">
        <v>4026.9221276709372</v>
      </c>
      <c r="P634" s="71">
        <v>3390.1545623072011</v>
      </c>
      <c r="Q634" s="71">
        <v>308.289821179081</v>
      </c>
      <c r="R634" s="71">
        <v>921.22371527302187</v>
      </c>
      <c r="S634" s="71">
        <v>449.62454700200823</v>
      </c>
      <c r="T634" s="72"/>
      <c r="U634" s="71">
        <v>558722694</v>
      </c>
      <c r="V634" s="71">
        <v>184908</v>
      </c>
      <c r="W634" s="71">
        <v>48461</v>
      </c>
      <c r="X634" s="71">
        <v>1987761</v>
      </c>
      <c r="Y634" s="71">
        <v>2795571</v>
      </c>
      <c r="Z634" s="71">
        <v>2877530</v>
      </c>
      <c r="AA634" s="71">
        <v>748220</v>
      </c>
      <c r="AB634" s="71">
        <v>5228732</v>
      </c>
      <c r="AC634" s="71">
        <v>163305112.99999997</v>
      </c>
      <c r="AD634" s="71">
        <v>449.62454700200823</v>
      </c>
      <c r="AE634" s="72"/>
      <c r="AF634" s="71">
        <v>4362455076.1374426</v>
      </c>
      <c r="AG634" s="71">
        <v>344738779.4325313</v>
      </c>
      <c r="AH634" s="71">
        <v>345300101.15131354</v>
      </c>
      <c r="AI634" s="71">
        <v>11413090874.315611</v>
      </c>
      <c r="AJ634" s="71">
        <v>11479978262.99855</v>
      </c>
      <c r="AK634" s="71">
        <v>0</v>
      </c>
      <c r="AL634" s="71">
        <v>0</v>
      </c>
      <c r="AM634" s="71">
        <v>682407618.42415571</v>
      </c>
      <c r="AN634" s="71">
        <v>0</v>
      </c>
      <c r="AO634" s="71">
        <v>0</v>
      </c>
      <c r="AP634" s="71">
        <v>28627970712.459606</v>
      </c>
      <c r="AQ634" s="72"/>
      <c r="AR634" s="71">
        <v>38320</v>
      </c>
      <c r="AS634" s="71">
        <v>8985</v>
      </c>
      <c r="AT634" s="71">
        <v>507</v>
      </c>
      <c r="AU634" s="71">
        <v>31</v>
      </c>
      <c r="AV634" s="71">
        <v>2</v>
      </c>
      <c r="AW634" s="71">
        <v>111</v>
      </c>
      <c r="AX634" s="71"/>
      <c r="AY634" s="72"/>
      <c r="AZ634" s="71">
        <v>192962.5740000002</v>
      </c>
      <c r="BA634" s="71">
        <v>1924409.5729999989</v>
      </c>
      <c r="BB634" s="71">
        <v>543263.70000000007</v>
      </c>
      <c r="BC634" s="71">
        <v>91799.1</v>
      </c>
      <c r="BD634" s="71">
        <v>350</v>
      </c>
      <c r="BE634" s="71">
        <v>257856.06</v>
      </c>
      <c r="BF634" s="71"/>
      <c r="BG634" s="72"/>
      <c r="BH634" s="71">
        <v>48.762999999999998</v>
      </c>
      <c r="BI634" s="71">
        <v>76.344999999999999</v>
      </c>
      <c r="BJ634" s="71">
        <v>13504.99</v>
      </c>
      <c r="BK634" s="71">
        <v>1761.41</v>
      </c>
      <c r="BL634" s="71">
        <v>2049.3470000000002</v>
      </c>
      <c r="BM634" s="71">
        <v>8.625</v>
      </c>
      <c r="BN634" s="72"/>
      <c r="BO634" s="71">
        <v>6</v>
      </c>
      <c r="BP634" s="71">
        <v>5</v>
      </c>
      <c r="BQ634" s="71">
        <v>233</v>
      </c>
      <c r="BR634" s="71">
        <v>35</v>
      </c>
      <c r="BS634" s="71">
        <v>250</v>
      </c>
      <c r="BT634" s="71">
        <v>1</v>
      </c>
      <c r="BU634"/>
      <c r="BV634" s="70">
        <v>13840.763999999999</v>
      </c>
      <c r="BW634" s="70">
        <v>519.76</v>
      </c>
      <c r="BX634" s="70">
        <v>2640.4119999999998</v>
      </c>
      <c r="BY634" s="70">
        <v>59.889000000000003</v>
      </c>
      <c r="BZ634" s="70">
        <v>388.65499999999997</v>
      </c>
      <c r="CA634" s="70">
        <v>0</v>
      </c>
      <c r="CB634" s="70">
        <v>0</v>
      </c>
      <c r="CC634" s="70">
        <v>0</v>
      </c>
      <c r="CD634" s="70">
        <v>0</v>
      </c>
    </row>
    <row r="635" spans="1:82">
      <c r="A635" s="70" t="s">
        <v>1574</v>
      </c>
      <c r="B635" s="70">
        <v>527</v>
      </c>
      <c r="C635" s="70">
        <v>18</v>
      </c>
      <c r="D635" s="70">
        <v>31</v>
      </c>
      <c r="E635" s="70">
        <v>2021</v>
      </c>
      <c r="F635" s="70" t="s">
        <v>160</v>
      </c>
      <c r="G635" s="1064" t="s">
        <v>1556</v>
      </c>
      <c r="H635" s="70" t="s">
        <v>1557</v>
      </c>
      <c r="I635" s="148"/>
      <c r="J635" s="71">
        <v>12815.551882190202</v>
      </c>
      <c r="K635" s="71">
        <v>518.30627332050346</v>
      </c>
      <c r="L635" s="71">
        <v>2148.7946345153746</v>
      </c>
      <c r="M635" s="71">
        <v>9009.3404871329567</v>
      </c>
      <c r="N635" s="71">
        <v>12282.093985108651</v>
      </c>
      <c r="O635" s="71">
        <v>3905.4178970024227</v>
      </c>
      <c r="P635" s="71">
        <v>3501.9779582906262</v>
      </c>
      <c r="Q635" s="71">
        <v>302.66048958369299</v>
      </c>
      <c r="R635" s="71">
        <v>957.10181350929565</v>
      </c>
      <c r="S635" s="71">
        <v>479.14245092041199</v>
      </c>
      <c r="T635" s="72"/>
      <c r="U635" s="71">
        <v>612925649</v>
      </c>
      <c r="V635" s="71">
        <v>184908</v>
      </c>
      <c r="W635" s="71">
        <v>48461</v>
      </c>
      <c r="X635" s="71">
        <v>1987761</v>
      </c>
      <c r="Y635" s="71">
        <v>2796536</v>
      </c>
      <c r="Z635" s="71">
        <v>2873457</v>
      </c>
      <c r="AA635" s="71">
        <v>753663</v>
      </c>
      <c r="AB635" s="71">
        <v>5183687</v>
      </c>
      <c r="AC635" s="71">
        <v>164595157.99999997</v>
      </c>
      <c r="AD635" s="71">
        <v>479.14245092041199</v>
      </c>
      <c r="AE635" s="72"/>
      <c r="AF635" s="71">
        <v>4694746646.3446655</v>
      </c>
      <c r="AG635" s="71">
        <v>350691877.0291239</v>
      </c>
      <c r="AH635" s="71">
        <v>309581635.8983652</v>
      </c>
      <c r="AI635" s="71">
        <v>12523543882.417791</v>
      </c>
      <c r="AJ635" s="71">
        <v>11186714096.02211</v>
      </c>
      <c r="AK635" s="71">
        <v>0</v>
      </c>
      <c r="AL635" s="71">
        <v>0</v>
      </c>
      <c r="AM635" s="71">
        <v>680430908.79876673</v>
      </c>
      <c r="AN635" s="71">
        <v>0</v>
      </c>
      <c r="AO635" s="71">
        <v>0</v>
      </c>
      <c r="AP635" s="71">
        <v>29745709046.510822</v>
      </c>
      <c r="AQ635" s="72"/>
      <c r="AR635" s="71">
        <v>41675</v>
      </c>
      <c r="AS635" s="71">
        <v>9816</v>
      </c>
      <c r="AT635" s="71">
        <v>639</v>
      </c>
      <c r="AU635" s="71">
        <v>33</v>
      </c>
      <c r="AV635" s="71">
        <v>2</v>
      </c>
      <c r="AW635" s="71">
        <v>115</v>
      </c>
      <c r="AX635" s="71"/>
      <c r="AY635" s="72"/>
      <c r="AZ635" s="71">
        <v>213255.94999998939</v>
      </c>
      <c r="BA635" s="71">
        <v>1984164.07099998</v>
      </c>
      <c r="BB635" s="71">
        <v>603477.6</v>
      </c>
      <c r="BC635" s="71">
        <v>99939.099999999991</v>
      </c>
      <c r="BD635" s="71">
        <v>350</v>
      </c>
      <c r="BE635" s="71">
        <v>259594.06</v>
      </c>
      <c r="BF635" s="71"/>
      <c r="BG635" s="72"/>
      <c r="BH635" s="71">
        <v>42.908999999999999</v>
      </c>
      <c r="BI635" s="71">
        <v>81.971000000000004</v>
      </c>
      <c r="BJ635" s="71">
        <v>15013.976000000001</v>
      </c>
      <c r="BK635" s="71">
        <v>2148.672</v>
      </c>
      <c r="BL635" s="71">
        <v>1840.2409999999998</v>
      </c>
      <c r="BM635" s="71">
        <v>0</v>
      </c>
      <c r="BN635" s="72"/>
      <c r="BO635" s="71">
        <v>6</v>
      </c>
      <c r="BP635" s="71">
        <v>5</v>
      </c>
      <c r="BQ635" s="71">
        <v>233</v>
      </c>
      <c r="BR635" s="71">
        <v>35</v>
      </c>
      <c r="BS635" s="71">
        <v>252</v>
      </c>
      <c r="BT635" s="71">
        <v>0</v>
      </c>
      <c r="BU635"/>
      <c r="BV635" s="70">
        <v>15517.28</v>
      </c>
      <c r="BW635" s="70">
        <v>542.45799999999997</v>
      </c>
      <c r="BX635" s="70">
        <v>2538.4679999999998</v>
      </c>
      <c r="BY635" s="70">
        <v>59.69</v>
      </c>
      <c r="BZ635" s="70">
        <v>469.87299999999999</v>
      </c>
      <c r="CA635" s="70">
        <v>0</v>
      </c>
      <c r="CB635" s="70">
        <v>0</v>
      </c>
      <c r="CC635" s="70">
        <v>0</v>
      </c>
      <c r="CD635" s="70">
        <v>0</v>
      </c>
    </row>
    <row r="636" spans="1:82">
      <c r="A636" s="70" t="s">
        <v>1575</v>
      </c>
      <c r="B636" s="70">
        <v>527</v>
      </c>
      <c r="C636" s="70">
        <v>19</v>
      </c>
      <c r="D636" s="70">
        <v>31</v>
      </c>
      <c r="E636" s="70">
        <v>2022</v>
      </c>
      <c r="F636" s="70" t="s">
        <v>161</v>
      </c>
      <c r="G636" s="70" t="s">
        <v>1556</v>
      </c>
      <c r="H636" s="70" t="s">
        <v>1557</v>
      </c>
      <c r="I636" s="148"/>
      <c r="J636" s="71">
        <v>11290.283591913147</v>
      </c>
      <c r="K636" s="71">
        <v>495.78797895919894</v>
      </c>
      <c r="L636" s="71">
        <v>1926.6780987110706</v>
      </c>
      <c r="M636" s="71">
        <v>9185.4950014356455</v>
      </c>
      <c r="N636" s="71">
        <v>12129.358782938451</v>
      </c>
      <c r="O636" s="71">
        <v>4115.1057387305082</v>
      </c>
      <c r="P636" s="71">
        <v>3482.1366476673725</v>
      </c>
      <c r="Q636" s="71">
        <v>302.58586881011513</v>
      </c>
      <c r="R636" s="71">
        <v>962.88797699418831</v>
      </c>
      <c r="S636" s="71">
        <v>456.78000790976273</v>
      </c>
      <c r="T636" s="72"/>
      <c r="U636" s="71">
        <v>664125927</v>
      </c>
      <c r="V636" s="71">
        <v>184908</v>
      </c>
      <c r="W636" s="71">
        <v>48461</v>
      </c>
      <c r="X636" s="71">
        <v>1987761</v>
      </c>
      <c r="Y636" s="71">
        <v>2804281</v>
      </c>
      <c r="Z636" s="71">
        <v>2876677</v>
      </c>
      <c r="AA636" s="71">
        <v>760817</v>
      </c>
      <c r="AB636" s="71">
        <v>5139913</v>
      </c>
      <c r="AC636" s="71">
        <v>167669939.99999997</v>
      </c>
      <c r="AD636" s="71">
        <v>456.78000790976273</v>
      </c>
      <c r="AE636" s="72"/>
      <c r="AF636" s="71">
        <v>4535001021.4841261</v>
      </c>
      <c r="AG636" s="71">
        <v>353772554.98230088</v>
      </c>
      <c r="AH636" s="71">
        <v>343638461.8869738</v>
      </c>
      <c r="AI636" s="71">
        <v>12437436696.524389</v>
      </c>
      <c r="AJ636" s="71">
        <v>11418652767.36241</v>
      </c>
      <c r="AK636" s="71">
        <v>0</v>
      </c>
      <c r="AL636" s="71">
        <v>0</v>
      </c>
      <c r="AM636" s="71">
        <v>663703059.17796135</v>
      </c>
      <c r="AN636" s="71">
        <v>0</v>
      </c>
      <c r="AO636" s="71">
        <v>0</v>
      </c>
      <c r="AP636" s="71">
        <v>29752204561.418167</v>
      </c>
      <c r="AQ636" s="72"/>
      <c r="AR636" s="71">
        <v>45199</v>
      </c>
      <c r="AS636" s="71">
        <v>10282</v>
      </c>
      <c r="AT636" s="71">
        <v>776</v>
      </c>
      <c r="AU636" s="71">
        <v>42</v>
      </c>
      <c r="AV636" s="71">
        <v>2</v>
      </c>
      <c r="AW636" s="71">
        <v>121</v>
      </c>
      <c r="AX636" s="71"/>
      <c r="AY636" s="72"/>
      <c r="AZ636" s="71">
        <v>235288.94199998491</v>
      </c>
      <c r="BA636" s="71">
        <v>2015500.8709999735</v>
      </c>
      <c r="BB636" s="71">
        <v>639467.20000000007</v>
      </c>
      <c r="BC636" s="71">
        <v>171857.8</v>
      </c>
      <c r="BD636" s="71">
        <v>350</v>
      </c>
      <c r="BE636" s="71">
        <v>406613.45999999996</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1576</v>
      </c>
      <c r="B637" s="70">
        <v>527</v>
      </c>
      <c r="C637" s="70">
        <v>20</v>
      </c>
      <c r="D637" s="70">
        <v>31</v>
      </c>
      <c r="E637" s="70">
        <v>2023</v>
      </c>
      <c r="F637" s="70" t="s">
        <v>1539</v>
      </c>
      <c r="G637" s="70" t="s">
        <v>1556</v>
      </c>
      <c r="H637" s="70" t="s">
        <v>1557</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48697</v>
      </c>
      <c r="AS637" s="71">
        <v>10539</v>
      </c>
      <c r="AT637" s="71">
        <v>907</v>
      </c>
      <c r="AU637" s="71">
        <v>44</v>
      </c>
      <c r="AV637" s="71">
        <v>3</v>
      </c>
      <c r="AW637" s="71">
        <v>123</v>
      </c>
      <c r="AX637" s="71"/>
      <c r="AY637" s="72"/>
      <c r="AZ637" s="71">
        <v>257748.57899997837</v>
      </c>
      <c r="BA637" s="71">
        <v>2035100.5709999662</v>
      </c>
      <c r="BB637" s="71">
        <v>1164555.6000000001</v>
      </c>
      <c r="BC637" s="71">
        <v>193637.8</v>
      </c>
      <c r="BD637" s="71">
        <v>2350</v>
      </c>
      <c r="BE637" s="71">
        <v>330975.26</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1577</v>
      </c>
      <c r="B638" s="70">
        <v>527</v>
      </c>
      <c r="C638" s="70">
        <v>21</v>
      </c>
      <c r="D638" s="70">
        <v>31</v>
      </c>
      <c r="E638" s="70">
        <v>2024</v>
      </c>
      <c r="F638" s="70" t="s">
        <v>1554</v>
      </c>
      <c r="G638" s="70" t="s">
        <v>1556</v>
      </c>
      <c r="H638" s="70" t="s">
        <v>1557</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1578</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1644</v>
      </c>
      <c r="IX6" s="1058" t="s">
        <v>1644</v>
      </c>
      <c r="IY6" s="1058" t="s">
        <v>1644</v>
      </c>
      <c r="IZ6" s="1058" t="s">
        <v>1644</v>
      </c>
      <c r="JA6" s="1058" t="s">
        <v>1644</v>
      </c>
      <c r="JB6" s="1058" t="s">
        <v>1644</v>
      </c>
      <c r="JC6" s="1058" t="s">
        <v>1644</v>
      </c>
      <c r="JD6" s="1058" t="s">
        <v>1644</v>
      </c>
      <c r="JE6" s="1058" t="s">
        <v>1644</v>
      </c>
      <c r="JF6" s="1058" t="s">
        <v>1644</v>
      </c>
      <c r="JG6" s="1058" t="s">
        <v>1644</v>
      </c>
      <c r="JH6" s="1058" t="s">
        <v>1644</v>
      </c>
      <c r="JI6" s="1058" t="s">
        <v>1644</v>
      </c>
      <c r="JJ6" s="1058" t="s">
        <v>1644</v>
      </c>
      <c r="JK6" s="1058" t="s">
        <v>1644</v>
      </c>
      <c r="JL6" s="1058" t="s">
        <v>1644</v>
      </c>
      <c r="JM6" s="1058" t="s">
        <v>1644</v>
      </c>
      <c r="JN6" s="1058" t="s">
        <v>1644</v>
      </c>
      <c r="JO6" s="1058" t="s">
        <v>1644</v>
      </c>
      <c r="JP6" s="1058" t="s">
        <v>1644</v>
      </c>
      <c r="JQ6" s="1058" t="s">
        <v>1644</v>
      </c>
      <c r="JR6" s="1058" t="s">
        <v>1644</v>
      </c>
      <c r="JS6" s="1058" t="s">
        <v>1644</v>
      </c>
      <c r="JT6" s="1058" t="s">
        <v>1644</v>
      </c>
      <c r="JU6" s="1058" t="s">
        <v>1644</v>
      </c>
      <c r="JV6" s="1058" t="s">
        <v>1644</v>
      </c>
      <c r="JW6" s="1058" t="s">
        <v>1644</v>
      </c>
      <c r="JX6" s="1058" t="s">
        <v>1644</v>
      </c>
      <c r="JY6" s="1058" t="s">
        <v>1644</v>
      </c>
      <c r="JZ6" s="1058" t="s">
        <v>1644</v>
      </c>
      <c r="KA6" s="1058" t="s">
        <v>1644</v>
      </c>
      <c r="KB6" s="1058" t="s">
        <v>1644</v>
      </c>
      <c r="KC6" s="1058" t="s">
        <v>1644</v>
      </c>
      <c r="KD6" s="1058" t="s">
        <v>1644</v>
      </c>
      <c r="KE6" s="1058" t="s">
        <v>1644</v>
      </c>
      <c r="KF6" s="1058" t="s">
        <v>1644</v>
      </c>
      <c r="KG6" s="1058" t="s">
        <v>1644</v>
      </c>
      <c r="KH6" s="1058" t="s">
        <v>1644</v>
      </c>
      <c r="KI6" s="1058" t="s">
        <v>1644</v>
      </c>
      <c r="KJ6" s="1058" t="s">
        <v>1644</v>
      </c>
      <c r="KK6" s="1058" t="s">
        <v>1644</v>
      </c>
      <c r="KL6" s="1058" t="s">
        <v>1644</v>
      </c>
      <c r="KM6" s="1058" t="s">
        <v>1644</v>
      </c>
      <c r="KN6" s="1058" t="s">
        <v>1644</v>
      </c>
      <c r="KO6" s="1058" t="s">
        <v>1644</v>
      </c>
      <c r="KP6" s="1058" t="s">
        <v>1644</v>
      </c>
      <c r="KQ6" s="1058" t="s">
        <v>1644</v>
      </c>
      <c r="KR6" s="1058" t="s">
        <v>1644</v>
      </c>
      <c r="KS6" s="1058" t="s">
        <v>1644</v>
      </c>
      <c r="KT6" s="1058" t="s">
        <v>1644</v>
      </c>
      <c r="KU6" s="1058" t="s">
        <v>1644</v>
      </c>
      <c r="KV6" s="1058" t="s">
        <v>1644</v>
      </c>
      <c r="KW6" s="1058" t="s">
        <v>1644</v>
      </c>
      <c r="KX6" s="1058" t="s">
        <v>1644</v>
      </c>
      <c r="KY6" s="1058" t="s">
        <v>1644</v>
      </c>
      <c r="KZ6" s="1058" t="s">
        <v>1644</v>
      </c>
      <c r="LA6" s="1058" t="s">
        <v>1644</v>
      </c>
      <c r="LB6" s="1058" t="s">
        <v>1644</v>
      </c>
      <c r="LC6" s="1058" t="s">
        <v>1644</v>
      </c>
      <c r="LD6" s="1058" t="s">
        <v>1644</v>
      </c>
      <c r="LE6" s="1058" t="s">
        <v>1644</v>
      </c>
      <c r="LF6" s="1058" t="s">
        <v>1644</v>
      </c>
      <c r="LG6" s="1058" t="s">
        <v>1644</v>
      </c>
      <c r="LH6" s="1058" t="s">
        <v>1644</v>
      </c>
      <c r="LI6" s="1058" t="s">
        <v>1644</v>
      </c>
      <c r="LJ6" s="1058" t="s">
        <v>1644</v>
      </c>
      <c r="LK6" s="1058" t="s">
        <v>1644</v>
      </c>
      <c r="LL6" s="1058" t="s">
        <v>1644</v>
      </c>
      <c r="LM6" s="1058" t="s">
        <v>1644</v>
      </c>
      <c r="LN6" s="1058" t="s">
        <v>1644</v>
      </c>
      <c r="LO6" s="1058" t="s">
        <v>1644</v>
      </c>
      <c r="LP6" s="1058" t="s">
        <v>1644</v>
      </c>
      <c r="LQ6" s="1058" t="s">
        <v>1644</v>
      </c>
      <c r="LR6" s="1058" t="s">
        <v>1644</v>
      </c>
      <c r="LS6" s="1058" t="s">
        <v>1644</v>
      </c>
      <c r="LT6" s="1058" t="s">
        <v>1644</v>
      </c>
      <c r="LU6" s="1058" t="s">
        <v>1644</v>
      </c>
      <c r="LV6" s="1058" t="s">
        <v>1644</v>
      </c>
      <c r="LW6" s="1058" t="s">
        <v>1644</v>
      </c>
      <c r="LX6" s="1058" t="s">
        <v>1644</v>
      </c>
      <c r="LY6" s="1058" t="s">
        <v>1644</v>
      </c>
      <c r="LZ6" s="1058" t="s">
        <v>1644</v>
      </c>
      <c r="MA6" s="1058" t="s">
        <v>1644</v>
      </c>
      <c r="MB6" s="1058" t="s">
        <v>1644</v>
      </c>
      <c r="MC6" s="1058" t="s">
        <v>1644</v>
      </c>
      <c r="MD6" s="1058" t="s">
        <v>1644</v>
      </c>
      <c r="ME6" s="1058" t="s">
        <v>1644</v>
      </c>
      <c r="MF6" s="1058" t="s">
        <v>1644</v>
      </c>
      <c r="MG6" s="1058" t="s">
        <v>1644</v>
      </c>
      <c r="MH6" s="1058" t="s">
        <v>1644</v>
      </c>
      <c r="MI6" s="1058" t="s">
        <v>1644</v>
      </c>
      <c r="MJ6" s="1058" t="s">
        <v>1644</v>
      </c>
      <c r="MK6" s="1058" t="s">
        <v>1644</v>
      </c>
      <c r="ML6" s="1058" t="s">
        <v>1644</v>
      </c>
      <c r="MM6" s="1058" t="s">
        <v>1644</v>
      </c>
      <c r="MN6" s="1058" t="s">
        <v>1644</v>
      </c>
      <c r="MO6" s="1058" t="s">
        <v>1644</v>
      </c>
      <c r="MP6" s="1058" t="s">
        <v>1644</v>
      </c>
      <c r="MQ6" s="1058" t="s">
        <v>1644</v>
      </c>
      <c r="MR6" s="1058" t="s">
        <v>1644</v>
      </c>
      <c r="MS6" s="1058" t="s">
        <v>1644</v>
      </c>
      <c r="MT6" s="1058" t="s">
        <v>1644</v>
      </c>
      <c r="MU6" s="1058" t="s">
        <v>1644</v>
      </c>
      <c r="MV6" s="1058" t="s">
        <v>1644</v>
      </c>
      <c r="MW6" s="1058" t="s">
        <v>1644</v>
      </c>
      <c r="MX6" s="1058" t="s">
        <v>1644</v>
      </c>
      <c r="MY6" s="1058" t="s">
        <v>1644</v>
      </c>
      <c r="MZ6" s="1058" t="s">
        <v>1644</v>
      </c>
      <c r="NA6" s="1058" t="s">
        <v>1644</v>
      </c>
      <c r="NB6" s="1058" t="s">
        <v>1644</v>
      </c>
      <c r="NC6" s="1058" t="s">
        <v>1644</v>
      </c>
      <c r="ND6" s="1058" t="s">
        <v>1644</v>
      </c>
      <c r="NE6" s="1058" t="s">
        <v>1644</v>
      </c>
      <c r="NF6" s="1058" t="s">
        <v>1644</v>
      </c>
      <c r="NG6" s="1058" t="s">
        <v>1644</v>
      </c>
      <c r="NH6" s="1058" t="s">
        <v>1644</v>
      </c>
      <c r="NI6" s="1058" t="s">
        <v>1644</v>
      </c>
      <c r="NJ6" s="1058" t="s">
        <v>1644</v>
      </c>
      <c r="NK6" s="1058" t="s">
        <v>1644</v>
      </c>
      <c r="NL6" s="1058" t="s">
        <v>1644</v>
      </c>
      <c r="NM6" s="1058" t="s">
        <v>1644</v>
      </c>
      <c r="NN6" s="1058" t="s">
        <v>1644</v>
      </c>
      <c r="NO6" s="1058" t="s">
        <v>1644</v>
      </c>
      <c r="NP6" s="1058" t="s">
        <v>1644</v>
      </c>
      <c r="NQ6" s="1058" t="s">
        <v>1644</v>
      </c>
      <c r="NR6" s="1058" t="s">
        <v>1644</v>
      </c>
      <c r="NS6" s="1058" t="s">
        <v>1644</v>
      </c>
      <c r="NT6" s="1058" t="s">
        <v>1644</v>
      </c>
      <c r="NU6" s="1058" t="s">
        <v>1644</v>
      </c>
      <c r="NV6" s="1058" t="s">
        <v>1644</v>
      </c>
      <c r="NW6" s="1058" t="s">
        <v>1644</v>
      </c>
      <c r="NX6" s="1058" t="s">
        <v>1644</v>
      </c>
      <c r="NY6" s="1058" t="s">
        <v>1644</v>
      </c>
      <c r="NZ6" s="1058" t="s">
        <v>1644</v>
      </c>
      <c r="OA6" s="1058" t="s">
        <v>1644</v>
      </c>
      <c r="OB6" s="1058" t="s">
        <v>1644</v>
      </c>
      <c r="OC6" s="1058" t="s">
        <v>1644</v>
      </c>
      <c r="OD6" s="1058" t="s">
        <v>1644</v>
      </c>
      <c r="OE6" s="1058" t="s">
        <v>1644</v>
      </c>
      <c r="OF6" s="1058" t="s">
        <v>1644</v>
      </c>
      <c r="OG6" s="1058" t="s">
        <v>1644</v>
      </c>
      <c r="OH6" s="1058" t="s">
        <v>1644</v>
      </c>
      <c r="OI6" s="1058" t="s">
        <v>1644</v>
      </c>
      <c r="OJ6" s="1058" t="s">
        <v>1644</v>
      </c>
      <c r="OK6" s="1058" t="s">
        <v>1644</v>
      </c>
      <c r="OL6" s="1058" t="s">
        <v>1644</v>
      </c>
      <c r="OM6" s="1058" t="s">
        <v>1644</v>
      </c>
      <c r="ON6" s="1058" t="s">
        <v>1644</v>
      </c>
      <c r="OO6" s="1058" t="s">
        <v>1644</v>
      </c>
      <c r="OP6" s="1058" t="s">
        <v>1644</v>
      </c>
      <c r="OQ6" s="1058" t="s">
        <v>1644</v>
      </c>
      <c r="OR6" s="1058" t="s">
        <v>1644</v>
      </c>
      <c r="OS6" s="1058" t="s">
        <v>1644</v>
      </c>
      <c r="OT6" s="1058" t="s">
        <v>1644</v>
      </c>
      <c r="OU6" s="1058" t="s">
        <v>1644</v>
      </c>
      <c r="OV6" s="1058" t="s">
        <v>1644</v>
      </c>
      <c r="OW6" s="1058" t="s">
        <v>1644</v>
      </c>
      <c r="OX6" s="1058" t="s">
        <v>1644</v>
      </c>
      <c r="OY6" s="1058" t="s">
        <v>1644</v>
      </c>
      <c r="OZ6" s="1058" t="s">
        <v>1644</v>
      </c>
      <c r="PA6" s="1058" t="s">
        <v>1644</v>
      </c>
      <c r="PB6" s="1058" t="s">
        <v>1644</v>
      </c>
      <c r="PC6" s="1058" t="s">
        <v>1644</v>
      </c>
      <c r="PD6" s="1058" t="s">
        <v>1644</v>
      </c>
      <c r="PE6" s="1058" t="s">
        <v>1644</v>
      </c>
      <c r="PF6" s="1058" t="s">
        <v>1644</v>
      </c>
      <c r="PG6" s="1058" t="s">
        <v>1644</v>
      </c>
      <c r="PH6" s="1058" t="s">
        <v>1644</v>
      </c>
      <c r="PI6" s="1058" t="s">
        <v>1644</v>
      </c>
      <c r="PJ6" s="1058" t="s">
        <v>1644</v>
      </c>
      <c r="PK6" s="1058" t="s">
        <v>1644</v>
      </c>
      <c r="PL6" s="1058" t="s">
        <v>1644</v>
      </c>
      <c r="PM6" s="1058" t="s">
        <v>1644</v>
      </c>
      <c r="PN6" s="1058" t="s">
        <v>1644</v>
      </c>
      <c r="PO6" s="1058" t="s">
        <v>1644</v>
      </c>
      <c r="PP6" s="1058" t="s">
        <v>1644</v>
      </c>
      <c r="PQ6" s="1058" t="s">
        <v>1644</v>
      </c>
      <c r="PR6" s="1058" t="s">
        <v>1644</v>
      </c>
      <c r="PS6" s="1058" t="s">
        <v>1644</v>
      </c>
      <c r="PT6" s="1058" t="s">
        <v>1644</v>
      </c>
      <c r="PU6" s="1058" t="s">
        <v>1644</v>
      </c>
      <c r="PV6" s="1058" t="s">
        <v>1644</v>
      </c>
      <c r="PW6" s="1058" t="s">
        <v>1644</v>
      </c>
      <c r="PX6" s="1058" t="s">
        <v>1644</v>
      </c>
      <c r="PY6" s="1058" t="s">
        <v>1644</v>
      </c>
      <c r="PZ6" s="1058" t="s">
        <v>1644</v>
      </c>
      <c r="QA6" s="1058" t="s">
        <v>1644</v>
      </c>
      <c r="QB6" s="1058" t="s">
        <v>1644</v>
      </c>
      <c r="QC6" s="1058" t="s">
        <v>1644</v>
      </c>
      <c r="QD6" s="1058" t="s">
        <v>1644</v>
      </c>
      <c r="QE6" s="1058" t="s">
        <v>1644</v>
      </c>
      <c r="QF6" s="1058" t="s">
        <v>1644</v>
      </c>
      <c r="QG6" s="1058" t="s">
        <v>1644</v>
      </c>
      <c r="QH6" s="1058" t="s">
        <v>1644</v>
      </c>
      <c r="QI6" s="1058" t="s">
        <v>1644</v>
      </c>
      <c r="QJ6" s="1058" t="s">
        <v>1644</v>
      </c>
      <c r="QK6" s="1058" t="s">
        <v>1644</v>
      </c>
      <c r="QL6" s="1058" t="s">
        <v>1644</v>
      </c>
      <c r="QM6" s="1058" t="s">
        <v>1644</v>
      </c>
      <c r="QN6" s="1058" t="s">
        <v>1644</v>
      </c>
      <c r="QO6" s="1058" t="s">
        <v>1644</v>
      </c>
      <c r="QP6" s="1058" t="s">
        <v>1644</v>
      </c>
      <c r="QQ6" s="1058" t="s">
        <v>1644</v>
      </c>
      <c r="QR6" s="1058" t="s">
        <v>1644</v>
      </c>
      <c r="QS6" s="1058" t="s">
        <v>1644</v>
      </c>
      <c r="QT6" s="1058" t="s">
        <v>1644</v>
      </c>
      <c r="QU6" s="1058" t="s">
        <v>1644</v>
      </c>
      <c r="QV6" s="1058" t="s">
        <v>1644</v>
      </c>
      <c r="QW6" s="1058" t="s">
        <v>1644</v>
      </c>
      <c r="QX6" s="1058" t="s">
        <v>1644</v>
      </c>
      <c r="QY6" s="1058" t="s">
        <v>1644</v>
      </c>
      <c r="QZ6" s="1058" t="s">
        <v>1644</v>
      </c>
      <c r="RA6" s="1058" t="s">
        <v>1644</v>
      </c>
      <c r="RB6" s="1058" t="s">
        <v>1644</v>
      </c>
      <c r="RC6" s="1058" t="s">
        <v>1644</v>
      </c>
      <c r="RD6" s="1058" t="s">
        <v>1644</v>
      </c>
      <c r="RE6" s="1058" t="s">
        <v>1644</v>
      </c>
      <c r="RF6" s="1058" t="s">
        <v>1644</v>
      </c>
      <c r="RG6" s="1058" t="s">
        <v>1644</v>
      </c>
      <c r="RH6" s="1058" t="s">
        <v>1644</v>
      </c>
      <c r="RI6" s="1058" t="s">
        <v>1644</v>
      </c>
      <c r="RJ6" s="1058" t="s">
        <v>1644</v>
      </c>
      <c r="RK6" s="1058" t="s">
        <v>1644</v>
      </c>
      <c r="RL6" s="1058" t="s">
        <v>1644</v>
      </c>
      <c r="RM6" s="1058" t="s">
        <v>1644</v>
      </c>
      <c r="RN6" s="1058" t="s">
        <v>1644</v>
      </c>
      <c r="RO6" s="1058" t="s">
        <v>1644</v>
      </c>
      <c r="RP6" s="1058" t="s">
        <v>1644</v>
      </c>
      <c r="RQ6" s="1058" t="s">
        <v>1644</v>
      </c>
      <c r="RR6" s="1058" t="s">
        <v>1644</v>
      </c>
      <c r="RS6" s="1058" t="s">
        <v>1644</v>
      </c>
      <c r="RT6" s="1058" t="s">
        <v>1644</v>
      </c>
      <c r="RU6" s="1058" t="s">
        <v>1644</v>
      </c>
      <c r="RV6" s="1058" t="s">
        <v>1644</v>
      </c>
      <c r="RW6" s="1058" t="s">
        <v>1644</v>
      </c>
      <c r="RX6" s="1058" t="s">
        <v>1644</v>
      </c>
      <c r="RY6" s="1058" t="s">
        <v>1644</v>
      </c>
      <c r="RZ6" s="1058" t="s">
        <v>1644</v>
      </c>
      <c r="SA6" s="1058" t="s">
        <v>1644</v>
      </c>
      <c r="SB6" s="1058" t="s">
        <v>1644</v>
      </c>
      <c r="SC6" s="1058" t="s">
        <v>1644</v>
      </c>
      <c r="SD6" s="1058" t="s">
        <v>1644</v>
      </c>
      <c r="SE6" s="1058" t="s">
        <v>1644</v>
      </c>
      <c r="SF6" s="1058" t="s">
        <v>1644</v>
      </c>
      <c r="SG6" s="1058" t="s">
        <v>1644</v>
      </c>
      <c r="SH6" s="1058" t="s">
        <v>1644</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2094</v>
      </c>
      <c r="B9" s="70">
        <v>1</v>
      </c>
      <c r="C9" s="70">
        <v>1</v>
      </c>
      <c r="D9" s="70">
        <v>1</v>
      </c>
      <c r="E9" s="70">
        <v>1990</v>
      </c>
      <c r="F9" s="70" t="s">
        <v>787</v>
      </c>
      <c r="G9" s="1073" t="s">
        <v>1725</v>
      </c>
      <c r="H9" s="70" t="s">
        <v>1726</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2095</v>
      </c>
      <c r="B10" s="70">
        <v>2</v>
      </c>
      <c r="C10" s="70">
        <v>2</v>
      </c>
      <c r="D10" s="70">
        <v>1</v>
      </c>
      <c r="E10" s="70">
        <v>2005</v>
      </c>
      <c r="F10" s="70" t="s">
        <v>789</v>
      </c>
      <c r="G10" s="1073" t="s">
        <v>1725</v>
      </c>
      <c r="H10" s="70" t="s">
        <v>1726</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2096</v>
      </c>
      <c r="B11" s="70">
        <v>3</v>
      </c>
      <c r="C11" s="70">
        <v>3</v>
      </c>
      <c r="D11" s="70">
        <v>1</v>
      </c>
      <c r="E11" s="70">
        <v>2006</v>
      </c>
      <c r="F11" s="70" t="s">
        <v>790</v>
      </c>
      <c r="G11" s="1073" t="s">
        <v>1725</v>
      </c>
      <c r="H11" s="70" t="s">
        <v>1726</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2097</v>
      </c>
      <c r="B12" s="70">
        <v>4</v>
      </c>
      <c r="C12" s="70">
        <v>4</v>
      </c>
      <c r="D12" s="70">
        <v>1</v>
      </c>
      <c r="E12" s="70">
        <v>2007</v>
      </c>
      <c r="F12" s="70" t="s">
        <v>791</v>
      </c>
      <c r="G12" s="1073" t="s">
        <v>1725</v>
      </c>
      <c r="H12" s="70" t="s">
        <v>1726</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2098</v>
      </c>
      <c r="B13" s="70">
        <v>5</v>
      </c>
      <c r="C13" s="70">
        <v>5</v>
      </c>
      <c r="D13" s="70">
        <v>1</v>
      </c>
      <c r="E13" s="70">
        <v>2008</v>
      </c>
      <c r="F13" s="70" t="s">
        <v>792</v>
      </c>
      <c r="G13" s="1073" t="s">
        <v>1725</v>
      </c>
      <c r="H13" s="70" t="s">
        <v>1726</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2099</v>
      </c>
      <c r="B14" s="70">
        <v>6</v>
      </c>
      <c r="C14" s="70">
        <v>6</v>
      </c>
      <c r="D14" s="70">
        <v>1</v>
      </c>
      <c r="E14" s="70">
        <v>2009</v>
      </c>
      <c r="F14" s="70" t="s">
        <v>176</v>
      </c>
      <c r="G14" s="1073" t="s">
        <v>1725</v>
      </c>
      <c r="H14" s="70" t="s">
        <v>1726</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26.9</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26.9</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26.9</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26.9</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1</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1</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1</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1</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2100</v>
      </c>
      <c r="B15" s="70">
        <v>7</v>
      </c>
      <c r="C15" s="70">
        <v>7</v>
      </c>
      <c r="D15" s="70">
        <v>1</v>
      </c>
      <c r="E15" s="70">
        <v>2010</v>
      </c>
      <c r="F15" s="70" t="s">
        <v>177</v>
      </c>
      <c r="G15" s="1073" t="s">
        <v>1725</v>
      </c>
      <c r="H15" s="70" t="s">
        <v>1726</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20.5</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20.5</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20.5</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20.5</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1</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1</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1</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1</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2101</v>
      </c>
      <c r="B16" s="70">
        <v>8</v>
      </c>
      <c r="C16" s="70">
        <v>8</v>
      </c>
      <c r="D16" s="70">
        <v>1</v>
      </c>
      <c r="E16" s="70">
        <v>2011</v>
      </c>
      <c r="F16" s="70" t="s">
        <v>178</v>
      </c>
      <c r="G16" s="1073" t="s">
        <v>1725</v>
      </c>
      <c r="H16" s="70" t="s">
        <v>1726</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16.297999999999998</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16.297999999999998</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16.297999999999998</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16.297999999999998</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1</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1</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1</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1</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2102</v>
      </c>
      <c r="B17" s="70">
        <v>9</v>
      </c>
      <c r="C17" s="70">
        <v>9</v>
      </c>
      <c r="D17" s="70">
        <v>1</v>
      </c>
      <c r="E17" s="70">
        <v>2012</v>
      </c>
      <c r="F17" s="70" t="s">
        <v>179</v>
      </c>
      <c r="G17" s="1073" t="s">
        <v>1725</v>
      </c>
      <c r="H17" s="70" t="s">
        <v>1726</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2103</v>
      </c>
      <c r="B18" s="70">
        <v>10</v>
      </c>
      <c r="C18" s="70">
        <v>10</v>
      </c>
      <c r="D18" s="70">
        <v>1</v>
      </c>
      <c r="E18" s="70">
        <v>2013</v>
      </c>
      <c r="F18" s="70" t="s">
        <v>180</v>
      </c>
      <c r="G18" s="1073" t="s">
        <v>1725</v>
      </c>
      <c r="H18" s="70" t="s">
        <v>1726</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21.402999999999999</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21.402999999999999</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21.402999999999999</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21.402999999999999</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1</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1</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1</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1</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2104</v>
      </c>
      <c r="B19" s="70">
        <v>11</v>
      </c>
      <c r="C19" s="70">
        <v>11</v>
      </c>
      <c r="D19" s="70">
        <v>1</v>
      </c>
      <c r="E19" s="70">
        <v>2014</v>
      </c>
      <c r="F19" s="70" t="s">
        <v>181</v>
      </c>
      <c r="G19" s="1073" t="s">
        <v>1725</v>
      </c>
      <c r="H19" s="70" t="s">
        <v>1726</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2105</v>
      </c>
      <c r="B20" s="70">
        <v>12</v>
      </c>
      <c r="C20" s="70">
        <v>12</v>
      </c>
      <c r="D20" s="70">
        <v>1</v>
      </c>
      <c r="E20" s="70">
        <v>2015</v>
      </c>
      <c r="F20" s="70" t="s">
        <v>182</v>
      </c>
      <c r="G20" s="1073" t="s">
        <v>1725</v>
      </c>
      <c r="H20" s="70" t="s">
        <v>1726</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2106</v>
      </c>
      <c r="B21" s="70">
        <v>13</v>
      </c>
      <c r="C21" s="70">
        <v>13</v>
      </c>
      <c r="D21" s="70">
        <v>1</v>
      </c>
      <c r="E21" s="70">
        <v>2016</v>
      </c>
      <c r="F21" s="70" t="s">
        <v>155</v>
      </c>
      <c r="G21" s="1073" t="s">
        <v>1725</v>
      </c>
      <c r="H21" s="70" t="s">
        <v>1726</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24.687000000000001</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24.687000000000001</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24.687000000000001</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24.687000000000001</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1</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1</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1</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1</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2107</v>
      </c>
      <c r="B22" s="70">
        <v>14</v>
      </c>
      <c r="C22" s="70">
        <v>14</v>
      </c>
      <c r="D22" s="70">
        <v>1</v>
      </c>
      <c r="E22" s="70">
        <v>2017</v>
      </c>
      <c r="F22" s="70" t="s">
        <v>156</v>
      </c>
      <c r="G22" s="1073" t="s">
        <v>1725</v>
      </c>
      <c r="H22" s="70" t="s">
        <v>1726</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35.029000000000003</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35.029000000000003</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35.029000000000003</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35.029000000000003</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1</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1</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1</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1</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2108</v>
      </c>
      <c r="B23" s="70">
        <v>15</v>
      </c>
      <c r="C23" s="70">
        <v>15</v>
      </c>
      <c r="D23" s="70">
        <v>1</v>
      </c>
      <c r="E23" s="70">
        <v>2018</v>
      </c>
      <c r="F23" s="70" t="s">
        <v>183</v>
      </c>
      <c r="G23" s="1073" t="s">
        <v>1725</v>
      </c>
      <c r="H23" s="70" t="s">
        <v>1726</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37.142000000000003</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37.142000000000003</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37.142000000000003</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37.142000000000003</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1</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1</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1</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1</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2109</v>
      </c>
      <c r="B24" s="70">
        <v>16</v>
      </c>
      <c r="C24" s="70">
        <v>16</v>
      </c>
      <c r="D24" s="70">
        <v>1</v>
      </c>
      <c r="E24" s="70">
        <v>2019</v>
      </c>
      <c r="F24" s="70" t="s">
        <v>158</v>
      </c>
      <c r="G24" s="1073" t="s">
        <v>1725</v>
      </c>
      <c r="H24" s="70" t="s">
        <v>1726</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35.698</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35.698</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35.698</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35.698</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1</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1</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1</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1</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2110</v>
      </c>
      <c r="B25" s="70">
        <v>17</v>
      </c>
      <c r="C25" s="70">
        <v>17</v>
      </c>
      <c r="D25" s="70">
        <v>1</v>
      </c>
      <c r="E25" s="70">
        <v>2020</v>
      </c>
      <c r="F25" s="70" t="s">
        <v>159</v>
      </c>
      <c r="G25" s="1073" t="s">
        <v>1725</v>
      </c>
      <c r="H25" s="70" t="s">
        <v>1726</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31.286000000000001</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31.286000000000001</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31.286000000000001</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31.286000000000001</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1</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1</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1</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1</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2111</v>
      </c>
      <c r="B26" s="70">
        <v>18</v>
      </c>
      <c r="C26" s="70">
        <v>18</v>
      </c>
      <c r="D26" s="70">
        <v>1</v>
      </c>
      <c r="E26" s="70">
        <v>2021</v>
      </c>
      <c r="F26" s="70" t="s">
        <v>160</v>
      </c>
      <c r="G26" s="1073" t="s">
        <v>1725</v>
      </c>
      <c r="H26" s="70" t="s">
        <v>1726</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31.91</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31.91</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31.91</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31.91</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1</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1</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1</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1</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1783</v>
      </c>
      <c r="B27" s="70">
        <v>19</v>
      </c>
      <c r="C27" s="70">
        <v>19</v>
      </c>
      <c r="D27" s="70">
        <v>1</v>
      </c>
      <c r="E27" s="70">
        <v>2022</v>
      </c>
      <c r="F27" s="70" t="s">
        <v>161</v>
      </c>
      <c r="G27" s="1073" t="s">
        <v>1725</v>
      </c>
      <c r="H27" s="70" t="s">
        <v>1726</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2112</v>
      </c>
      <c r="B28" s="70">
        <v>20</v>
      </c>
      <c r="C28" s="70">
        <v>20</v>
      </c>
      <c r="D28" s="70">
        <v>1</v>
      </c>
      <c r="E28" s="70">
        <v>2023</v>
      </c>
      <c r="F28" s="70" t="s">
        <v>1539</v>
      </c>
      <c r="G28" s="1073" t="s">
        <v>1725</v>
      </c>
      <c r="H28" s="70" t="s">
        <v>1726</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1724</v>
      </c>
      <c r="B29" s="70">
        <v>21</v>
      </c>
      <c r="C29" s="70">
        <v>21</v>
      </c>
      <c r="D29" s="70">
        <v>1</v>
      </c>
      <c r="E29" s="70">
        <v>2024</v>
      </c>
      <c r="F29" s="70" t="s">
        <v>1554</v>
      </c>
      <c r="G29" s="1073" t="s">
        <v>1725</v>
      </c>
      <c r="H29" s="70" t="s">
        <v>1726</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2458</v>
      </c>
      <c r="B30" s="70">
        <v>22</v>
      </c>
      <c r="C30" s="70">
        <v>22</v>
      </c>
      <c r="D30" s="70">
        <v>1</v>
      </c>
      <c r="E30" s="70">
        <v>2025</v>
      </c>
      <c r="F30" s="70" t="s">
        <v>1579</v>
      </c>
      <c r="G30" s="1073" t="s">
        <v>1725</v>
      </c>
      <c r="H30" s="70" t="s">
        <v>1726</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2459</v>
      </c>
      <c r="B31" s="70">
        <v>23</v>
      </c>
      <c r="C31" s="70">
        <v>23</v>
      </c>
      <c r="D31" s="70">
        <v>1</v>
      </c>
      <c r="E31" s="70">
        <v>2026</v>
      </c>
      <c r="F31" s="70" t="s">
        <v>1580</v>
      </c>
      <c r="G31" s="1073" t="s">
        <v>1725</v>
      </c>
      <c r="H31" s="70" t="s">
        <v>1726</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2460</v>
      </c>
      <c r="B32" s="70">
        <v>24</v>
      </c>
      <c r="C32" s="70">
        <v>24</v>
      </c>
      <c r="D32" s="70">
        <v>1</v>
      </c>
      <c r="E32" s="70">
        <v>2027</v>
      </c>
      <c r="F32" s="70" t="s">
        <v>1581</v>
      </c>
      <c r="G32" s="1073" t="s">
        <v>1725</v>
      </c>
      <c r="H32" s="70" t="s">
        <v>1726</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2461</v>
      </c>
      <c r="B33" s="70">
        <v>25</v>
      </c>
      <c r="C33" s="70">
        <v>25</v>
      </c>
      <c r="D33" s="70">
        <v>1</v>
      </c>
      <c r="E33" s="70">
        <v>2028</v>
      </c>
      <c r="F33" s="70" t="s">
        <v>1582</v>
      </c>
      <c r="G33" s="1073" t="s">
        <v>1725</v>
      </c>
      <c r="H33" s="70" t="s">
        <v>1726</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2462</v>
      </c>
      <c r="B34" s="70">
        <v>26</v>
      </c>
      <c r="C34" s="70">
        <v>26</v>
      </c>
      <c r="D34" s="70">
        <v>1</v>
      </c>
      <c r="E34" s="70">
        <v>2029</v>
      </c>
      <c r="F34" s="70" t="s">
        <v>1583</v>
      </c>
      <c r="G34" s="1073" t="s">
        <v>1725</v>
      </c>
      <c r="H34" s="70" t="s">
        <v>1726</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2463</v>
      </c>
      <c r="B35" s="70">
        <v>27</v>
      </c>
      <c r="C35" s="70">
        <v>27</v>
      </c>
      <c r="D35" s="70">
        <v>1</v>
      </c>
      <c r="E35" s="70">
        <v>2030</v>
      </c>
      <c r="F35" s="70" t="s">
        <v>1584</v>
      </c>
      <c r="G35" s="1073" t="s">
        <v>1725</v>
      </c>
      <c r="H35" s="70" t="s">
        <v>1726</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1578</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1585</v>
      </c>
      <c r="B57" s="70">
        <v>22</v>
      </c>
      <c r="C57" s="70">
        <v>22</v>
      </c>
      <c r="D57" s="70">
        <v>2</v>
      </c>
      <c r="E57" s="70">
        <v>2025</v>
      </c>
      <c r="F57" s="70" t="s">
        <v>1579</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1586</v>
      </c>
      <c r="B58" s="70">
        <v>23</v>
      </c>
      <c r="C58" s="70">
        <v>23</v>
      </c>
      <c r="D58" s="70">
        <v>2</v>
      </c>
      <c r="E58" s="70">
        <v>2026</v>
      </c>
      <c r="F58" s="70" t="s">
        <v>1580</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1587</v>
      </c>
      <c r="B59" s="70">
        <v>24</v>
      </c>
      <c r="C59" s="70">
        <v>24</v>
      </c>
      <c r="D59" s="70">
        <v>2</v>
      </c>
      <c r="E59" s="70">
        <v>2027</v>
      </c>
      <c r="F59" s="70" t="s">
        <v>1581</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1588</v>
      </c>
      <c r="B60" s="70">
        <v>25</v>
      </c>
      <c r="C60" s="70">
        <v>25</v>
      </c>
      <c r="D60" s="70">
        <v>2</v>
      </c>
      <c r="E60" s="70">
        <v>2028</v>
      </c>
      <c r="F60" s="70" t="s">
        <v>1582</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1589</v>
      </c>
      <c r="B61" s="70">
        <v>26</v>
      </c>
      <c r="C61" s="70">
        <v>26</v>
      </c>
      <c r="D61" s="70">
        <v>2</v>
      </c>
      <c r="E61" s="70">
        <v>2029</v>
      </c>
      <c r="F61" s="70" t="s">
        <v>1583</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1590</v>
      </c>
      <c r="B62" s="70">
        <v>27</v>
      </c>
      <c r="C62" s="70">
        <v>27</v>
      </c>
      <c r="D62" s="70">
        <v>2</v>
      </c>
      <c r="E62" s="70">
        <v>2030</v>
      </c>
      <c r="F62" s="70" t="s">
        <v>1584</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1649</v>
      </c>
      <c r="AE4" s="1058" t="s">
        <v>1649</v>
      </c>
      <c r="AF4" s="1058" t="s">
        <v>1649</v>
      </c>
      <c r="AG4" s="1058" t="s">
        <v>1649</v>
      </c>
      <c r="AH4" s="1058" t="s">
        <v>1649</v>
      </c>
      <c r="AI4" s="1058" t="s">
        <v>1649</v>
      </c>
      <c r="AJ4" s="1058" t="s">
        <v>1649</v>
      </c>
      <c r="AK4" s="1058" t="s">
        <v>1649</v>
      </c>
      <c r="AL4" s="1058" t="s">
        <v>1649</v>
      </c>
      <c r="AM4" s="1058" t="s">
        <v>1649</v>
      </c>
      <c r="AN4" s="1058" t="s">
        <v>1649</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1591</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1655</v>
      </c>
      <c r="B10" s="70">
        <v>2</v>
      </c>
      <c r="C10" s="70">
        <v>18</v>
      </c>
      <c r="D10" s="70">
        <v>2</v>
      </c>
      <c r="E10" s="70">
        <v>2024</v>
      </c>
      <c r="F10" s="70" t="s">
        <v>1554</v>
      </c>
      <c r="G10" s="1073" t="s">
        <v>1656</v>
      </c>
      <c r="H10" s="70" t="s">
        <v>1657</v>
      </c>
      <c r="I10" s="1066"/>
      <c r="J10" s="73">
        <v>40390</v>
      </c>
      <c r="K10" s="71">
        <v>44066415</v>
      </c>
      <c r="L10" s="71">
        <v>1315441</v>
      </c>
      <c r="M10" s="71">
        <v>1434012066</v>
      </c>
      <c r="N10" s="71">
        <v>1113700</v>
      </c>
      <c r="O10" s="71">
        <v>2787901006</v>
      </c>
      <c r="P10" s="71">
        <v>10726</v>
      </c>
      <c r="Q10" s="71">
        <v>63620568</v>
      </c>
      <c r="R10" s="71">
        <v>0</v>
      </c>
      <c r="S10" s="71">
        <v>0</v>
      </c>
      <c r="T10" s="71">
        <v>0</v>
      </c>
      <c r="U10" s="71">
        <v>0</v>
      </c>
      <c r="V10" s="71">
        <v>6</v>
      </c>
      <c r="W10" s="71">
        <v>0</v>
      </c>
      <c r="X10" s="71">
        <v>0</v>
      </c>
      <c r="Y10" s="71">
        <v>35075</v>
      </c>
      <c r="Z10" s="71">
        <v>4329635130.000001</v>
      </c>
      <c r="AA10" s="71">
        <v>15501385</v>
      </c>
      <c r="AB10" s="71">
        <v>215130410</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1658</v>
      </c>
      <c r="B11" s="70">
        <v>3</v>
      </c>
      <c r="C11" s="70">
        <v>18</v>
      </c>
      <c r="D11" s="70">
        <v>3</v>
      </c>
      <c r="E11" s="70">
        <v>2024</v>
      </c>
      <c r="F11" s="70" t="s">
        <v>1554</v>
      </c>
      <c r="G11" s="1073" t="s">
        <v>1659</v>
      </c>
      <c r="H11" s="70" t="s">
        <v>1660</v>
      </c>
      <c r="I11" s="1066"/>
      <c r="J11" s="73">
        <v>62781</v>
      </c>
      <c r="K11" s="71">
        <v>77112201</v>
      </c>
      <c r="L11" s="71">
        <v>987446</v>
      </c>
      <c r="M11" s="71">
        <v>1205548635</v>
      </c>
      <c r="N11" s="71">
        <v>1331300</v>
      </c>
      <c r="O11" s="71">
        <v>2960047016</v>
      </c>
      <c r="P11" s="71">
        <v>383</v>
      </c>
      <c r="Q11" s="71">
        <v>1894317</v>
      </c>
      <c r="R11" s="71">
        <v>0</v>
      </c>
      <c r="S11" s="71">
        <v>0</v>
      </c>
      <c r="T11" s="71">
        <v>0</v>
      </c>
      <c r="U11" s="71">
        <v>0</v>
      </c>
      <c r="V11" s="71">
        <v>12421</v>
      </c>
      <c r="W11" s="71">
        <v>0</v>
      </c>
      <c r="X11" s="71">
        <v>0</v>
      </c>
      <c r="Y11" s="71">
        <v>76166798</v>
      </c>
      <c r="Z11" s="71">
        <v>4320768967</v>
      </c>
      <c r="AA11" s="71">
        <v>19162300</v>
      </c>
      <c r="AB11" s="71">
        <v>233689739.99999997</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1661</v>
      </c>
      <c r="B12" s="70">
        <v>4</v>
      </c>
      <c r="C12" s="70">
        <v>18</v>
      </c>
      <c r="D12" s="70">
        <v>4</v>
      </c>
      <c r="E12" s="70">
        <v>2024</v>
      </c>
      <c r="F12" s="70" t="s">
        <v>1554</v>
      </c>
      <c r="G12" s="1073" t="s">
        <v>1662</v>
      </c>
      <c r="H12" s="70" t="s">
        <v>1663</v>
      </c>
      <c r="I12" s="1066"/>
      <c r="J12" s="73">
        <v>83657</v>
      </c>
      <c r="K12" s="71">
        <v>102549221</v>
      </c>
      <c r="L12" s="71">
        <v>2214880</v>
      </c>
      <c r="M12" s="71">
        <v>2699820909</v>
      </c>
      <c r="N12" s="71">
        <v>704500</v>
      </c>
      <c r="O12" s="71">
        <v>1671111935.0000002</v>
      </c>
      <c r="P12" s="71">
        <v>0</v>
      </c>
      <c r="Q12" s="71">
        <v>0</v>
      </c>
      <c r="R12" s="71">
        <v>0</v>
      </c>
      <c r="S12" s="71">
        <v>0</v>
      </c>
      <c r="T12" s="71">
        <v>0</v>
      </c>
      <c r="U12" s="71">
        <v>298</v>
      </c>
      <c r="V12" s="71">
        <v>13708</v>
      </c>
      <c r="W12" s="71">
        <v>0</v>
      </c>
      <c r="X12" s="71">
        <v>1827581</v>
      </c>
      <c r="Y12" s="71">
        <v>84059909</v>
      </c>
      <c r="Z12" s="71">
        <v>4559369555</v>
      </c>
      <c r="AA12" s="71">
        <v>42052915</v>
      </c>
      <c r="AB12" s="71">
        <v>434429056</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1664</v>
      </c>
      <c r="B13" s="70">
        <v>5</v>
      </c>
      <c r="C13" s="70">
        <v>18</v>
      </c>
      <c r="D13" s="70">
        <v>5</v>
      </c>
      <c r="E13" s="70">
        <v>2024</v>
      </c>
      <c r="F13" s="70" t="s">
        <v>1554</v>
      </c>
      <c r="G13" s="1073" t="s">
        <v>1665</v>
      </c>
      <c r="H13" s="70" t="s">
        <v>1666</v>
      </c>
      <c r="I13" s="1066"/>
      <c r="J13" s="73">
        <v>53024</v>
      </c>
      <c r="K13" s="71">
        <v>57270640</v>
      </c>
      <c r="L13" s="71">
        <v>1502824</v>
      </c>
      <c r="M13" s="71">
        <v>1621703242</v>
      </c>
      <c r="N13" s="71">
        <v>2157100</v>
      </c>
      <c r="O13" s="71">
        <v>5740218311</v>
      </c>
      <c r="P13" s="71">
        <v>17597</v>
      </c>
      <c r="Q13" s="71">
        <v>113963607.00000001</v>
      </c>
      <c r="R13" s="71">
        <v>0</v>
      </c>
      <c r="S13" s="71">
        <v>0</v>
      </c>
      <c r="T13" s="71">
        <v>0</v>
      </c>
      <c r="U13" s="71">
        <v>0</v>
      </c>
      <c r="V13" s="71">
        <v>0</v>
      </c>
      <c r="W13" s="71">
        <v>0</v>
      </c>
      <c r="X13" s="71">
        <v>0</v>
      </c>
      <c r="Y13" s="71">
        <v>0</v>
      </c>
      <c r="Z13" s="71">
        <v>7533155800</v>
      </c>
      <c r="AA13" s="71">
        <v>19375751</v>
      </c>
      <c r="AB13" s="71">
        <v>295252647</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1667</v>
      </c>
      <c r="B14" s="70">
        <v>6</v>
      </c>
      <c r="C14" s="70">
        <v>18</v>
      </c>
      <c r="D14" s="70">
        <v>6</v>
      </c>
      <c r="E14" s="70">
        <v>2024</v>
      </c>
      <c r="F14" s="70" t="s">
        <v>1554</v>
      </c>
      <c r="G14" s="1073" t="s">
        <v>1668</v>
      </c>
      <c r="H14" s="70" t="s">
        <v>1669</v>
      </c>
      <c r="I14" s="1066"/>
      <c r="J14" s="73">
        <v>104619</v>
      </c>
      <c r="K14" s="71">
        <v>131170646</v>
      </c>
      <c r="L14" s="71">
        <v>1832690</v>
      </c>
      <c r="M14" s="71">
        <v>2281071643.9999995</v>
      </c>
      <c r="N14" s="71">
        <v>468100</v>
      </c>
      <c r="O14" s="71">
        <v>1085143350</v>
      </c>
      <c r="P14" s="71">
        <v>5716</v>
      </c>
      <c r="Q14" s="71">
        <v>31250269</v>
      </c>
      <c r="R14" s="71">
        <v>0</v>
      </c>
      <c r="S14" s="71">
        <v>0</v>
      </c>
      <c r="T14" s="71">
        <v>0</v>
      </c>
      <c r="U14" s="71">
        <v>0</v>
      </c>
      <c r="V14" s="71">
        <v>55</v>
      </c>
      <c r="W14" s="71">
        <v>0</v>
      </c>
      <c r="X14" s="71">
        <v>0</v>
      </c>
      <c r="Y14" s="71">
        <v>339958.00000000006</v>
      </c>
      <c r="Z14" s="71">
        <v>3528975866.9999995</v>
      </c>
      <c r="AA14" s="71">
        <v>54476656.999999993</v>
      </c>
      <c r="AB14" s="71">
        <v>687752552</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1670</v>
      </c>
      <c r="B15" s="70">
        <v>7</v>
      </c>
      <c r="C15" s="70">
        <v>18</v>
      </c>
      <c r="D15" s="70">
        <v>7</v>
      </c>
      <c r="E15" s="70">
        <v>2024</v>
      </c>
      <c r="F15" s="70" t="s">
        <v>1554</v>
      </c>
      <c r="G15" s="1073" t="s">
        <v>1671</v>
      </c>
      <c r="H15" s="70" t="s">
        <v>1672</v>
      </c>
      <c r="I15" s="1066"/>
      <c r="J15" s="73">
        <v>49835</v>
      </c>
      <c r="K15" s="71">
        <v>53780839</v>
      </c>
      <c r="L15" s="71">
        <v>339147</v>
      </c>
      <c r="M15" s="71">
        <v>365840949</v>
      </c>
      <c r="N15" s="71">
        <v>356200</v>
      </c>
      <c r="O15" s="71">
        <v>817789320</v>
      </c>
      <c r="P15" s="71">
        <v>363</v>
      </c>
      <c r="Q15" s="71">
        <v>2239943.0000000005</v>
      </c>
      <c r="R15" s="71">
        <v>0</v>
      </c>
      <c r="S15" s="71">
        <v>0</v>
      </c>
      <c r="T15" s="71">
        <v>0</v>
      </c>
      <c r="U15" s="71">
        <v>0</v>
      </c>
      <c r="V15" s="71">
        <v>50</v>
      </c>
      <c r="W15" s="71">
        <v>0</v>
      </c>
      <c r="X15" s="71">
        <v>0</v>
      </c>
      <c r="Y15" s="71">
        <v>308562</v>
      </c>
      <c r="Z15" s="71">
        <v>1239959613</v>
      </c>
      <c r="AA15" s="71">
        <v>68897446</v>
      </c>
      <c r="AB15" s="71">
        <v>426153737</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1673</v>
      </c>
      <c r="B16" s="70">
        <v>8</v>
      </c>
      <c r="C16" s="70">
        <v>18</v>
      </c>
      <c r="D16" s="70">
        <v>8</v>
      </c>
      <c r="E16" s="70">
        <v>2024</v>
      </c>
      <c r="F16" s="70" t="s">
        <v>1554</v>
      </c>
      <c r="G16" s="1073" t="s">
        <v>1674</v>
      </c>
      <c r="H16" s="70" t="s">
        <v>1675</v>
      </c>
      <c r="I16" s="1066"/>
      <c r="J16" s="73">
        <v>42280</v>
      </c>
      <c r="K16" s="71">
        <v>54524612.999999993</v>
      </c>
      <c r="L16" s="71">
        <v>667727</v>
      </c>
      <c r="M16" s="71">
        <v>852933545.00000012</v>
      </c>
      <c r="N16" s="71">
        <v>754600</v>
      </c>
      <c r="O16" s="71">
        <v>2443951717.0000005</v>
      </c>
      <c r="P16" s="71">
        <v>6505</v>
      </c>
      <c r="Q16" s="71">
        <v>35630402</v>
      </c>
      <c r="R16" s="71">
        <v>0</v>
      </c>
      <c r="S16" s="71">
        <v>0</v>
      </c>
      <c r="T16" s="71">
        <v>0</v>
      </c>
      <c r="U16" s="71">
        <v>0</v>
      </c>
      <c r="V16" s="71">
        <v>230</v>
      </c>
      <c r="W16" s="71">
        <v>0</v>
      </c>
      <c r="X16" s="71">
        <v>0</v>
      </c>
      <c r="Y16" s="71">
        <v>1413058</v>
      </c>
      <c r="Z16" s="71">
        <v>3388453335</v>
      </c>
      <c r="AA16" s="71">
        <v>17985727</v>
      </c>
      <c r="AB16" s="71">
        <v>253428627</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1676</v>
      </c>
      <c r="B17" s="70">
        <v>9</v>
      </c>
      <c r="C17" s="70">
        <v>18</v>
      </c>
      <c r="D17" s="70">
        <v>9</v>
      </c>
      <c r="E17" s="70">
        <v>2024</v>
      </c>
      <c r="F17" s="70" t="s">
        <v>1554</v>
      </c>
      <c r="G17" s="1073" t="s">
        <v>1677</v>
      </c>
      <c r="H17" s="70" t="s">
        <v>1678</v>
      </c>
      <c r="I17" s="1066"/>
      <c r="J17" s="73">
        <v>22651</v>
      </c>
      <c r="K17" s="71">
        <v>26059051</v>
      </c>
      <c r="L17" s="71">
        <v>182872</v>
      </c>
      <c r="M17" s="71">
        <v>210218486.99999997</v>
      </c>
      <c r="N17" s="71">
        <v>794300</v>
      </c>
      <c r="O17" s="71">
        <v>2667447549</v>
      </c>
      <c r="P17" s="71">
        <v>1932</v>
      </c>
      <c r="Q17" s="71">
        <v>12511292</v>
      </c>
      <c r="R17" s="71">
        <v>0</v>
      </c>
      <c r="S17" s="71">
        <v>0</v>
      </c>
      <c r="T17" s="71">
        <v>0</v>
      </c>
      <c r="U17" s="71">
        <v>0</v>
      </c>
      <c r="V17" s="71">
        <v>179</v>
      </c>
      <c r="W17" s="71">
        <v>0</v>
      </c>
      <c r="X17" s="71">
        <v>0</v>
      </c>
      <c r="Y17" s="71">
        <v>1098854</v>
      </c>
      <c r="Z17" s="71">
        <v>2917335233</v>
      </c>
      <c r="AA17" s="71">
        <v>10980961</v>
      </c>
      <c r="AB17" s="71">
        <v>145211627</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1679</v>
      </c>
      <c r="B18" s="70">
        <v>10</v>
      </c>
      <c r="C18" s="70">
        <v>18</v>
      </c>
      <c r="D18" s="70">
        <v>10</v>
      </c>
      <c r="E18" s="70">
        <v>2024</v>
      </c>
      <c r="F18" s="70" t="s">
        <v>1554</v>
      </c>
      <c r="G18" s="1073" t="s">
        <v>1680</v>
      </c>
      <c r="H18" s="70" t="s">
        <v>1681</v>
      </c>
      <c r="I18" s="1066"/>
      <c r="J18" s="73">
        <v>54741</v>
      </c>
      <c r="K18" s="71">
        <v>62031672</v>
      </c>
      <c r="L18" s="71">
        <v>871881</v>
      </c>
      <c r="M18" s="71">
        <v>982964777</v>
      </c>
      <c r="N18" s="71">
        <v>1105900</v>
      </c>
      <c r="O18" s="71">
        <v>2854906679</v>
      </c>
      <c r="P18" s="71">
        <v>852</v>
      </c>
      <c r="Q18" s="71">
        <v>5520020.0000000009</v>
      </c>
      <c r="R18" s="71">
        <v>0</v>
      </c>
      <c r="S18" s="71">
        <v>0</v>
      </c>
      <c r="T18" s="71">
        <v>0</v>
      </c>
      <c r="U18" s="71">
        <v>0</v>
      </c>
      <c r="V18" s="71">
        <v>489</v>
      </c>
      <c r="W18" s="71">
        <v>0</v>
      </c>
      <c r="X18" s="71">
        <v>0</v>
      </c>
      <c r="Y18" s="71">
        <v>2999039</v>
      </c>
      <c r="Z18" s="71">
        <v>3908422186.9999995</v>
      </c>
      <c r="AA18" s="71">
        <v>22526168</v>
      </c>
      <c r="AB18" s="71">
        <v>305531474</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1682</v>
      </c>
      <c r="B19" s="70">
        <v>11</v>
      </c>
      <c r="C19" s="70">
        <v>18</v>
      </c>
      <c r="D19" s="70">
        <v>11</v>
      </c>
      <c r="E19" s="70">
        <v>2024</v>
      </c>
      <c r="F19" s="70" t="s">
        <v>1554</v>
      </c>
      <c r="G19" s="1073" t="s">
        <v>1683</v>
      </c>
      <c r="H19" s="70" t="s">
        <v>1684</v>
      </c>
      <c r="I19" s="1066"/>
      <c r="J19" s="73">
        <v>23472</v>
      </c>
      <c r="K19" s="71">
        <v>25579759.999999996</v>
      </c>
      <c r="L19" s="71">
        <v>285388</v>
      </c>
      <c r="M19" s="71">
        <v>310564508</v>
      </c>
      <c r="N19" s="71">
        <v>231500</v>
      </c>
      <c r="O19" s="71">
        <v>543010092</v>
      </c>
      <c r="P19" s="71">
        <v>4419</v>
      </c>
      <c r="Q19" s="71">
        <v>27928908</v>
      </c>
      <c r="R19" s="71">
        <v>0</v>
      </c>
      <c r="S19" s="71">
        <v>0</v>
      </c>
      <c r="T19" s="71">
        <v>0</v>
      </c>
      <c r="U19" s="71">
        <v>0</v>
      </c>
      <c r="V19" s="71">
        <v>35</v>
      </c>
      <c r="W19" s="71">
        <v>0</v>
      </c>
      <c r="X19" s="71">
        <v>0</v>
      </c>
      <c r="Y19" s="71">
        <v>216582</v>
      </c>
      <c r="Z19" s="71">
        <v>907299850</v>
      </c>
      <c r="AA19" s="71">
        <v>14583670.000000002</v>
      </c>
      <c r="AB19" s="71">
        <v>212390473</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1685</v>
      </c>
      <c r="B20" s="70">
        <v>12</v>
      </c>
      <c r="C20" s="70">
        <v>18</v>
      </c>
      <c r="D20" s="70">
        <v>12</v>
      </c>
      <c r="E20" s="70">
        <v>2024</v>
      </c>
      <c r="F20" s="70" t="s">
        <v>1554</v>
      </c>
      <c r="G20" s="1073" t="s">
        <v>1686</v>
      </c>
      <c r="H20" s="70" t="s">
        <v>1687</v>
      </c>
      <c r="I20" s="1066"/>
      <c r="J20" s="73">
        <v>37271</v>
      </c>
      <c r="K20" s="71">
        <v>41182369</v>
      </c>
      <c r="L20" s="71">
        <v>281307</v>
      </c>
      <c r="M20" s="71">
        <v>310666487</v>
      </c>
      <c r="N20" s="71">
        <v>2274900</v>
      </c>
      <c r="O20" s="71">
        <v>7024251927</v>
      </c>
      <c r="P20" s="71">
        <v>21216</v>
      </c>
      <c r="Q20" s="71">
        <v>130912957</v>
      </c>
      <c r="R20" s="71">
        <v>0</v>
      </c>
      <c r="S20" s="71">
        <v>0</v>
      </c>
      <c r="T20" s="71">
        <v>0</v>
      </c>
      <c r="U20" s="71">
        <v>0</v>
      </c>
      <c r="V20" s="71">
        <v>0</v>
      </c>
      <c r="W20" s="71">
        <v>0</v>
      </c>
      <c r="X20" s="71">
        <v>0</v>
      </c>
      <c r="Y20" s="71">
        <v>0</v>
      </c>
      <c r="Z20" s="71">
        <v>7507013740</v>
      </c>
      <c r="AA20" s="71">
        <v>18589505</v>
      </c>
      <c r="AB20" s="71">
        <v>260157332</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1688</v>
      </c>
      <c r="B21" s="70">
        <v>13</v>
      </c>
      <c r="C21" s="70">
        <v>18</v>
      </c>
      <c r="D21" s="70">
        <v>13</v>
      </c>
      <c r="E21" s="70">
        <v>2024</v>
      </c>
      <c r="F21" s="70" t="s">
        <v>1554</v>
      </c>
      <c r="G21" s="1073" t="s">
        <v>1689</v>
      </c>
      <c r="H21" s="70" t="s">
        <v>1690</v>
      </c>
      <c r="I21" s="1066"/>
      <c r="J21" s="73">
        <v>35077</v>
      </c>
      <c r="K21" s="71">
        <v>40894052</v>
      </c>
      <c r="L21" s="71">
        <v>295581</v>
      </c>
      <c r="M21" s="71">
        <v>343289592.99999994</v>
      </c>
      <c r="N21" s="71">
        <v>859900</v>
      </c>
      <c r="O21" s="71">
        <v>2156479253</v>
      </c>
      <c r="P21" s="71">
        <v>2840</v>
      </c>
      <c r="Q21" s="71">
        <v>17526179</v>
      </c>
      <c r="R21" s="71">
        <v>0</v>
      </c>
      <c r="S21" s="71">
        <v>0</v>
      </c>
      <c r="T21" s="71">
        <v>0</v>
      </c>
      <c r="U21" s="71">
        <v>0</v>
      </c>
      <c r="V21" s="71">
        <v>0</v>
      </c>
      <c r="W21" s="71">
        <v>0</v>
      </c>
      <c r="X21" s="71">
        <v>0</v>
      </c>
      <c r="Y21" s="71">
        <v>0</v>
      </c>
      <c r="Z21" s="71">
        <v>2558189077</v>
      </c>
      <c r="AA21" s="71">
        <v>18025911</v>
      </c>
      <c r="AB21" s="71">
        <v>255094389</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1691</v>
      </c>
      <c r="B22" s="70">
        <v>14</v>
      </c>
      <c r="C22" s="70">
        <v>18</v>
      </c>
      <c r="D22" s="70">
        <v>14</v>
      </c>
      <c r="E22" s="70">
        <v>2024</v>
      </c>
      <c r="F22" s="70" t="s">
        <v>1554</v>
      </c>
      <c r="G22" s="1073" t="s">
        <v>1692</v>
      </c>
      <c r="H22" s="70" t="s">
        <v>1693</v>
      </c>
      <c r="I22" s="1066"/>
      <c r="J22" s="73">
        <v>36581</v>
      </c>
      <c r="K22" s="71">
        <v>45784785.000000007</v>
      </c>
      <c r="L22" s="71">
        <v>354938</v>
      </c>
      <c r="M22" s="71">
        <v>440465189</v>
      </c>
      <c r="N22" s="71">
        <v>380700</v>
      </c>
      <c r="O22" s="71">
        <v>1014798444</v>
      </c>
      <c r="P22" s="71">
        <v>2426</v>
      </c>
      <c r="Q22" s="71">
        <v>13263278</v>
      </c>
      <c r="R22" s="71">
        <v>0</v>
      </c>
      <c r="S22" s="71">
        <v>0</v>
      </c>
      <c r="T22" s="71">
        <v>0</v>
      </c>
      <c r="U22" s="71">
        <v>0</v>
      </c>
      <c r="V22" s="71">
        <v>30</v>
      </c>
      <c r="W22" s="71">
        <v>0</v>
      </c>
      <c r="X22" s="71">
        <v>0</v>
      </c>
      <c r="Y22" s="71">
        <v>181507</v>
      </c>
      <c r="Z22" s="71">
        <v>1514493203</v>
      </c>
      <c r="AA22" s="71">
        <v>18741035</v>
      </c>
      <c r="AB22" s="71">
        <v>251749514</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1694</v>
      </c>
      <c r="B23" s="70">
        <v>15</v>
      </c>
      <c r="C23" s="70">
        <v>18</v>
      </c>
      <c r="D23" s="70">
        <v>15</v>
      </c>
      <c r="E23" s="70">
        <v>2024</v>
      </c>
      <c r="F23" s="70" t="s">
        <v>1554</v>
      </c>
      <c r="G23" s="1073" t="s">
        <v>1695</v>
      </c>
      <c r="H23" s="70" t="s">
        <v>1696</v>
      </c>
      <c r="I23" s="1066"/>
      <c r="J23" s="73">
        <v>33305</v>
      </c>
      <c r="K23" s="71">
        <v>39816794</v>
      </c>
      <c r="L23" s="71">
        <v>72013</v>
      </c>
      <c r="M23" s="71">
        <v>85647421.000000015</v>
      </c>
      <c r="N23" s="71">
        <v>575000</v>
      </c>
      <c r="O23" s="71">
        <v>1829952668.0000002</v>
      </c>
      <c r="P23" s="71">
        <v>8712</v>
      </c>
      <c r="Q23" s="71">
        <v>53754743.000000007</v>
      </c>
      <c r="R23" s="71">
        <v>0</v>
      </c>
      <c r="S23" s="71">
        <v>0</v>
      </c>
      <c r="T23" s="71">
        <v>0</v>
      </c>
      <c r="U23" s="71">
        <v>0</v>
      </c>
      <c r="V23" s="71">
        <v>170</v>
      </c>
      <c r="W23" s="71">
        <v>0</v>
      </c>
      <c r="X23" s="71">
        <v>0</v>
      </c>
      <c r="Y23" s="71">
        <v>1043912</v>
      </c>
      <c r="Z23" s="71">
        <v>2010215538.0000002</v>
      </c>
      <c r="AA23" s="71">
        <v>15246813</v>
      </c>
      <c r="AB23" s="71">
        <v>227873213</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1697</v>
      </c>
      <c r="B24" s="70">
        <v>16</v>
      </c>
      <c r="C24" s="70">
        <v>18</v>
      </c>
      <c r="D24" s="70">
        <v>16</v>
      </c>
      <c r="E24" s="70">
        <v>2024</v>
      </c>
      <c r="F24" s="70" t="s">
        <v>1554</v>
      </c>
      <c r="G24" s="1073" t="s">
        <v>1698</v>
      </c>
      <c r="H24" s="70" t="s">
        <v>1699</v>
      </c>
      <c r="I24" s="1066"/>
      <c r="J24" s="73">
        <v>147997</v>
      </c>
      <c r="K24" s="71">
        <v>179956054</v>
      </c>
      <c r="L24" s="71">
        <v>384646</v>
      </c>
      <c r="M24" s="71">
        <v>463757367.00000006</v>
      </c>
      <c r="N24" s="71">
        <v>718800</v>
      </c>
      <c r="O24" s="71">
        <v>1870341914</v>
      </c>
      <c r="P24" s="71">
        <v>4698</v>
      </c>
      <c r="Q24" s="71">
        <v>25648931</v>
      </c>
      <c r="R24" s="71">
        <v>0</v>
      </c>
      <c r="S24" s="71">
        <v>0</v>
      </c>
      <c r="T24" s="71">
        <v>2657</v>
      </c>
      <c r="U24" s="71">
        <v>1159</v>
      </c>
      <c r="V24" s="71">
        <v>2984</v>
      </c>
      <c r="W24" s="71">
        <v>17563819</v>
      </c>
      <c r="X24" s="71">
        <v>7106743.0000000009</v>
      </c>
      <c r="Y24" s="71">
        <v>18298624</v>
      </c>
      <c r="Z24" s="71">
        <v>2582673452</v>
      </c>
      <c r="AA24" s="71">
        <v>259003701</v>
      </c>
      <c r="AB24" s="71">
        <v>1220834805</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1700</v>
      </c>
      <c r="B25" s="70">
        <v>17</v>
      </c>
      <c r="C25" s="70">
        <v>18</v>
      </c>
      <c r="D25" s="70">
        <v>17</v>
      </c>
      <c r="E25" s="70">
        <v>2024</v>
      </c>
      <c r="F25" s="70" t="s">
        <v>1554</v>
      </c>
      <c r="G25" s="1073" t="s">
        <v>1701</v>
      </c>
      <c r="H25" s="70" t="s">
        <v>1702</v>
      </c>
      <c r="I25" s="1066"/>
      <c r="J25" s="73">
        <v>35841</v>
      </c>
      <c r="K25" s="71">
        <v>41883102</v>
      </c>
      <c r="L25" s="71">
        <v>496349</v>
      </c>
      <c r="M25" s="71">
        <v>578717554</v>
      </c>
      <c r="N25" s="71">
        <v>829200</v>
      </c>
      <c r="O25" s="71">
        <v>2068898678</v>
      </c>
      <c r="P25" s="71">
        <v>3044</v>
      </c>
      <c r="Q25" s="71">
        <v>18781316.999999996</v>
      </c>
      <c r="R25" s="71">
        <v>0</v>
      </c>
      <c r="S25" s="71">
        <v>0</v>
      </c>
      <c r="T25" s="71">
        <v>0</v>
      </c>
      <c r="U25" s="71">
        <v>0</v>
      </c>
      <c r="V25" s="71">
        <v>0</v>
      </c>
      <c r="W25" s="71">
        <v>0</v>
      </c>
      <c r="X25" s="71">
        <v>0</v>
      </c>
      <c r="Y25" s="71">
        <v>0</v>
      </c>
      <c r="Z25" s="71">
        <v>2708280651</v>
      </c>
      <c r="AA25" s="71">
        <v>17305634</v>
      </c>
      <c r="AB25" s="71">
        <v>242903541</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1703</v>
      </c>
      <c r="B26" s="70">
        <v>18</v>
      </c>
      <c r="C26" s="70">
        <v>18</v>
      </c>
      <c r="D26" s="70">
        <v>18</v>
      </c>
      <c r="E26" s="70">
        <v>2024</v>
      </c>
      <c r="F26" s="70" t="s">
        <v>1554</v>
      </c>
      <c r="G26" s="1073" t="s">
        <v>1704</v>
      </c>
      <c r="H26" s="70" t="s">
        <v>1705</v>
      </c>
      <c r="I26" s="1066"/>
      <c r="J26" s="73">
        <v>184106</v>
      </c>
      <c r="K26" s="71">
        <v>232302498</v>
      </c>
      <c r="L26" s="71">
        <v>2730329</v>
      </c>
      <c r="M26" s="71">
        <v>3421810779</v>
      </c>
      <c r="N26" s="71">
        <v>1197200</v>
      </c>
      <c r="O26" s="71">
        <v>2962386612.0000005</v>
      </c>
      <c r="P26" s="71">
        <v>71844</v>
      </c>
      <c r="Q26" s="71">
        <v>432395554</v>
      </c>
      <c r="R26" s="71">
        <v>0</v>
      </c>
      <c r="S26" s="71">
        <v>0</v>
      </c>
      <c r="T26" s="71">
        <v>0</v>
      </c>
      <c r="U26" s="71">
        <v>0</v>
      </c>
      <c r="V26" s="71">
        <v>65</v>
      </c>
      <c r="W26" s="71">
        <v>0</v>
      </c>
      <c r="X26" s="71">
        <v>0</v>
      </c>
      <c r="Y26" s="71">
        <v>396863</v>
      </c>
      <c r="Z26" s="71">
        <v>7049292306</v>
      </c>
      <c r="AA26" s="71">
        <v>146701240</v>
      </c>
      <c r="AB26" s="71">
        <v>1117997377</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1706</v>
      </c>
      <c r="B27" s="70">
        <v>19</v>
      </c>
      <c r="C27" s="70">
        <v>18</v>
      </c>
      <c r="D27" s="70">
        <v>19</v>
      </c>
      <c r="E27" s="70">
        <v>2024</v>
      </c>
      <c r="F27" s="70" t="s">
        <v>1554</v>
      </c>
      <c r="G27" s="1073" t="s">
        <v>1707</v>
      </c>
      <c r="H27" s="70" t="s">
        <v>1708</v>
      </c>
      <c r="I27" s="1066"/>
      <c r="J27" s="73">
        <v>83836</v>
      </c>
      <c r="K27" s="71">
        <v>93964274</v>
      </c>
      <c r="L27" s="71">
        <v>1688462</v>
      </c>
      <c r="M27" s="71">
        <v>1892010735</v>
      </c>
      <c r="N27" s="71">
        <v>1728500</v>
      </c>
      <c r="O27" s="71">
        <v>4735357639.999999</v>
      </c>
      <c r="P27" s="71">
        <v>15650</v>
      </c>
      <c r="Q27" s="71">
        <v>101357634</v>
      </c>
      <c r="R27" s="71">
        <v>0</v>
      </c>
      <c r="S27" s="71">
        <v>0</v>
      </c>
      <c r="T27" s="71">
        <v>0</v>
      </c>
      <c r="U27" s="71">
        <v>0</v>
      </c>
      <c r="V27" s="71">
        <v>200</v>
      </c>
      <c r="W27" s="71">
        <v>0</v>
      </c>
      <c r="X27" s="71">
        <v>0</v>
      </c>
      <c r="Y27" s="71">
        <v>1224683</v>
      </c>
      <c r="Z27" s="71">
        <v>6823914965.999999</v>
      </c>
      <c r="AA27" s="71">
        <v>32980632</v>
      </c>
      <c r="AB27" s="71">
        <v>458067738</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1709</v>
      </c>
      <c r="B28" s="70">
        <v>20</v>
      </c>
      <c r="C28" s="70">
        <v>18</v>
      </c>
      <c r="D28" s="70">
        <v>20</v>
      </c>
      <c r="E28" s="70">
        <v>2024</v>
      </c>
      <c r="F28" s="70" t="s">
        <v>1554</v>
      </c>
      <c r="G28" s="1073" t="s">
        <v>1710</v>
      </c>
      <c r="H28" s="70" t="s">
        <v>1711</v>
      </c>
      <c r="I28" s="1066"/>
      <c r="J28" s="73">
        <v>24244</v>
      </c>
      <c r="K28" s="71">
        <v>28905348</v>
      </c>
      <c r="L28" s="71">
        <v>372171</v>
      </c>
      <c r="M28" s="71">
        <v>442014783</v>
      </c>
      <c r="N28" s="71">
        <v>431000</v>
      </c>
      <c r="O28" s="71">
        <v>1052519781</v>
      </c>
      <c r="P28" s="71">
        <v>10867</v>
      </c>
      <c r="Q28" s="71">
        <v>63520800</v>
      </c>
      <c r="R28" s="71">
        <v>0</v>
      </c>
      <c r="S28" s="71">
        <v>0</v>
      </c>
      <c r="T28" s="71">
        <v>4278</v>
      </c>
      <c r="U28" s="71">
        <v>2007.0000000000002</v>
      </c>
      <c r="V28" s="71">
        <v>1602</v>
      </c>
      <c r="W28" s="71">
        <v>28208816</v>
      </c>
      <c r="X28" s="71">
        <v>12308396</v>
      </c>
      <c r="Y28" s="71">
        <v>9825916.9999999981</v>
      </c>
      <c r="Z28" s="71">
        <v>1637303841</v>
      </c>
      <c r="AA28" s="71">
        <v>12730970</v>
      </c>
      <c r="AB28" s="71">
        <v>168312327</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1712</v>
      </c>
      <c r="B29" s="70">
        <v>21</v>
      </c>
      <c r="C29" s="70">
        <v>18</v>
      </c>
      <c r="D29" s="70">
        <v>21</v>
      </c>
      <c r="E29" s="70">
        <v>2024</v>
      </c>
      <c r="F29" s="70" t="s">
        <v>1554</v>
      </c>
      <c r="G29" s="1073" t="s">
        <v>1713</v>
      </c>
      <c r="H29" s="70" t="s">
        <v>1714</v>
      </c>
      <c r="I29" s="1066"/>
      <c r="J29" s="73">
        <v>178586</v>
      </c>
      <c r="K29" s="71">
        <v>218124789</v>
      </c>
      <c r="L29" s="71">
        <v>1456580</v>
      </c>
      <c r="M29" s="71">
        <v>1768282294</v>
      </c>
      <c r="N29" s="71">
        <v>1222800</v>
      </c>
      <c r="O29" s="71">
        <v>3078201973</v>
      </c>
      <c r="P29" s="71">
        <v>9139</v>
      </c>
      <c r="Q29" s="71">
        <v>54720248</v>
      </c>
      <c r="R29" s="71">
        <v>0</v>
      </c>
      <c r="S29" s="71">
        <v>0</v>
      </c>
      <c r="T29" s="71">
        <v>1006.9999999999999</v>
      </c>
      <c r="U29" s="71">
        <v>1926</v>
      </c>
      <c r="V29" s="71">
        <v>3382</v>
      </c>
      <c r="W29" s="71">
        <v>6280491</v>
      </c>
      <c r="X29" s="71">
        <v>11812685</v>
      </c>
      <c r="Y29" s="71">
        <v>20740632</v>
      </c>
      <c r="Z29" s="71">
        <v>5158163112</v>
      </c>
      <c r="AA29" s="71">
        <v>403867252.00000006</v>
      </c>
      <c r="AB29" s="71">
        <v>1894232295.0000002</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1715</v>
      </c>
      <c r="B30" s="70">
        <v>22</v>
      </c>
      <c r="C30" s="70">
        <v>18</v>
      </c>
      <c r="D30" s="70">
        <v>22</v>
      </c>
      <c r="E30" s="70">
        <v>2024</v>
      </c>
      <c r="F30" s="70" t="s">
        <v>1554</v>
      </c>
      <c r="G30" s="1073" t="s">
        <v>1716</v>
      </c>
      <c r="H30" s="70" t="s">
        <v>1717</v>
      </c>
      <c r="I30" s="1066"/>
      <c r="J30" s="73">
        <v>64468.999999999993</v>
      </c>
      <c r="K30" s="71">
        <v>78206248</v>
      </c>
      <c r="L30" s="71">
        <v>825952</v>
      </c>
      <c r="M30" s="71">
        <v>997149935</v>
      </c>
      <c r="N30" s="71">
        <v>145900</v>
      </c>
      <c r="O30" s="71">
        <v>375285265.00000006</v>
      </c>
      <c r="P30" s="71">
        <v>3569</v>
      </c>
      <c r="Q30" s="71">
        <v>21370654</v>
      </c>
      <c r="R30" s="71">
        <v>0</v>
      </c>
      <c r="S30" s="71">
        <v>0</v>
      </c>
      <c r="T30" s="71">
        <v>0</v>
      </c>
      <c r="U30" s="71">
        <v>65</v>
      </c>
      <c r="V30" s="71">
        <v>551</v>
      </c>
      <c r="W30" s="71">
        <v>0</v>
      </c>
      <c r="X30" s="71">
        <v>398580</v>
      </c>
      <c r="Y30" s="71">
        <v>3378487.0000000005</v>
      </c>
      <c r="Z30" s="71">
        <v>1475789169.0000002</v>
      </c>
      <c r="AA30" s="71">
        <v>77087416</v>
      </c>
      <c r="AB30" s="71">
        <v>482593885</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1718</v>
      </c>
      <c r="B31" s="70">
        <v>23</v>
      </c>
      <c r="C31" s="70">
        <v>18</v>
      </c>
      <c r="D31" s="70">
        <v>23</v>
      </c>
      <c r="E31" s="70">
        <v>2024</v>
      </c>
      <c r="F31" s="70" t="s">
        <v>1554</v>
      </c>
      <c r="G31" s="1073" t="s">
        <v>1719</v>
      </c>
      <c r="H31" s="70" t="s">
        <v>1720</v>
      </c>
      <c r="I31" s="1066"/>
      <c r="J31" s="73">
        <v>698472</v>
      </c>
      <c r="K31" s="71">
        <v>827983844.00000012</v>
      </c>
      <c r="L31" s="71">
        <v>472291</v>
      </c>
      <c r="M31" s="71">
        <v>554695182.99999988</v>
      </c>
      <c r="N31" s="71">
        <v>2789700</v>
      </c>
      <c r="O31" s="71">
        <v>6418562127</v>
      </c>
      <c r="P31" s="71">
        <v>152</v>
      </c>
      <c r="Q31" s="71">
        <v>827836.99999999988</v>
      </c>
      <c r="R31" s="71">
        <v>0</v>
      </c>
      <c r="S31" s="71">
        <v>0</v>
      </c>
      <c r="T31" s="71">
        <v>191223</v>
      </c>
      <c r="U31" s="71">
        <v>31989</v>
      </c>
      <c r="V31" s="71">
        <v>50249</v>
      </c>
      <c r="W31" s="71">
        <v>1332415767</v>
      </c>
      <c r="X31" s="71">
        <v>196157284</v>
      </c>
      <c r="Y31" s="71">
        <v>308126132</v>
      </c>
      <c r="Z31" s="71">
        <v>9638768174</v>
      </c>
      <c r="AA31" s="71">
        <v>1385092147</v>
      </c>
      <c r="AB31" s="71">
        <v>6132498438</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1721</v>
      </c>
      <c r="B32" s="70">
        <v>24</v>
      </c>
      <c r="C32" s="70">
        <v>18</v>
      </c>
      <c r="D32" s="70">
        <v>24</v>
      </c>
      <c r="E32" s="70">
        <v>2024</v>
      </c>
      <c r="F32" s="70" t="s">
        <v>1554</v>
      </c>
      <c r="G32" s="1073" t="s">
        <v>1722</v>
      </c>
      <c r="H32" s="70" t="s">
        <v>1723</v>
      </c>
      <c r="I32" s="1066"/>
      <c r="J32" s="73">
        <v>37329</v>
      </c>
      <c r="K32" s="71">
        <v>44133590</v>
      </c>
      <c r="L32" s="71">
        <v>600416</v>
      </c>
      <c r="M32" s="71">
        <v>706652696</v>
      </c>
      <c r="N32" s="71">
        <v>324500</v>
      </c>
      <c r="O32" s="71">
        <v>782040276</v>
      </c>
      <c r="P32" s="71">
        <v>2105</v>
      </c>
      <c r="Q32" s="71">
        <v>12603627.000000002</v>
      </c>
      <c r="R32" s="71">
        <v>0</v>
      </c>
      <c r="S32" s="71">
        <v>0</v>
      </c>
      <c r="T32" s="71">
        <v>0</v>
      </c>
      <c r="U32" s="71">
        <v>0</v>
      </c>
      <c r="V32" s="71">
        <v>0</v>
      </c>
      <c r="W32" s="71">
        <v>0</v>
      </c>
      <c r="X32" s="71">
        <v>0</v>
      </c>
      <c r="Y32" s="71">
        <v>0</v>
      </c>
      <c r="Z32" s="71">
        <v>1545430189</v>
      </c>
      <c r="AA32" s="71">
        <v>17425721</v>
      </c>
      <c r="AB32" s="71">
        <v>216286883.99999997</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1724</v>
      </c>
      <c r="B33" s="70">
        <v>25</v>
      </c>
      <c r="C33" s="70">
        <v>18</v>
      </c>
      <c r="D33" s="70">
        <v>25</v>
      </c>
      <c r="E33" s="70">
        <v>2024</v>
      </c>
      <c r="F33" s="70" t="s">
        <v>1554</v>
      </c>
      <c r="G33" s="1073" t="s">
        <v>1725</v>
      </c>
      <c r="H33" s="70" t="s">
        <v>1726</v>
      </c>
      <c r="I33" s="1066"/>
      <c r="J33" s="73">
        <v>145918</v>
      </c>
      <c r="K33" s="71">
        <v>173107288</v>
      </c>
      <c r="L33" s="71">
        <v>476102</v>
      </c>
      <c r="M33" s="71">
        <v>562311535.99999988</v>
      </c>
      <c r="N33" s="71">
        <v>98000</v>
      </c>
      <c r="O33" s="71">
        <v>268872006</v>
      </c>
      <c r="P33" s="71">
        <v>12723</v>
      </c>
      <c r="Q33" s="71">
        <v>78505610</v>
      </c>
      <c r="R33" s="71">
        <v>0</v>
      </c>
      <c r="S33" s="71">
        <v>0</v>
      </c>
      <c r="T33" s="71">
        <v>0</v>
      </c>
      <c r="U33" s="71">
        <v>0</v>
      </c>
      <c r="V33" s="71">
        <v>20</v>
      </c>
      <c r="W33" s="71">
        <v>0</v>
      </c>
      <c r="X33" s="71">
        <v>0</v>
      </c>
      <c r="Y33" s="71">
        <v>121414.00000000001</v>
      </c>
      <c r="Z33" s="71">
        <v>1082917853.9999998</v>
      </c>
      <c r="AA33" s="71">
        <v>126969373.99999999</v>
      </c>
      <c r="AB33" s="71">
        <v>1128829517</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1727</v>
      </c>
      <c r="B34" s="70">
        <v>26</v>
      </c>
      <c r="C34" s="70">
        <v>18</v>
      </c>
      <c r="D34" s="70">
        <v>26</v>
      </c>
      <c r="E34" s="70">
        <v>2024</v>
      </c>
      <c r="F34" s="70" t="s">
        <v>1554</v>
      </c>
      <c r="G34" s="1073" t="s">
        <v>1728</v>
      </c>
      <c r="H34" s="70" t="s">
        <v>1729</v>
      </c>
      <c r="I34" s="1066"/>
      <c r="J34" s="73">
        <v>65942</v>
      </c>
      <c r="K34" s="71">
        <v>84259282.000000015</v>
      </c>
      <c r="L34" s="71">
        <v>2148450</v>
      </c>
      <c r="M34" s="71">
        <v>2730434795</v>
      </c>
      <c r="N34" s="71">
        <v>826700</v>
      </c>
      <c r="O34" s="71">
        <v>1963254027.9999998</v>
      </c>
      <c r="P34" s="71">
        <v>11602</v>
      </c>
      <c r="Q34" s="71">
        <v>70059140</v>
      </c>
      <c r="R34" s="71">
        <v>0</v>
      </c>
      <c r="S34" s="71">
        <v>0</v>
      </c>
      <c r="T34" s="71">
        <v>0</v>
      </c>
      <c r="U34" s="71">
        <v>0</v>
      </c>
      <c r="V34" s="71">
        <v>0</v>
      </c>
      <c r="W34" s="71">
        <v>0</v>
      </c>
      <c r="X34" s="71">
        <v>0</v>
      </c>
      <c r="Y34" s="71">
        <v>0</v>
      </c>
      <c r="Z34" s="71">
        <v>4848007245</v>
      </c>
      <c r="AA34" s="71">
        <v>22256191</v>
      </c>
      <c r="AB34" s="71">
        <v>275864613</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1730</v>
      </c>
      <c r="B35" s="70">
        <v>27</v>
      </c>
      <c r="C35" s="70">
        <v>18</v>
      </c>
      <c r="D35" s="70">
        <v>27</v>
      </c>
      <c r="E35" s="70">
        <v>2024</v>
      </c>
      <c r="F35" s="70" t="s">
        <v>1554</v>
      </c>
      <c r="G35" s="1073" t="s">
        <v>1731</v>
      </c>
      <c r="H35" s="70" t="s">
        <v>1732</v>
      </c>
      <c r="I35" s="1066"/>
      <c r="J35" s="73">
        <v>188074</v>
      </c>
      <c r="K35" s="71">
        <v>225167579</v>
      </c>
      <c r="L35" s="71">
        <v>331820</v>
      </c>
      <c r="M35" s="71">
        <v>393233116</v>
      </c>
      <c r="N35" s="71">
        <v>444900</v>
      </c>
      <c r="O35" s="71">
        <v>1216765191.0000002</v>
      </c>
      <c r="P35" s="71">
        <v>1435</v>
      </c>
      <c r="Q35" s="71">
        <v>7833147</v>
      </c>
      <c r="R35" s="71">
        <v>0</v>
      </c>
      <c r="S35" s="71">
        <v>0</v>
      </c>
      <c r="T35" s="71">
        <v>14524</v>
      </c>
      <c r="U35" s="71">
        <v>756</v>
      </c>
      <c r="V35" s="71">
        <v>710</v>
      </c>
      <c r="W35" s="71">
        <v>99910429.000000015</v>
      </c>
      <c r="X35" s="71">
        <v>4638490</v>
      </c>
      <c r="Y35" s="71">
        <v>4354211</v>
      </c>
      <c r="Z35" s="71">
        <v>1951902163.0000005</v>
      </c>
      <c r="AA35" s="71">
        <v>404639745.99999994</v>
      </c>
      <c r="AB35" s="71">
        <v>2339958271</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1654</v>
      </c>
      <c r="B36" s="70">
        <v>28</v>
      </c>
      <c r="C36" s="70">
        <v>18</v>
      </c>
      <c r="D36" s="70">
        <v>28</v>
      </c>
      <c r="E36" s="70">
        <v>2024</v>
      </c>
      <c r="F36" s="70" t="s">
        <v>1554</v>
      </c>
      <c r="G36" s="1073" t="s">
        <v>1651</v>
      </c>
      <c r="H36" s="70" t="s">
        <v>1652</v>
      </c>
      <c r="I36" s="1066"/>
      <c r="J36" s="73">
        <v>939704</v>
      </c>
      <c r="K36" s="71">
        <v>1102522383</v>
      </c>
      <c r="L36" s="71">
        <v>712185</v>
      </c>
      <c r="M36" s="71">
        <v>831069069</v>
      </c>
      <c r="N36" s="71">
        <v>1994400</v>
      </c>
      <c r="O36" s="71">
        <v>5994159069</v>
      </c>
      <c r="P36" s="71">
        <v>15466</v>
      </c>
      <c r="Q36" s="71">
        <v>95243208</v>
      </c>
      <c r="R36" s="71">
        <v>0</v>
      </c>
      <c r="S36" s="71">
        <v>0</v>
      </c>
      <c r="T36" s="71">
        <v>305</v>
      </c>
      <c r="U36" s="71">
        <v>329</v>
      </c>
      <c r="V36" s="71">
        <v>437</v>
      </c>
      <c r="W36" s="71">
        <v>1934727</v>
      </c>
      <c r="X36" s="71">
        <v>2017428.0000000002</v>
      </c>
      <c r="Y36" s="71">
        <v>2678947.9999999995</v>
      </c>
      <c r="Z36" s="71">
        <v>8029624831.999999</v>
      </c>
      <c r="AA36" s="71">
        <v>2077034234</v>
      </c>
      <c r="AB36" s="71">
        <v>9678444777</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1733</v>
      </c>
      <c r="B37" s="70">
        <v>29</v>
      </c>
      <c r="C37" s="70">
        <v>18</v>
      </c>
      <c r="D37" s="70">
        <v>29</v>
      </c>
      <c r="E37" s="70">
        <v>2024</v>
      </c>
      <c r="F37" s="70" t="s">
        <v>1554</v>
      </c>
      <c r="G37" s="1073" t="s">
        <v>1734</v>
      </c>
      <c r="H37" s="70" t="s">
        <v>1735</v>
      </c>
      <c r="I37" s="1066"/>
      <c r="J37" s="73">
        <v>136351</v>
      </c>
      <c r="K37" s="71">
        <v>172508640</v>
      </c>
      <c r="L37" s="71">
        <v>2961404</v>
      </c>
      <c r="M37" s="71">
        <v>3721324910.9999995</v>
      </c>
      <c r="N37" s="71">
        <v>1560500</v>
      </c>
      <c r="O37" s="71">
        <v>3594345910</v>
      </c>
      <c r="P37" s="71">
        <v>19909</v>
      </c>
      <c r="Q37" s="71">
        <v>115557436</v>
      </c>
      <c r="R37" s="71">
        <v>0</v>
      </c>
      <c r="S37" s="71">
        <v>0</v>
      </c>
      <c r="T37" s="71">
        <v>0</v>
      </c>
      <c r="U37" s="71">
        <v>0</v>
      </c>
      <c r="V37" s="71">
        <v>1448</v>
      </c>
      <c r="W37" s="71">
        <v>0</v>
      </c>
      <c r="X37" s="71">
        <v>0</v>
      </c>
      <c r="Y37" s="71">
        <v>8880362</v>
      </c>
      <c r="Z37" s="71">
        <v>7612617259</v>
      </c>
      <c r="AA37" s="71">
        <v>52598055</v>
      </c>
      <c r="AB37" s="71">
        <v>653102527</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1736</v>
      </c>
      <c r="B38" s="70">
        <v>30</v>
      </c>
      <c r="C38" s="70">
        <v>18</v>
      </c>
      <c r="D38" s="70">
        <v>30</v>
      </c>
      <c r="E38" s="70">
        <v>2024</v>
      </c>
      <c r="F38" s="70" t="s">
        <v>1554</v>
      </c>
      <c r="G38" s="1073" t="s">
        <v>1737</v>
      </c>
      <c r="H38" s="70" t="s">
        <v>1738</v>
      </c>
      <c r="I38" s="1066"/>
      <c r="J38" s="73">
        <v>58504</v>
      </c>
      <c r="K38" s="71">
        <v>73676111.999999985</v>
      </c>
      <c r="L38" s="71">
        <v>1321164</v>
      </c>
      <c r="M38" s="71">
        <v>1651720488</v>
      </c>
      <c r="N38" s="71">
        <v>1336900</v>
      </c>
      <c r="O38" s="71">
        <v>2980159064</v>
      </c>
      <c r="P38" s="71">
        <v>8972</v>
      </c>
      <c r="Q38" s="71">
        <v>51690088</v>
      </c>
      <c r="R38" s="71">
        <v>0</v>
      </c>
      <c r="S38" s="71">
        <v>0</v>
      </c>
      <c r="T38" s="71">
        <v>0</v>
      </c>
      <c r="U38" s="71">
        <v>0</v>
      </c>
      <c r="V38" s="71">
        <v>2342</v>
      </c>
      <c r="W38" s="71">
        <v>0</v>
      </c>
      <c r="X38" s="71">
        <v>0</v>
      </c>
      <c r="Y38" s="71">
        <v>14362616</v>
      </c>
      <c r="Z38" s="71">
        <v>4771608368</v>
      </c>
      <c r="AA38" s="71">
        <v>21816945</v>
      </c>
      <c r="AB38" s="71">
        <v>266823935.99999997</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1739</v>
      </c>
      <c r="B39" s="70">
        <v>31</v>
      </c>
      <c r="C39" s="70">
        <v>18</v>
      </c>
      <c r="D39" s="70">
        <v>31</v>
      </c>
      <c r="E39" s="70">
        <v>2024</v>
      </c>
      <c r="F39" s="70" t="s">
        <v>1554</v>
      </c>
      <c r="G39" s="1073" t="s">
        <v>1740</v>
      </c>
      <c r="H39" s="70" t="s">
        <v>1741</v>
      </c>
      <c r="I39" s="1066"/>
      <c r="J39" s="73">
        <v>30217</v>
      </c>
      <c r="K39" s="71">
        <v>34633052.000000007</v>
      </c>
      <c r="L39" s="71">
        <v>32986</v>
      </c>
      <c r="M39" s="71">
        <v>37750229</v>
      </c>
      <c r="N39" s="71">
        <v>493100</v>
      </c>
      <c r="O39" s="71">
        <v>1295619615</v>
      </c>
      <c r="P39" s="71">
        <v>6813</v>
      </c>
      <c r="Q39" s="71">
        <v>42037611</v>
      </c>
      <c r="R39" s="71">
        <v>0</v>
      </c>
      <c r="S39" s="71">
        <v>0</v>
      </c>
      <c r="T39" s="71">
        <v>0</v>
      </c>
      <c r="U39" s="71">
        <v>0</v>
      </c>
      <c r="V39" s="71">
        <v>0</v>
      </c>
      <c r="W39" s="71">
        <v>0</v>
      </c>
      <c r="X39" s="71">
        <v>0</v>
      </c>
      <c r="Y39" s="71">
        <v>0</v>
      </c>
      <c r="Z39" s="71">
        <v>1410040507</v>
      </c>
      <c r="AA39" s="71">
        <v>17532945</v>
      </c>
      <c r="AB39" s="71">
        <v>245075289</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1742</v>
      </c>
      <c r="B40" s="70">
        <v>32</v>
      </c>
      <c r="C40" s="70">
        <v>18</v>
      </c>
      <c r="D40" s="70">
        <v>32</v>
      </c>
      <c r="E40" s="70">
        <v>2024</v>
      </c>
      <c r="F40" s="70" t="s">
        <v>1554</v>
      </c>
      <c r="G40" s="1073" t="s">
        <v>1743</v>
      </c>
      <c r="H40" s="70" t="s">
        <v>1744</v>
      </c>
      <c r="I40" s="1066"/>
      <c r="J40" s="73">
        <v>208259</v>
      </c>
      <c r="K40" s="71">
        <v>241420301</v>
      </c>
      <c r="L40" s="71">
        <v>1113274</v>
      </c>
      <c r="M40" s="71">
        <v>1284537801.9999998</v>
      </c>
      <c r="N40" s="71">
        <v>1406100</v>
      </c>
      <c r="O40" s="71">
        <v>3932191957</v>
      </c>
      <c r="P40" s="71">
        <v>14916</v>
      </c>
      <c r="Q40" s="71">
        <v>88075954</v>
      </c>
      <c r="R40" s="71">
        <v>0</v>
      </c>
      <c r="S40" s="71">
        <v>0</v>
      </c>
      <c r="T40" s="71">
        <v>0</v>
      </c>
      <c r="U40" s="71">
        <v>19</v>
      </c>
      <c r="V40" s="71">
        <v>326</v>
      </c>
      <c r="W40" s="71">
        <v>0</v>
      </c>
      <c r="X40" s="71">
        <v>117733.99999999999</v>
      </c>
      <c r="Y40" s="71">
        <v>1999277</v>
      </c>
      <c r="Z40" s="71">
        <v>5548343025</v>
      </c>
      <c r="AA40" s="71">
        <v>430187646</v>
      </c>
      <c r="AB40" s="71">
        <v>2360366492</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1745</v>
      </c>
      <c r="B41" s="70">
        <v>33</v>
      </c>
      <c r="C41" s="70">
        <v>18</v>
      </c>
      <c r="D41" s="70">
        <v>33</v>
      </c>
      <c r="E41" s="70">
        <v>2024</v>
      </c>
      <c r="F41" s="70" t="s">
        <v>1554</v>
      </c>
      <c r="G41" s="1073" t="s">
        <v>1746</v>
      </c>
      <c r="H41" s="70" t="s">
        <v>1747</v>
      </c>
      <c r="I41" s="1066"/>
      <c r="J41" s="73">
        <v>50492</v>
      </c>
      <c r="K41" s="71">
        <v>56795851</v>
      </c>
      <c r="L41" s="71">
        <v>144225</v>
      </c>
      <c r="M41" s="71">
        <v>162064203.00000003</v>
      </c>
      <c r="N41" s="71">
        <v>686000</v>
      </c>
      <c r="O41" s="71">
        <v>1925690554</v>
      </c>
      <c r="P41" s="71">
        <v>20313</v>
      </c>
      <c r="Q41" s="71">
        <v>125342686</v>
      </c>
      <c r="R41" s="71">
        <v>0</v>
      </c>
      <c r="S41" s="71">
        <v>0</v>
      </c>
      <c r="T41" s="71">
        <v>0</v>
      </c>
      <c r="U41" s="71">
        <v>0</v>
      </c>
      <c r="V41" s="71">
        <v>13</v>
      </c>
      <c r="W41" s="71">
        <v>0</v>
      </c>
      <c r="X41" s="71">
        <v>0</v>
      </c>
      <c r="Y41" s="71">
        <v>77263</v>
      </c>
      <c r="Z41" s="71">
        <v>2269970557</v>
      </c>
      <c r="AA41" s="71">
        <v>30130415</v>
      </c>
      <c r="AB41" s="71">
        <v>419926375</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1748</v>
      </c>
      <c r="B42" s="70">
        <v>34</v>
      </c>
      <c r="C42" s="70">
        <v>18</v>
      </c>
      <c r="D42" s="70">
        <v>34</v>
      </c>
      <c r="E42" s="70">
        <v>2024</v>
      </c>
      <c r="F42" s="70" t="s">
        <v>1554</v>
      </c>
      <c r="G42" s="1073" t="s">
        <v>1749</v>
      </c>
      <c r="H42" s="70" t="s">
        <v>1750</v>
      </c>
      <c r="I42" s="1066"/>
      <c r="J42" s="73">
        <v>86853</v>
      </c>
      <c r="K42" s="71">
        <v>109594129</v>
      </c>
      <c r="L42" s="71">
        <v>1223190</v>
      </c>
      <c r="M42" s="71">
        <v>1531799345</v>
      </c>
      <c r="N42" s="71">
        <v>2201800</v>
      </c>
      <c r="O42" s="71">
        <v>5162483346</v>
      </c>
      <c r="P42" s="71">
        <v>3356</v>
      </c>
      <c r="Q42" s="71">
        <v>18323545.999999996</v>
      </c>
      <c r="R42" s="71">
        <v>0</v>
      </c>
      <c r="S42" s="71">
        <v>0</v>
      </c>
      <c r="T42" s="71">
        <v>0</v>
      </c>
      <c r="U42" s="71">
        <v>0</v>
      </c>
      <c r="V42" s="71">
        <v>9489</v>
      </c>
      <c r="W42" s="71">
        <v>0</v>
      </c>
      <c r="X42" s="71">
        <v>0</v>
      </c>
      <c r="Y42" s="71">
        <v>58185567.000000007</v>
      </c>
      <c r="Z42" s="71">
        <v>6880385932.999999</v>
      </c>
      <c r="AA42" s="71">
        <v>34567993</v>
      </c>
      <c r="AB42" s="71">
        <v>466046246.99999994</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1751</v>
      </c>
      <c r="B43" s="70">
        <v>35</v>
      </c>
      <c r="C43" s="70">
        <v>18</v>
      </c>
      <c r="D43" s="70">
        <v>35</v>
      </c>
      <c r="E43" s="70">
        <v>2024</v>
      </c>
      <c r="F43" s="70" t="s">
        <v>1554</v>
      </c>
      <c r="G43" s="1073" t="s">
        <v>1752</v>
      </c>
      <c r="H43" s="70" t="s">
        <v>1753</v>
      </c>
      <c r="I43" s="1066"/>
      <c r="J43" s="73">
        <v>393863</v>
      </c>
      <c r="K43" s="71">
        <v>482421211</v>
      </c>
      <c r="L43" s="71">
        <v>70461</v>
      </c>
      <c r="M43" s="71">
        <v>85732482</v>
      </c>
      <c r="N43" s="71">
        <v>77000</v>
      </c>
      <c r="O43" s="71">
        <v>168740068</v>
      </c>
      <c r="P43" s="71">
        <v>429</v>
      </c>
      <c r="Q43" s="71">
        <v>2566648.0000000005</v>
      </c>
      <c r="R43" s="71">
        <v>0</v>
      </c>
      <c r="S43" s="71">
        <v>0</v>
      </c>
      <c r="T43" s="71">
        <v>126</v>
      </c>
      <c r="U43" s="71">
        <v>10</v>
      </c>
      <c r="V43" s="71">
        <v>38</v>
      </c>
      <c r="W43" s="71">
        <v>879644</v>
      </c>
      <c r="X43" s="71">
        <v>61320</v>
      </c>
      <c r="Y43" s="71">
        <v>234488</v>
      </c>
      <c r="Z43" s="71">
        <v>740635861</v>
      </c>
      <c r="AA43" s="71">
        <v>795817169</v>
      </c>
      <c r="AB43" s="71">
        <v>3725170227.0000005</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1754</v>
      </c>
      <c r="B44" s="70">
        <v>36</v>
      </c>
      <c r="C44" s="70">
        <v>18</v>
      </c>
      <c r="D44" s="70">
        <v>36</v>
      </c>
      <c r="E44" s="70">
        <v>2024</v>
      </c>
      <c r="F44" s="70" t="s">
        <v>1554</v>
      </c>
      <c r="G44" s="1073" t="s">
        <v>1755</v>
      </c>
      <c r="H44" s="70" t="s">
        <v>1756</v>
      </c>
      <c r="I44" s="1066"/>
      <c r="J44" s="73">
        <v>140408</v>
      </c>
      <c r="K44" s="71">
        <v>164361902</v>
      </c>
      <c r="L44" s="71">
        <v>903931</v>
      </c>
      <c r="M44" s="71">
        <v>1054130699</v>
      </c>
      <c r="N44" s="71">
        <v>1401900</v>
      </c>
      <c r="O44" s="71">
        <v>4259237275.0000005</v>
      </c>
      <c r="P44" s="71">
        <v>11391</v>
      </c>
      <c r="Q44" s="71">
        <v>70904235</v>
      </c>
      <c r="R44" s="71">
        <v>0</v>
      </c>
      <c r="S44" s="71">
        <v>0</v>
      </c>
      <c r="T44" s="71">
        <v>14069</v>
      </c>
      <c r="U44" s="71">
        <v>2162</v>
      </c>
      <c r="V44" s="71">
        <v>2746</v>
      </c>
      <c r="W44" s="71">
        <v>96465316</v>
      </c>
      <c r="X44" s="71">
        <v>13256647.999999998</v>
      </c>
      <c r="Y44" s="71">
        <v>16841415</v>
      </c>
      <c r="Z44" s="71">
        <v>5675197489.999999</v>
      </c>
      <c r="AA44" s="71">
        <v>56943041.000000007</v>
      </c>
      <c r="AB44" s="71">
        <v>855310169.99999988</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1757</v>
      </c>
      <c r="B45" s="70">
        <v>37</v>
      </c>
      <c r="C45" s="70">
        <v>18</v>
      </c>
      <c r="D45" s="70">
        <v>37</v>
      </c>
      <c r="E45" s="70">
        <v>2024</v>
      </c>
      <c r="F45" s="70" t="s">
        <v>1554</v>
      </c>
      <c r="G45" s="1073" t="s">
        <v>1758</v>
      </c>
      <c r="H45" s="70" t="s">
        <v>1759</v>
      </c>
      <c r="I45" s="1066"/>
      <c r="J45" s="73">
        <v>124012</v>
      </c>
      <c r="K45" s="71">
        <v>142338730</v>
      </c>
      <c r="L45" s="71">
        <v>2334603</v>
      </c>
      <c r="M45" s="71">
        <v>2668729932</v>
      </c>
      <c r="N45" s="71">
        <v>3766300</v>
      </c>
      <c r="O45" s="71">
        <v>10368648847.999998</v>
      </c>
      <c r="P45" s="71">
        <v>21130</v>
      </c>
      <c r="Q45" s="71">
        <v>135965183</v>
      </c>
      <c r="R45" s="71">
        <v>0</v>
      </c>
      <c r="S45" s="71">
        <v>0</v>
      </c>
      <c r="T45" s="71">
        <v>18137</v>
      </c>
      <c r="U45" s="71">
        <v>11461</v>
      </c>
      <c r="V45" s="71">
        <v>17456</v>
      </c>
      <c r="W45" s="71">
        <v>119274204</v>
      </c>
      <c r="X45" s="71">
        <v>70276890</v>
      </c>
      <c r="Y45" s="71">
        <v>107042400</v>
      </c>
      <c r="Z45" s="71">
        <v>13612276186.999996</v>
      </c>
      <c r="AA45" s="71">
        <v>142778703</v>
      </c>
      <c r="AB45" s="71">
        <v>892642201</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1592</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1592</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1592</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1592</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1592</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1592</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1592</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1592</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1592</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1592</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1592</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1592</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1592</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1592</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1592</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1592</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1592</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1592</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1592</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1592</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1592</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1592</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1592</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1592</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1592</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1592</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1592</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1592</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1592</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1592</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1592</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1592</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1592</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1592</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1592</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1592</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1592</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1592</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1592</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1592</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1592</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1592</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1592</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1592</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1592</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1592</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1592</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1592</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1592</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1592</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1592</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1592</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1592</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1592</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1592</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1592</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1592</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1592</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1592</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1592</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1592</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1592</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1592</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1592</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1592</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1592</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1592</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1592</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1592</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1592</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1592</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1592</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1592</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1592</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1592</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1592</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1592</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1592</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1592</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1592</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1592</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1592</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1592</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1592</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1592</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1592</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1592</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1592</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1592</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1592</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1592</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1592</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1592</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1592</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1592</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1592</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1592</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1592</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1592</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1592</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1592</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1592</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1592</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1592</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1592</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1592</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1592</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1592</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1592</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1592</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1592</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1592</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1592</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1592</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1592</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1592</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1592</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1592</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1592</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1592</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1592</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1592</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1592</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1592</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1592</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1592</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1592</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1592</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1592</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1592</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1592</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1592</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1592</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1592</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1592</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1592</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1592</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1592</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1592</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1592</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1592</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1592</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1592</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1593</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1760</v>
      </c>
      <c r="B190" s="70">
        <v>182</v>
      </c>
      <c r="C190" s="70">
        <v>16</v>
      </c>
      <c r="D190" s="70">
        <v>2</v>
      </c>
      <c r="E190" s="70">
        <v>2022</v>
      </c>
      <c r="F190" s="70" t="s">
        <v>161</v>
      </c>
      <c r="G190" s="1073" t="s">
        <v>1656</v>
      </c>
      <c r="H190" s="70" t="s">
        <v>1657</v>
      </c>
      <c r="I190" s="1066"/>
      <c r="J190" s="73"/>
      <c r="K190" s="71"/>
      <c r="L190" s="71"/>
      <c r="M190" s="71"/>
      <c r="N190" s="71"/>
      <c r="O190" s="71"/>
      <c r="P190" s="71"/>
      <c r="Q190" s="71"/>
      <c r="R190" s="71"/>
      <c r="S190" s="71"/>
      <c r="T190" s="71"/>
      <c r="U190" s="71"/>
      <c r="V190" s="71"/>
      <c r="W190" s="71"/>
      <c r="X190" s="71"/>
      <c r="Y190" s="71"/>
      <c r="Z190" s="71"/>
      <c r="AA190" s="71"/>
      <c r="AB190" s="71"/>
      <c r="AC190" s="72"/>
      <c r="AD190" s="71">
        <v>1336786.3516203905</v>
      </c>
      <c r="AE190" s="71">
        <v>394126.51873555494</v>
      </c>
      <c r="AF190" s="71">
        <v>1340204.8925246703</v>
      </c>
      <c r="AG190" s="71">
        <v>6813881.8311230876</v>
      </c>
      <c r="AH190" s="71">
        <v>7390434.4011041597</v>
      </c>
      <c r="AI190" s="71">
        <v>0</v>
      </c>
      <c r="AJ190" s="71">
        <v>0</v>
      </c>
      <c r="AK190" s="71">
        <v>451945.53042490449</v>
      </c>
      <c r="AL190" s="71">
        <v>0</v>
      </c>
      <c r="AM190" s="71">
        <v>0</v>
      </c>
      <c r="AN190" s="71">
        <v>17727379.525532767</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1761</v>
      </c>
      <c r="B191" s="70">
        <v>183</v>
      </c>
      <c r="C191" s="70">
        <v>16</v>
      </c>
      <c r="D191" s="70">
        <v>3</v>
      </c>
      <c r="E191" s="70">
        <v>2022</v>
      </c>
      <c r="F191" s="70" t="s">
        <v>161</v>
      </c>
      <c r="G191" s="1073" t="s">
        <v>1659</v>
      </c>
      <c r="H191" s="70" t="s">
        <v>1660</v>
      </c>
      <c r="I191" s="1066"/>
      <c r="J191" s="73"/>
      <c r="K191" s="71"/>
      <c r="L191" s="71"/>
      <c r="M191" s="71"/>
      <c r="N191" s="71"/>
      <c r="O191" s="71"/>
      <c r="P191" s="71"/>
      <c r="Q191" s="71"/>
      <c r="R191" s="71"/>
      <c r="S191" s="71"/>
      <c r="T191" s="71"/>
      <c r="U191" s="71"/>
      <c r="V191" s="71"/>
      <c r="W191" s="71"/>
      <c r="X191" s="71"/>
      <c r="Y191" s="71"/>
      <c r="Z191" s="71"/>
      <c r="AA191" s="71"/>
      <c r="AB191" s="71"/>
      <c r="AC191" s="72"/>
      <c r="AD191" s="71">
        <v>6342143.5566478865</v>
      </c>
      <c r="AE191" s="71">
        <v>696417.73213466979</v>
      </c>
      <c r="AF191" s="71">
        <v>1801121.9190543189</v>
      </c>
      <c r="AG191" s="71">
        <v>10148867.153426675</v>
      </c>
      <c r="AH191" s="71">
        <v>8668999.9118185993</v>
      </c>
      <c r="AI191" s="71">
        <v>0</v>
      </c>
      <c r="AJ191" s="71">
        <v>0</v>
      </c>
      <c r="AK191" s="71">
        <v>565706.67679757322</v>
      </c>
      <c r="AL191" s="71">
        <v>0</v>
      </c>
      <c r="AM191" s="71">
        <v>0</v>
      </c>
      <c r="AN191" s="71">
        <v>28223256.949879725</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1762</v>
      </c>
      <c r="B192" s="70">
        <v>184</v>
      </c>
      <c r="C192" s="70">
        <v>16</v>
      </c>
      <c r="D192" s="70">
        <v>4</v>
      </c>
      <c r="E192" s="70">
        <v>2022</v>
      </c>
      <c r="F192" s="70" t="s">
        <v>161</v>
      </c>
      <c r="G192" s="1073" t="s">
        <v>1662</v>
      </c>
      <c r="H192" s="70" t="s">
        <v>1663</v>
      </c>
      <c r="I192" s="1066"/>
      <c r="J192" s="73"/>
      <c r="K192" s="71"/>
      <c r="L192" s="71"/>
      <c r="M192" s="71"/>
      <c r="N192" s="71"/>
      <c r="O192" s="71"/>
      <c r="P192" s="71"/>
      <c r="Q192" s="71"/>
      <c r="R192" s="71"/>
      <c r="S192" s="71"/>
      <c r="T192" s="71"/>
      <c r="U192" s="71"/>
      <c r="V192" s="71"/>
      <c r="W192" s="71"/>
      <c r="X192" s="71"/>
      <c r="Y192" s="71"/>
      <c r="Z192" s="71"/>
      <c r="AA192" s="71"/>
      <c r="AB192" s="71"/>
      <c r="AC192" s="72"/>
      <c r="AD192" s="71">
        <v>15106255.955214025</v>
      </c>
      <c r="AE192" s="71">
        <v>579710.36493627739</v>
      </c>
      <c r="AF192" s="71">
        <v>1907487.3867150068</v>
      </c>
      <c r="AG192" s="71">
        <v>16124309.897891827</v>
      </c>
      <c r="AH192" s="71">
        <v>16157159.065334054</v>
      </c>
      <c r="AI192" s="71">
        <v>0</v>
      </c>
      <c r="AJ192" s="71">
        <v>0</v>
      </c>
      <c r="AK192" s="71">
        <v>944437.03129364317</v>
      </c>
      <c r="AL192" s="71">
        <v>0</v>
      </c>
      <c r="AM192" s="71">
        <v>0</v>
      </c>
      <c r="AN192" s="71">
        <v>50819359.701384835</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1763</v>
      </c>
      <c r="B193" s="70">
        <v>185</v>
      </c>
      <c r="C193" s="70">
        <v>16</v>
      </c>
      <c r="D193" s="70">
        <v>5</v>
      </c>
      <c r="E193" s="70">
        <v>2022</v>
      </c>
      <c r="F193" s="70" t="s">
        <v>161</v>
      </c>
      <c r="G193" s="1073" t="s">
        <v>1665</v>
      </c>
      <c r="H193" s="70" t="s">
        <v>1666</v>
      </c>
      <c r="I193" s="1066"/>
      <c r="J193" s="73"/>
      <c r="K193" s="71"/>
      <c r="L193" s="71"/>
      <c r="M193" s="71"/>
      <c r="N193" s="71"/>
      <c r="O193" s="71"/>
      <c r="P193" s="71"/>
      <c r="Q193" s="71"/>
      <c r="R193" s="71"/>
      <c r="S193" s="71"/>
      <c r="T193" s="71"/>
      <c r="U193" s="71"/>
      <c r="V193" s="71"/>
      <c r="W193" s="71"/>
      <c r="X193" s="71"/>
      <c r="Y193" s="71"/>
      <c r="Z193" s="71"/>
      <c r="AA193" s="71"/>
      <c r="AB193" s="71"/>
      <c r="AC193" s="72"/>
      <c r="AD193" s="71">
        <v>336257.09556275583</v>
      </c>
      <c r="AE193" s="71">
        <v>463002.99773788487</v>
      </c>
      <c r="AF193" s="71">
        <v>666556.93067364558</v>
      </c>
      <c r="AG193" s="71">
        <v>10061269.03989525</v>
      </c>
      <c r="AH193" s="71">
        <v>9870199.993540762</v>
      </c>
      <c r="AI193" s="71">
        <v>0</v>
      </c>
      <c r="AJ193" s="71">
        <v>0</v>
      </c>
      <c r="AK193" s="71">
        <v>616582.83079397678</v>
      </c>
      <c r="AL193" s="71">
        <v>0</v>
      </c>
      <c r="AM193" s="71">
        <v>0</v>
      </c>
      <c r="AN193" s="71">
        <v>22013868.888204277</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1764</v>
      </c>
      <c r="B194" s="70">
        <v>186</v>
      </c>
      <c r="C194" s="70">
        <v>16</v>
      </c>
      <c r="D194" s="70">
        <v>6</v>
      </c>
      <c r="E194" s="70">
        <v>2022</v>
      </c>
      <c r="F194" s="70" t="s">
        <v>161</v>
      </c>
      <c r="G194" s="1073" t="s">
        <v>1668</v>
      </c>
      <c r="H194" s="70" t="s">
        <v>1669</v>
      </c>
      <c r="I194" s="1066"/>
      <c r="J194" s="73"/>
      <c r="K194" s="71"/>
      <c r="L194" s="71"/>
      <c r="M194" s="71"/>
      <c r="N194" s="71"/>
      <c r="O194" s="71"/>
      <c r="P194" s="71"/>
      <c r="Q194" s="71"/>
      <c r="R194" s="71"/>
      <c r="S194" s="71"/>
      <c r="T194" s="71"/>
      <c r="U194" s="71"/>
      <c r="V194" s="71"/>
      <c r="W194" s="71"/>
      <c r="X194" s="71"/>
      <c r="Y194" s="71"/>
      <c r="Z194" s="71"/>
      <c r="AA194" s="71"/>
      <c r="AB194" s="71"/>
      <c r="AC194" s="72"/>
      <c r="AD194" s="71">
        <v>2577652.4014441804</v>
      </c>
      <c r="AE194" s="71">
        <v>749988.32691425993</v>
      </c>
      <c r="AF194" s="71">
        <v>6935028.4914768655</v>
      </c>
      <c r="AG194" s="71">
        <v>30252634.208889011</v>
      </c>
      <c r="AH194" s="71">
        <v>27232631.005280782</v>
      </c>
      <c r="AI194" s="71">
        <v>0</v>
      </c>
      <c r="AJ194" s="71">
        <v>0</v>
      </c>
      <c r="AK194" s="71">
        <v>1510014.5807968092</v>
      </c>
      <c r="AL194" s="71">
        <v>0</v>
      </c>
      <c r="AM194" s="71">
        <v>0</v>
      </c>
      <c r="AN194" s="71">
        <v>69257949.014801905</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1765</v>
      </c>
      <c r="B195" s="70">
        <v>187</v>
      </c>
      <c r="C195" s="70">
        <v>16</v>
      </c>
      <c r="D195" s="70">
        <v>7</v>
      </c>
      <c r="E195" s="70">
        <v>2022</v>
      </c>
      <c r="F195" s="70" t="s">
        <v>161</v>
      </c>
      <c r="G195" s="1073" t="s">
        <v>1671</v>
      </c>
      <c r="H195" s="70" t="s">
        <v>1672</v>
      </c>
      <c r="I195" s="1066"/>
      <c r="J195" s="73"/>
      <c r="K195" s="71"/>
      <c r="L195" s="71"/>
      <c r="M195" s="71"/>
      <c r="N195" s="71"/>
      <c r="O195" s="71"/>
      <c r="P195" s="71"/>
      <c r="Q195" s="71"/>
      <c r="R195" s="71"/>
      <c r="S195" s="71"/>
      <c r="T195" s="71"/>
      <c r="U195" s="71"/>
      <c r="V195" s="71"/>
      <c r="W195" s="71"/>
      <c r="X195" s="71"/>
      <c r="Y195" s="71"/>
      <c r="Z195" s="71"/>
      <c r="AA195" s="71"/>
      <c r="AB195" s="71"/>
      <c r="AC195" s="72"/>
      <c r="AD195" s="71">
        <v>1034350.9443041334</v>
      </c>
      <c r="AE195" s="71">
        <v>503180.94382257736</v>
      </c>
      <c r="AF195" s="71">
        <v>382915.68357847724</v>
      </c>
      <c r="AG195" s="71">
        <v>19991140.909493357</v>
      </c>
      <c r="AH195" s="71">
        <v>16845304.196896918</v>
      </c>
      <c r="AI195" s="71">
        <v>0</v>
      </c>
      <c r="AJ195" s="71">
        <v>0</v>
      </c>
      <c r="AK195" s="71">
        <v>900146.36931200256</v>
      </c>
      <c r="AL195" s="71">
        <v>0</v>
      </c>
      <c r="AM195" s="71">
        <v>0</v>
      </c>
      <c r="AN195" s="71">
        <v>39657039.047407463</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1766</v>
      </c>
      <c r="B196" s="70">
        <v>188</v>
      </c>
      <c r="C196" s="70">
        <v>16</v>
      </c>
      <c r="D196" s="70">
        <v>8</v>
      </c>
      <c r="E196" s="70">
        <v>2022</v>
      </c>
      <c r="F196" s="70" t="s">
        <v>161</v>
      </c>
      <c r="G196" s="1073" t="s">
        <v>1674</v>
      </c>
      <c r="H196" s="70" t="s">
        <v>1675</v>
      </c>
      <c r="I196" s="1066"/>
      <c r="J196" s="73"/>
      <c r="K196" s="71"/>
      <c r="L196" s="71"/>
      <c r="M196" s="71"/>
      <c r="N196" s="71"/>
      <c r="O196" s="71"/>
      <c r="P196" s="71"/>
      <c r="Q196" s="71"/>
      <c r="R196" s="71"/>
      <c r="S196" s="71"/>
      <c r="T196" s="71"/>
      <c r="U196" s="71"/>
      <c r="V196" s="71"/>
      <c r="W196" s="71"/>
      <c r="X196" s="71"/>
      <c r="Y196" s="71"/>
      <c r="Z196" s="71"/>
      <c r="AA196" s="71"/>
      <c r="AB196" s="71"/>
      <c r="AC196" s="72"/>
      <c r="AD196" s="71">
        <v>2049356.6750402614</v>
      </c>
      <c r="AE196" s="71">
        <v>198976.49489561998</v>
      </c>
      <c r="AF196" s="71">
        <v>2588226.3797434112</v>
      </c>
      <c r="AG196" s="71">
        <v>7189302.3176863436</v>
      </c>
      <c r="AH196" s="71">
        <v>8481694.1363636162</v>
      </c>
      <c r="AI196" s="71">
        <v>0</v>
      </c>
      <c r="AJ196" s="71">
        <v>0</v>
      </c>
      <c r="AK196" s="71">
        <v>557829.91183873918</v>
      </c>
      <c r="AL196" s="71">
        <v>0</v>
      </c>
      <c r="AM196" s="71">
        <v>0</v>
      </c>
      <c r="AN196" s="71">
        <v>21065385.915567994</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1767</v>
      </c>
      <c r="B197" s="70">
        <v>189</v>
      </c>
      <c r="C197" s="70">
        <v>16</v>
      </c>
      <c r="D197" s="70">
        <v>9</v>
      </c>
      <c r="E197" s="70">
        <v>2022</v>
      </c>
      <c r="F197" s="70" t="s">
        <v>161</v>
      </c>
      <c r="G197" s="1073" t="s">
        <v>1677</v>
      </c>
      <c r="H197" s="70" t="s">
        <v>1678</v>
      </c>
      <c r="I197" s="1066"/>
      <c r="J197" s="73"/>
      <c r="K197" s="71"/>
      <c r="L197" s="71"/>
      <c r="M197" s="71"/>
      <c r="N197" s="71"/>
      <c r="O197" s="71"/>
      <c r="P197" s="71"/>
      <c r="Q197" s="71"/>
      <c r="R197" s="71"/>
      <c r="S197" s="71"/>
      <c r="T197" s="71"/>
      <c r="U197" s="71"/>
      <c r="V197" s="71"/>
      <c r="W197" s="71"/>
      <c r="X197" s="71"/>
      <c r="Y197" s="71"/>
      <c r="Z197" s="71"/>
      <c r="AA197" s="71"/>
      <c r="AB197" s="71"/>
      <c r="AC197" s="72"/>
      <c r="AD197" s="71">
        <v>302230.55154250498</v>
      </c>
      <c r="AE197" s="71">
        <v>296551.50681558746</v>
      </c>
      <c r="AF197" s="71">
        <v>78001.342951171275</v>
      </c>
      <c r="AG197" s="71">
        <v>6626171.5878414605</v>
      </c>
      <c r="AH197" s="71">
        <v>6014144.1379784262</v>
      </c>
      <c r="AI197" s="71">
        <v>0</v>
      </c>
      <c r="AJ197" s="71">
        <v>0</v>
      </c>
      <c r="AK197" s="71">
        <v>302932.63267909311</v>
      </c>
      <c r="AL197" s="71">
        <v>0</v>
      </c>
      <c r="AM197" s="71">
        <v>0</v>
      </c>
      <c r="AN197" s="71">
        <v>13620031.759808244</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1768</v>
      </c>
      <c r="B198" s="70">
        <v>190</v>
      </c>
      <c r="C198" s="70">
        <v>16</v>
      </c>
      <c r="D198" s="70">
        <v>10</v>
      </c>
      <c r="E198" s="70">
        <v>2022</v>
      </c>
      <c r="F198" s="70" t="s">
        <v>161</v>
      </c>
      <c r="G198" s="1073" t="s">
        <v>1680</v>
      </c>
      <c r="H198" s="70" t="s">
        <v>1681</v>
      </c>
      <c r="I198" s="1066"/>
      <c r="J198" s="73"/>
      <c r="K198" s="71"/>
      <c r="L198" s="71"/>
      <c r="M198" s="71"/>
      <c r="N198" s="71"/>
      <c r="O198" s="71"/>
      <c r="P198" s="71"/>
      <c r="Q198" s="71"/>
      <c r="R198" s="71"/>
      <c r="S198" s="71"/>
      <c r="T198" s="71"/>
      <c r="U198" s="71"/>
      <c r="V198" s="71"/>
      <c r="W198" s="71"/>
      <c r="X198" s="71"/>
      <c r="Y198" s="71"/>
      <c r="Z198" s="71"/>
      <c r="AA198" s="71"/>
      <c r="AB198" s="71"/>
      <c r="AC198" s="72"/>
      <c r="AD198" s="71">
        <v>4726466.5546411648</v>
      </c>
      <c r="AE198" s="71">
        <v>319510.33314969746</v>
      </c>
      <c r="AF198" s="71">
        <v>1567117.8902008049</v>
      </c>
      <c r="AG198" s="71">
        <v>9823502.7317385208</v>
      </c>
      <c r="AH198" s="71">
        <v>11336071.279710183</v>
      </c>
      <c r="AI198" s="71">
        <v>0</v>
      </c>
      <c r="AJ198" s="71">
        <v>0</v>
      </c>
      <c r="AK198" s="71">
        <v>630141.196706724</v>
      </c>
      <c r="AL198" s="71">
        <v>0</v>
      </c>
      <c r="AM198" s="71">
        <v>0</v>
      </c>
      <c r="AN198" s="71">
        <v>28402809.986147095</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1769</v>
      </c>
      <c r="B199" s="70">
        <v>191</v>
      </c>
      <c r="C199" s="70">
        <v>16</v>
      </c>
      <c r="D199" s="70">
        <v>11</v>
      </c>
      <c r="E199" s="70">
        <v>2022</v>
      </c>
      <c r="F199" s="70" t="s">
        <v>161</v>
      </c>
      <c r="G199" s="1073" t="s">
        <v>1683</v>
      </c>
      <c r="H199" s="70" t="s">
        <v>1684</v>
      </c>
      <c r="I199" s="1066"/>
      <c r="J199" s="73"/>
      <c r="K199" s="71"/>
      <c r="L199" s="71"/>
      <c r="M199" s="71"/>
      <c r="N199" s="71"/>
      <c r="O199" s="71"/>
      <c r="P199" s="71"/>
      <c r="Q199" s="71"/>
      <c r="R199" s="71"/>
      <c r="S199" s="71"/>
      <c r="T199" s="71"/>
      <c r="U199" s="71"/>
      <c r="V199" s="71"/>
      <c r="W199" s="71"/>
      <c r="X199" s="71"/>
      <c r="Y199" s="71"/>
      <c r="Z199" s="71"/>
      <c r="AA199" s="71"/>
      <c r="AB199" s="71"/>
      <c r="AC199" s="72"/>
      <c r="AD199" s="71">
        <v>2032920.4134595385</v>
      </c>
      <c r="AE199" s="71">
        <v>382647.10556849989</v>
      </c>
      <c r="AF199" s="71">
        <v>390006.71475585643</v>
      </c>
      <c r="AG199" s="71">
        <v>4786611.2036815081</v>
      </c>
      <c r="AH199" s="71">
        <v>7292709.6486928649</v>
      </c>
      <c r="AI199" s="71">
        <v>0</v>
      </c>
      <c r="AJ199" s="71">
        <v>0</v>
      </c>
      <c r="AK199" s="71">
        <v>430123.01767010189</v>
      </c>
      <c r="AL199" s="71">
        <v>0</v>
      </c>
      <c r="AM199" s="71">
        <v>0</v>
      </c>
      <c r="AN199" s="71">
        <v>15315018.103828371</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1770</v>
      </c>
      <c r="B200" s="70">
        <v>192</v>
      </c>
      <c r="C200" s="70">
        <v>16</v>
      </c>
      <c r="D200" s="70">
        <v>12</v>
      </c>
      <c r="E200" s="70">
        <v>2022</v>
      </c>
      <c r="F200" s="70" t="s">
        <v>161</v>
      </c>
      <c r="G200" s="1073" t="s">
        <v>1686</v>
      </c>
      <c r="H200" s="70" t="s">
        <v>1687</v>
      </c>
      <c r="I200" s="1066"/>
      <c r="J200" s="73"/>
      <c r="K200" s="71"/>
      <c r="L200" s="71"/>
      <c r="M200" s="71"/>
      <c r="N200" s="71"/>
      <c r="O200" s="71"/>
      <c r="P200" s="71"/>
      <c r="Q200" s="71"/>
      <c r="R200" s="71"/>
      <c r="S200" s="71"/>
      <c r="T200" s="71"/>
      <c r="U200" s="71"/>
      <c r="V200" s="71"/>
      <c r="W200" s="71"/>
      <c r="X200" s="71"/>
      <c r="Y200" s="71"/>
      <c r="Z200" s="71"/>
      <c r="AA200" s="71"/>
      <c r="AB200" s="71"/>
      <c r="AC200" s="72"/>
      <c r="AD200" s="71">
        <v>1820969.8014096555</v>
      </c>
      <c r="AE200" s="71">
        <v>669632.43474487483</v>
      </c>
      <c r="AF200" s="71">
        <v>957289.2089461931</v>
      </c>
      <c r="AG200" s="71">
        <v>5137003.6578072133</v>
      </c>
      <c r="AH200" s="71">
        <v>9764331.5117618591</v>
      </c>
      <c r="AI200" s="71">
        <v>0</v>
      </c>
      <c r="AJ200" s="71">
        <v>0</v>
      </c>
      <c r="AK200" s="71">
        <v>563253.25820383814</v>
      </c>
      <c r="AL200" s="71">
        <v>0</v>
      </c>
      <c r="AM200" s="71">
        <v>0</v>
      </c>
      <c r="AN200" s="71">
        <v>18912479.872873634</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1771</v>
      </c>
      <c r="B201" s="70">
        <v>193</v>
      </c>
      <c r="C201" s="70">
        <v>16</v>
      </c>
      <c r="D201" s="70">
        <v>13</v>
      </c>
      <c r="E201" s="70">
        <v>2022</v>
      </c>
      <c r="F201" s="70" t="s">
        <v>161</v>
      </c>
      <c r="G201" s="1073" t="s">
        <v>1689</v>
      </c>
      <c r="H201" s="70" t="s">
        <v>1690</v>
      </c>
      <c r="I201" s="1066"/>
      <c r="J201" s="73"/>
      <c r="K201" s="71"/>
      <c r="L201" s="71"/>
      <c r="M201" s="71"/>
      <c r="N201" s="71"/>
      <c r="O201" s="71"/>
      <c r="P201" s="71"/>
      <c r="Q201" s="71"/>
      <c r="R201" s="71"/>
      <c r="S201" s="71"/>
      <c r="T201" s="71"/>
      <c r="U201" s="71"/>
      <c r="V201" s="71"/>
      <c r="W201" s="71"/>
      <c r="X201" s="71"/>
      <c r="Y201" s="71"/>
      <c r="Z201" s="71"/>
      <c r="AA201" s="71"/>
      <c r="AB201" s="71"/>
      <c r="AC201" s="72"/>
      <c r="AD201" s="71">
        <v>790306.26103306282</v>
      </c>
      <c r="AE201" s="71">
        <v>428564.75823671994</v>
      </c>
      <c r="AF201" s="71">
        <v>141820.62354758414</v>
      </c>
      <c r="AG201" s="71">
        <v>7326956.4960928708</v>
      </c>
      <c r="AH201" s="71">
        <v>8388041.2486361265</v>
      </c>
      <c r="AI201" s="71">
        <v>0</v>
      </c>
      <c r="AJ201" s="71">
        <v>0</v>
      </c>
      <c r="AK201" s="71">
        <v>481386.55354972684</v>
      </c>
      <c r="AL201" s="71">
        <v>0</v>
      </c>
      <c r="AM201" s="71">
        <v>0</v>
      </c>
      <c r="AN201" s="71">
        <v>17557075.94109609</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1772</v>
      </c>
      <c r="B202" s="70">
        <v>194</v>
      </c>
      <c r="C202" s="70">
        <v>16</v>
      </c>
      <c r="D202" s="70">
        <v>14</v>
      </c>
      <c r="E202" s="70">
        <v>2022</v>
      </c>
      <c r="F202" s="70" t="s">
        <v>161</v>
      </c>
      <c r="G202" s="1073" t="s">
        <v>1692</v>
      </c>
      <c r="H202" s="70" t="s">
        <v>1693</v>
      </c>
      <c r="I202" s="1066"/>
      <c r="J202" s="73"/>
      <c r="K202" s="71"/>
      <c r="L202" s="71"/>
      <c r="M202" s="71"/>
      <c r="N202" s="71"/>
      <c r="O202" s="71"/>
      <c r="P202" s="71"/>
      <c r="Q202" s="71"/>
      <c r="R202" s="71"/>
      <c r="S202" s="71"/>
      <c r="T202" s="71"/>
      <c r="U202" s="71"/>
      <c r="V202" s="71"/>
      <c r="W202" s="71"/>
      <c r="X202" s="71"/>
      <c r="Y202" s="71"/>
      <c r="Z202" s="71"/>
      <c r="AA202" s="71"/>
      <c r="AB202" s="71"/>
      <c r="AC202" s="72"/>
      <c r="AD202" s="71">
        <v>3380250.0089023784</v>
      </c>
      <c r="AE202" s="71">
        <v>485961.82407199492</v>
      </c>
      <c r="AF202" s="71">
        <v>1623846.1396198387</v>
      </c>
      <c r="AG202" s="71">
        <v>5981699.7525745388</v>
      </c>
      <c r="AH202" s="71">
        <v>8502053.4597826377</v>
      </c>
      <c r="AI202" s="71">
        <v>0</v>
      </c>
      <c r="AJ202" s="71">
        <v>0</v>
      </c>
      <c r="AK202" s="71">
        <v>514314.01362354122</v>
      </c>
      <c r="AL202" s="71">
        <v>0</v>
      </c>
      <c r="AM202" s="71">
        <v>0</v>
      </c>
      <c r="AN202" s="71">
        <v>20488125.19857493</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1773</v>
      </c>
      <c r="B203" s="70">
        <v>195</v>
      </c>
      <c r="C203" s="70">
        <v>16</v>
      </c>
      <c r="D203" s="70">
        <v>15</v>
      </c>
      <c r="E203" s="70">
        <v>2022</v>
      </c>
      <c r="F203" s="70" t="s">
        <v>161</v>
      </c>
      <c r="G203" s="1073" t="s">
        <v>1695</v>
      </c>
      <c r="H203" s="70" t="s">
        <v>1696</v>
      </c>
      <c r="I203" s="1066"/>
      <c r="J203" s="73"/>
      <c r="K203" s="71"/>
      <c r="L203" s="71"/>
      <c r="M203" s="71"/>
      <c r="N203" s="71"/>
      <c r="O203" s="71"/>
      <c r="P203" s="71"/>
      <c r="Q203" s="71"/>
      <c r="R203" s="71"/>
      <c r="S203" s="71"/>
      <c r="T203" s="71"/>
      <c r="U203" s="71"/>
      <c r="V203" s="71"/>
      <c r="W203" s="71"/>
      <c r="X203" s="71"/>
      <c r="Y203" s="71"/>
      <c r="Z203" s="71"/>
      <c r="AA203" s="71"/>
      <c r="AB203" s="71"/>
      <c r="AC203" s="72"/>
      <c r="AD203" s="71">
        <v>8723400.7277957723</v>
      </c>
      <c r="AE203" s="71">
        <v>229588.26334109996</v>
      </c>
      <c r="AF203" s="71">
        <v>163093.71707972177</v>
      </c>
      <c r="AG203" s="71">
        <v>4761583.1712439572</v>
      </c>
      <c r="AH203" s="71">
        <v>7541093.3944049049</v>
      </c>
      <c r="AI203" s="71">
        <v>0</v>
      </c>
      <c r="AJ203" s="71">
        <v>0</v>
      </c>
      <c r="AK203" s="71">
        <v>471185.49729156465</v>
      </c>
      <c r="AL203" s="71">
        <v>0</v>
      </c>
      <c r="AM203" s="71">
        <v>0</v>
      </c>
      <c r="AN203" s="71">
        <v>21889944.771157019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1774</v>
      </c>
      <c r="B204" s="70">
        <v>196</v>
      </c>
      <c r="C204" s="70">
        <v>16</v>
      </c>
      <c r="D204" s="70">
        <v>16</v>
      </c>
      <c r="E204" s="70">
        <v>2022</v>
      </c>
      <c r="F204" s="70" t="s">
        <v>161</v>
      </c>
      <c r="G204" s="1073" t="s">
        <v>1698</v>
      </c>
      <c r="H204" s="70" t="s">
        <v>1699</v>
      </c>
      <c r="I204" s="1066"/>
      <c r="J204" s="73"/>
      <c r="K204" s="71"/>
      <c r="L204" s="71"/>
      <c r="M204" s="71"/>
      <c r="N204" s="71"/>
      <c r="O204" s="71"/>
      <c r="P204" s="71"/>
      <c r="Q204" s="71"/>
      <c r="R204" s="71"/>
      <c r="S204" s="71"/>
      <c r="T204" s="71"/>
      <c r="U204" s="71"/>
      <c r="V204" s="71"/>
      <c r="W204" s="71"/>
      <c r="X204" s="71"/>
      <c r="Y204" s="71"/>
      <c r="Z204" s="71"/>
      <c r="AA204" s="71"/>
      <c r="AB204" s="71"/>
      <c r="AC204" s="72"/>
      <c r="AD204" s="71">
        <v>42971427.982101776</v>
      </c>
      <c r="AE204" s="71">
        <v>1010188.3587008398</v>
      </c>
      <c r="AF204" s="71">
        <v>3552606.619866983</v>
      </c>
      <c r="AG204" s="71">
        <v>30302690.273764111</v>
      </c>
      <c r="AH204" s="71">
        <v>37900916.476847112</v>
      </c>
      <c r="AI204" s="71">
        <v>0</v>
      </c>
      <c r="AJ204" s="71">
        <v>0</v>
      </c>
      <c r="AK204" s="71">
        <v>2030010.1953742637</v>
      </c>
      <c r="AL204" s="71">
        <v>0</v>
      </c>
      <c r="AM204" s="71">
        <v>0</v>
      </c>
      <c r="AN204" s="71">
        <v>117767839.90665509</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1775</v>
      </c>
      <c r="B205" s="70">
        <v>197</v>
      </c>
      <c r="C205" s="70">
        <v>16</v>
      </c>
      <c r="D205" s="70">
        <v>17</v>
      </c>
      <c r="E205" s="70">
        <v>2022</v>
      </c>
      <c r="F205" s="70" t="s">
        <v>161</v>
      </c>
      <c r="G205" s="1073" t="s">
        <v>1701</v>
      </c>
      <c r="H205" s="70" t="s">
        <v>1702</v>
      </c>
      <c r="I205" s="1066"/>
      <c r="J205" s="73"/>
      <c r="K205" s="71"/>
      <c r="L205" s="71"/>
      <c r="M205" s="71"/>
      <c r="N205" s="71"/>
      <c r="O205" s="71"/>
      <c r="P205" s="71"/>
      <c r="Q205" s="71"/>
      <c r="R205" s="71"/>
      <c r="S205" s="71"/>
      <c r="T205" s="71"/>
      <c r="U205" s="71"/>
      <c r="V205" s="71"/>
      <c r="W205" s="71"/>
      <c r="X205" s="71"/>
      <c r="Y205" s="71"/>
      <c r="Z205" s="71"/>
      <c r="AA205" s="71"/>
      <c r="AB205" s="71"/>
      <c r="AC205" s="72"/>
      <c r="AD205" s="71">
        <v>4531955.9974633921</v>
      </c>
      <c r="AE205" s="71">
        <v>304204.44892695744</v>
      </c>
      <c r="AF205" s="71">
        <v>751649.3048021961</v>
      </c>
      <c r="AG205" s="71">
        <v>5994213.7687933138</v>
      </c>
      <c r="AH205" s="71">
        <v>8245525.9847029885</v>
      </c>
      <c r="AI205" s="71">
        <v>0</v>
      </c>
      <c r="AJ205" s="71">
        <v>0</v>
      </c>
      <c r="AK205" s="71">
        <v>514314.01362354122</v>
      </c>
      <c r="AL205" s="71">
        <v>0</v>
      </c>
      <c r="AM205" s="71">
        <v>0</v>
      </c>
      <c r="AN205" s="71">
        <v>20341863.518312387</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1776</v>
      </c>
      <c r="B206" s="70">
        <v>198</v>
      </c>
      <c r="C206" s="70">
        <v>16</v>
      </c>
      <c r="D206" s="70">
        <v>18</v>
      </c>
      <c r="E206" s="70">
        <v>2022</v>
      </c>
      <c r="F206" s="70" t="s">
        <v>161</v>
      </c>
      <c r="G206" s="1073" t="s">
        <v>1704</v>
      </c>
      <c r="H206" s="70" t="s">
        <v>1705</v>
      </c>
      <c r="I206" s="1066"/>
      <c r="J206" s="73"/>
      <c r="K206" s="71"/>
      <c r="L206" s="71"/>
      <c r="M206" s="71"/>
      <c r="N206" s="71"/>
      <c r="O206" s="71"/>
      <c r="P206" s="71"/>
      <c r="Q206" s="71"/>
      <c r="R206" s="71"/>
      <c r="S206" s="71"/>
      <c r="T206" s="71"/>
      <c r="U206" s="71"/>
      <c r="V206" s="71"/>
      <c r="W206" s="71"/>
      <c r="X206" s="71"/>
      <c r="Y206" s="71"/>
      <c r="Z206" s="71"/>
      <c r="AA206" s="71"/>
      <c r="AB206" s="71"/>
      <c r="AC206" s="72"/>
      <c r="AD206" s="71">
        <v>2296556.1372271171</v>
      </c>
      <c r="AE206" s="71">
        <v>1829053.1646174297</v>
      </c>
      <c r="AF206" s="71">
        <v>6927937.4602994863</v>
      </c>
      <c r="AG206" s="71">
        <v>45776271.328279629</v>
      </c>
      <c r="AH206" s="71">
        <v>46557700.794614308</v>
      </c>
      <c r="AI206" s="71">
        <v>0</v>
      </c>
      <c r="AJ206" s="71">
        <v>0</v>
      </c>
      <c r="AK206" s="71">
        <v>2716838.2743257117</v>
      </c>
      <c r="AL206" s="71">
        <v>0</v>
      </c>
      <c r="AM206" s="71">
        <v>0</v>
      </c>
      <c r="AN206" s="71">
        <v>106104357.15936367</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1777</v>
      </c>
      <c r="B207" s="70">
        <v>199</v>
      </c>
      <c r="C207" s="70">
        <v>16</v>
      </c>
      <c r="D207" s="70">
        <v>19</v>
      </c>
      <c r="E207" s="70">
        <v>2022</v>
      </c>
      <c r="F207" s="70" t="s">
        <v>161</v>
      </c>
      <c r="G207" s="1073" t="s">
        <v>1707</v>
      </c>
      <c r="H207" s="70" t="s">
        <v>1708</v>
      </c>
      <c r="I207" s="1066"/>
      <c r="J207" s="73"/>
      <c r="K207" s="71"/>
      <c r="L207" s="71"/>
      <c r="M207" s="71"/>
      <c r="N207" s="71"/>
      <c r="O207" s="71"/>
      <c r="P207" s="71"/>
      <c r="Q207" s="71"/>
      <c r="R207" s="71"/>
      <c r="S207" s="71"/>
      <c r="T207" s="71"/>
      <c r="U207" s="71"/>
      <c r="V207" s="71"/>
      <c r="W207" s="71"/>
      <c r="X207" s="71"/>
      <c r="Y207" s="71"/>
      <c r="Z207" s="71"/>
      <c r="AA207" s="71"/>
      <c r="AB207" s="71"/>
      <c r="AC207" s="72"/>
      <c r="AD207" s="71">
        <v>2344164.619047143</v>
      </c>
      <c r="AE207" s="71">
        <v>904960.40466950228</v>
      </c>
      <c r="AF207" s="71">
        <v>999835.39601046836</v>
      </c>
      <c r="AG207" s="71">
        <v>14297263.529950649</v>
      </c>
      <c r="AH207" s="71">
        <v>16059434.312922757</v>
      </c>
      <c r="AI207" s="71">
        <v>0</v>
      </c>
      <c r="AJ207" s="71">
        <v>0</v>
      </c>
      <c r="AK207" s="71">
        <v>922872.77312765492</v>
      </c>
      <c r="AL207" s="71">
        <v>0</v>
      </c>
      <c r="AM207" s="71">
        <v>0</v>
      </c>
      <c r="AN207" s="71">
        <v>35528531.035728171</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1778</v>
      </c>
      <c r="B208" s="70">
        <v>200</v>
      </c>
      <c r="C208" s="70">
        <v>16</v>
      </c>
      <c r="D208" s="70">
        <v>20</v>
      </c>
      <c r="E208" s="70">
        <v>2022</v>
      </c>
      <c r="F208" s="70" t="s">
        <v>161</v>
      </c>
      <c r="G208" s="1073" t="s">
        <v>1710</v>
      </c>
      <c r="H208" s="70" t="s">
        <v>1711</v>
      </c>
      <c r="I208" s="1066"/>
      <c r="J208" s="73"/>
      <c r="K208" s="71"/>
      <c r="L208" s="71"/>
      <c r="M208" s="71"/>
      <c r="N208" s="71"/>
      <c r="O208" s="71"/>
      <c r="P208" s="71"/>
      <c r="Q208" s="71"/>
      <c r="R208" s="71"/>
      <c r="S208" s="71"/>
      <c r="T208" s="71"/>
      <c r="U208" s="71"/>
      <c r="V208" s="71"/>
      <c r="W208" s="71"/>
      <c r="X208" s="71"/>
      <c r="Y208" s="71"/>
      <c r="Z208" s="71"/>
      <c r="AA208" s="71"/>
      <c r="AB208" s="71"/>
      <c r="AC208" s="72"/>
      <c r="AD208" s="71">
        <v>155260.19092683995</v>
      </c>
      <c r="AE208" s="71">
        <v>162625.01986661245</v>
      </c>
      <c r="AF208" s="71">
        <v>765831.36715695448</v>
      </c>
      <c r="AG208" s="71">
        <v>8409418.8990169242</v>
      </c>
      <c r="AH208" s="71">
        <v>5240489.8480556766</v>
      </c>
      <c r="AI208" s="71">
        <v>0</v>
      </c>
      <c r="AJ208" s="71">
        <v>0</v>
      </c>
      <c r="AK208" s="71">
        <v>304998.66938960698</v>
      </c>
      <c r="AL208" s="71">
        <v>0</v>
      </c>
      <c r="AM208" s="71">
        <v>0</v>
      </c>
      <c r="AN208" s="71">
        <v>15038623.994412614</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1779</v>
      </c>
      <c r="B209" s="70">
        <v>201</v>
      </c>
      <c r="C209" s="70">
        <v>16</v>
      </c>
      <c r="D209" s="70">
        <v>21</v>
      </c>
      <c r="E209" s="70">
        <v>2022</v>
      </c>
      <c r="F209" s="70" t="s">
        <v>161</v>
      </c>
      <c r="G209" s="1073" t="s">
        <v>1713</v>
      </c>
      <c r="H209" s="70" t="s">
        <v>1714</v>
      </c>
      <c r="I209" s="1066"/>
      <c r="J209" s="73"/>
      <c r="K209" s="71"/>
      <c r="L209" s="71"/>
      <c r="M209" s="71"/>
      <c r="N209" s="71"/>
      <c r="O209" s="71"/>
      <c r="P209" s="71"/>
      <c r="Q209" s="71"/>
      <c r="R209" s="71"/>
      <c r="S209" s="71"/>
      <c r="T209" s="71"/>
      <c r="U209" s="71"/>
      <c r="V209" s="71"/>
      <c r="W209" s="71"/>
      <c r="X209" s="71"/>
      <c r="Y209" s="71"/>
      <c r="Z209" s="71"/>
      <c r="AA209" s="71"/>
      <c r="AB209" s="71"/>
      <c r="AC209" s="72"/>
      <c r="AD209" s="71">
        <v>14052901.223631475</v>
      </c>
      <c r="AE209" s="71">
        <v>1616684.0210269121</v>
      </c>
      <c r="AF209" s="71">
        <v>2673318.7538719615</v>
      </c>
      <c r="AG209" s="71">
        <v>67206524.10293214</v>
      </c>
      <c r="AH209" s="71">
        <v>71795118.104831144</v>
      </c>
      <c r="AI209" s="71">
        <v>0</v>
      </c>
      <c r="AJ209" s="71">
        <v>0</v>
      </c>
      <c r="AK209" s="71">
        <v>4183078.7023185082</v>
      </c>
      <c r="AL209" s="71">
        <v>0</v>
      </c>
      <c r="AM209" s="71">
        <v>0</v>
      </c>
      <c r="AN209" s="71">
        <v>161527624.90861216</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1780</v>
      </c>
      <c r="B210" s="70">
        <v>202</v>
      </c>
      <c r="C210" s="70">
        <v>16</v>
      </c>
      <c r="D210" s="70">
        <v>22</v>
      </c>
      <c r="E210" s="70">
        <v>2022</v>
      </c>
      <c r="F210" s="70" t="s">
        <v>161</v>
      </c>
      <c r="G210" s="1073" t="s">
        <v>1716</v>
      </c>
      <c r="H210" s="70" t="s">
        <v>1717</v>
      </c>
      <c r="I210" s="1066"/>
      <c r="J210" s="73"/>
      <c r="K210" s="71"/>
      <c r="L210" s="71"/>
      <c r="M210" s="71"/>
      <c r="N210" s="71"/>
      <c r="O210" s="71"/>
      <c r="P210" s="71"/>
      <c r="Q210" s="71"/>
      <c r="R210" s="71"/>
      <c r="S210" s="71"/>
      <c r="T210" s="71"/>
      <c r="U210" s="71"/>
      <c r="V210" s="71"/>
      <c r="W210" s="71"/>
      <c r="X210" s="71"/>
      <c r="Y210" s="71"/>
      <c r="Z210" s="71"/>
      <c r="AA210" s="71"/>
      <c r="AB210" s="71"/>
      <c r="AC210" s="72"/>
      <c r="AD210" s="71">
        <v>5946321.2306037648</v>
      </c>
      <c r="AE210" s="71">
        <v>470655.93984925491</v>
      </c>
      <c r="AF210" s="71">
        <v>702012.08656054165</v>
      </c>
      <c r="AG210" s="71">
        <v>22412603.047826353</v>
      </c>
      <c r="AH210" s="71">
        <v>19251776.22502505</v>
      </c>
      <c r="AI210" s="71">
        <v>0</v>
      </c>
      <c r="AJ210" s="71">
        <v>0</v>
      </c>
      <c r="AK210" s="71">
        <v>1052000.0675347706</v>
      </c>
      <c r="AL210" s="71">
        <v>0</v>
      </c>
      <c r="AM210" s="71">
        <v>0</v>
      </c>
      <c r="AN210" s="71">
        <v>49835368.597399734</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1781</v>
      </c>
      <c r="B211" s="70">
        <v>203</v>
      </c>
      <c r="C211" s="70">
        <v>16</v>
      </c>
      <c r="D211" s="70">
        <v>23</v>
      </c>
      <c r="E211" s="70">
        <v>2022</v>
      </c>
      <c r="F211" s="70" t="s">
        <v>161</v>
      </c>
      <c r="G211" s="1073" t="s">
        <v>1719</v>
      </c>
      <c r="H211" s="70" t="s">
        <v>1720</v>
      </c>
      <c r="I211" s="1066"/>
      <c r="J211" s="73"/>
      <c r="K211" s="71"/>
      <c r="L211" s="71"/>
      <c r="M211" s="71"/>
      <c r="N211" s="71"/>
      <c r="O211" s="71"/>
      <c r="P211" s="71"/>
      <c r="Q211" s="71"/>
      <c r="R211" s="71"/>
      <c r="S211" s="71"/>
      <c r="T211" s="71"/>
      <c r="U211" s="71"/>
      <c r="V211" s="71"/>
      <c r="W211" s="71"/>
      <c r="X211" s="71"/>
      <c r="Y211" s="71"/>
      <c r="Z211" s="71"/>
      <c r="AA211" s="71"/>
      <c r="AB211" s="71"/>
      <c r="AC211" s="72"/>
      <c r="AD211" s="71">
        <v>982629955.51192772</v>
      </c>
      <c r="AE211" s="71">
        <v>14337787.045651693</v>
      </c>
      <c r="AF211" s="71">
        <v>3595152.8069312582</v>
      </c>
      <c r="AG211" s="71">
        <v>395949730.17015624</v>
      </c>
      <c r="AH211" s="71">
        <v>369998128.22321302</v>
      </c>
      <c r="AI211" s="71">
        <v>0</v>
      </c>
      <c r="AJ211" s="71">
        <v>0</v>
      </c>
      <c r="AK211" s="71">
        <v>21731994.521423142</v>
      </c>
      <c r="AL211" s="71">
        <v>0</v>
      </c>
      <c r="AM211" s="71">
        <v>0</v>
      </c>
      <c r="AN211" s="71">
        <v>1788242748.2793031</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1782</v>
      </c>
      <c r="B212" s="70">
        <v>204</v>
      </c>
      <c r="C212" s="70">
        <v>16</v>
      </c>
      <c r="D212" s="70">
        <v>24</v>
      </c>
      <c r="E212" s="70">
        <v>2022</v>
      </c>
      <c r="F212" s="70" t="s">
        <v>161</v>
      </c>
      <c r="G212" s="1073" t="s">
        <v>1722</v>
      </c>
      <c r="H212" s="70" t="s">
        <v>1723</v>
      </c>
      <c r="I212" s="1066"/>
      <c r="J212" s="73"/>
      <c r="K212" s="71"/>
      <c r="L212" s="71"/>
      <c r="M212" s="71"/>
      <c r="N212" s="71"/>
      <c r="O212" s="71"/>
      <c r="P212" s="71"/>
      <c r="Q212" s="71"/>
      <c r="R212" s="71"/>
      <c r="S212" s="71"/>
      <c r="T212" s="71"/>
      <c r="U212" s="71"/>
      <c r="V212" s="71"/>
      <c r="W212" s="71"/>
      <c r="X212" s="71"/>
      <c r="Y212" s="71"/>
      <c r="Z212" s="71"/>
      <c r="AA212" s="71"/>
      <c r="AB212" s="71"/>
      <c r="AC212" s="72"/>
      <c r="AD212" s="71">
        <v>168289.01813748386</v>
      </c>
      <c r="AE212" s="71">
        <v>338642.68842812243</v>
      </c>
      <c r="AF212" s="71">
        <v>1290567.6742830158</v>
      </c>
      <c r="AG212" s="71">
        <v>6813881.8311230876</v>
      </c>
      <c r="AH212" s="71">
        <v>8302532.0902762432</v>
      </c>
      <c r="AI212" s="71">
        <v>0</v>
      </c>
      <c r="AJ212" s="71">
        <v>0</v>
      </c>
      <c r="AK212" s="71">
        <v>468344.69681460818</v>
      </c>
      <c r="AL212" s="71">
        <v>0</v>
      </c>
      <c r="AM212" s="71">
        <v>0</v>
      </c>
      <c r="AN212" s="71">
        <v>17382257.99906256</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1783</v>
      </c>
      <c r="B213" s="70">
        <v>205</v>
      </c>
      <c r="C213" s="70">
        <v>16</v>
      </c>
      <c r="D213" s="70">
        <v>25</v>
      </c>
      <c r="E213" s="70">
        <v>2022</v>
      </c>
      <c r="F213" s="70" t="s">
        <v>161</v>
      </c>
      <c r="G213" s="1073" t="s">
        <v>1725</v>
      </c>
      <c r="H213" s="70" t="s">
        <v>1726</v>
      </c>
      <c r="I213" s="1066"/>
      <c r="J213" s="73"/>
      <c r="K213" s="71"/>
      <c r="L213" s="71"/>
      <c r="M213" s="71"/>
      <c r="N213" s="71"/>
      <c r="O213" s="71"/>
      <c r="P213" s="71"/>
      <c r="Q213" s="71"/>
      <c r="R213" s="71"/>
      <c r="S213" s="71"/>
      <c r="T213" s="71"/>
      <c r="U213" s="71"/>
      <c r="V213" s="71"/>
      <c r="W213" s="71"/>
      <c r="X213" s="71"/>
      <c r="Y213" s="71"/>
      <c r="Z213" s="71"/>
      <c r="AA213" s="71"/>
      <c r="AB213" s="71"/>
      <c r="AC213" s="72"/>
      <c r="AD213" s="71">
        <v>16001113.774644451</v>
      </c>
      <c r="AE213" s="71">
        <v>1775482.5698378396</v>
      </c>
      <c r="AF213" s="71">
        <v>1212566.3313318447</v>
      </c>
      <c r="AG213" s="71">
        <v>40276361.200127929</v>
      </c>
      <c r="AH213" s="71">
        <v>57576166.628987782</v>
      </c>
      <c r="AI213" s="71">
        <v>0</v>
      </c>
      <c r="AJ213" s="71">
        <v>0</v>
      </c>
      <c r="AK213" s="71">
        <v>3607041.8419683659</v>
      </c>
      <c r="AL213" s="71">
        <v>0</v>
      </c>
      <c r="AM213" s="71">
        <v>0</v>
      </c>
      <c r="AN213" s="71">
        <v>120448732.34689821</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1784</v>
      </c>
      <c r="B214" s="70">
        <v>206</v>
      </c>
      <c r="C214" s="70">
        <v>16</v>
      </c>
      <c r="D214" s="70">
        <v>26</v>
      </c>
      <c r="E214" s="70">
        <v>2022</v>
      </c>
      <c r="F214" s="70" t="s">
        <v>161</v>
      </c>
      <c r="G214" s="1073" t="s">
        <v>1728</v>
      </c>
      <c r="H214" s="70" t="s">
        <v>1729</v>
      </c>
      <c r="I214" s="1066"/>
      <c r="J214" s="73"/>
      <c r="K214" s="71"/>
      <c r="L214" s="71"/>
      <c r="M214" s="71"/>
      <c r="N214" s="71"/>
      <c r="O214" s="71"/>
      <c r="P214" s="71"/>
      <c r="Q214" s="71"/>
      <c r="R214" s="71"/>
      <c r="S214" s="71"/>
      <c r="T214" s="71"/>
      <c r="U214" s="71"/>
      <c r="V214" s="71"/>
      <c r="W214" s="71"/>
      <c r="X214" s="71"/>
      <c r="Y214" s="71"/>
      <c r="Z214" s="71"/>
      <c r="AA214" s="71"/>
      <c r="AB214" s="71"/>
      <c r="AC214" s="72"/>
      <c r="AD214" s="71">
        <v>1617288.5340935723</v>
      </c>
      <c r="AE214" s="71">
        <v>531879.47674021486</v>
      </c>
      <c r="AF214" s="71">
        <v>4899902.5435690321</v>
      </c>
      <c r="AG214" s="71">
        <v>7996456.3637973424</v>
      </c>
      <c r="AH214" s="71">
        <v>11303496.36223975</v>
      </c>
      <c r="AI214" s="71">
        <v>0</v>
      </c>
      <c r="AJ214" s="71">
        <v>0</v>
      </c>
      <c r="AK214" s="71">
        <v>669783.27608970844</v>
      </c>
      <c r="AL214" s="71">
        <v>0</v>
      </c>
      <c r="AM214" s="71">
        <v>0</v>
      </c>
      <c r="AN214" s="71">
        <v>27018806.556529623</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1785</v>
      </c>
      <c r="B215" s="70">
        <v>207</v>
      </c>
      <c r="C215" s="70">
        <v>16</v>
      </c>
      <c r="D215" s="70">
        <v>27</v>
      </c>
      <c r="E215" s="70">
        <v>2022</v>
      </c>
      <c r="F215" s="70" t="s">
        <v>161</v>
      </c>
      <c r="G215" s="1073" t="s">
        <v>1731</v>
      </c>
      <c r="H215" s="70" t="s">
        <v>1732</v>
      </c>
      <c r="I215" s="1066"/>
      <c r="J215" s="73"/>
      <c r="K215" s="71"/>
      <c r="L215" s="71"/>
      <c r="M215" s="71"/>
      <c r="N215" s="71"/>
      <c r="O215" s="71"/>
      <c r="P215" s="71"/>
      <c r="Q215" s="71"/>
      <c r="R215" s="71"/>
      <c r="S215" s="71"/>
      <c r="T215" s="71"/>
      <c r="U215" s="71"/>
      <c r="V215" s="71"/>
      <c r="W215" s="71"/>
      <c r="X215" s="71"/>
      <c r="Y215" s="71"/>
      <c r="Z215" s="71"/>
      <c r="AA215" s="71"/>
      <c r="AB215" s="71"/>
      <c r="AC215" s="72"/>
      <c r="AD215" s="71">
        <v>15255431.929660423</v>
      </c>
      <c r="AE215" s="71">
        <v>2772278.2798437821</v>
      </c>
      <c r="AF215" s="71">
        <v>439643.93299751088</v>
      </c>
      <c r="AG215" s="71">
        <v>76573265.242685348</v>
      </c>
      <c r="AH215" s="71">
        <v>98262238.549556777</v>
      </c>
      <c r="AI215" s="71">
        <v>0</v>
      </c>
      <c r="AJ215" s="71">
        <v>0</v>
      </c>
      <c r="AK215" s="71">
        <v>5839911.0168562084</v>
      </c>
      <c r="AL215" s="71">
        <v>0</v>
      </c>
      <c r="AM215" s="71">
        <v>0</v>
      </c>
      <c r="AN215" s="71">
        <v>199142768.95160002</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1653</v>
      </c>
      <c r="B216" s="70">
        <v>208</v>
      </c>
      <c r="C216" s="70">
        <v>16</v>
      </c>
      <c r="D216" s="70">
        <v>28</v>
      </c>
      <c r="E216" s="70">
        <v>2022</v>
      </c>
      <c r="F216" s="70" t="s">
        <v>161</v>
      </c>
      <c r="G216" s="1073" t="s">
        <v>1651</v>
      </c>
      <c r="H216" s="70" t="s">
        <v>1652</v>
      </c>
      <c r="I216" s="1066"/>
      <c r="J216" s="73"/>
      <c r="K216" s="71"/>
      <c r="L216" s="71"/>
      <c r="M216" s="71"/>
      <c r="N216" s="71"/>
      <c r="O216" s="71"/>
      <c r="P216" s="71"/>
      <c r="Q216" s="71"/>
      <c r="R216" s="71"/>
      <c r="S216" s="71"/>
      <c r="T216" s="71"/>
      <c r="U216" s="71"/>
      <c r="V216" s="71"/>
      <c r="W216" s="71"/>
      <c r="X216" s="71"/>
      <c r="Y216" s="71"/>
      <c r="Z216" s="71"/>
      <c r="AA216" s="71"/>
      <c r="AB216" s="71"/>
      <c r="AC216" s="72"/>
      <c r="AD216" s="71">
        <v>140053623.92774522</v>
      </c>
      <c r="AE216" s="71">
        <v>15965950.47984566</v>
      </c>
      <c r="AF216" s="71">
        <v>3885885.0852038059</v>
      </c>
      <c r="AG216" s="71">
        <v>614475738.39051795</v>
      </c>
      <c r="AH216" s="71">
        <v>570390876.77194035</v>
      </c>
      <c r="AI216" s="71">
        <v>0</v>
      </c>
      <c r="AJ216" s="71">
        <v>0</v>
      </c>
      <c r="AK216" s="71">
        <v>31562713.699225664</v>
      </c>
      <c r="AL216" s="71">
        <v>0</v>
      </c>
      <c r="AM216" s="71">
        <v>0</v>
      </c>
      <c r="AN216" s="71">
        <v>1376334788.3544786</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1786</v>
      </c>
      <c r="B217" s="70">
        <v>209</v>
      </c>
      <c r="C217" s="70">
        <v>16</v>
      </c>
      <c r="D217" s="70">
        <v>29</v>
      </c>
      <c r="E217" s="70">
        <v>2022</v>
      </c>
      <c r="F217" s="70" t="s">
        <v>161</v>
      </c>
      <c r="G217" s="1073" t="s">
        <v>1734</v>
      </c>
      <c r="H217" s="70" t="s">
        <v>1735</v>
      </c>
      <c r="I217" s="1066"/>
      <c r="J217" s="73"/>
      <c r="K217" s="71"/>
      <c r="L217" s="71"/>
      <c r="M217" s="71"/>
      <c r="N217" s="71"/>
      <c r="O217" s="71"/>
      <c r="P217" s="71"/>
      <c r="Q217" s="71"/>
      <c r="R217" s="71"/>
      <c r="S217" s="71"/>
      <c r="T217" s="71"/>
      <c r="U217" s="71"/>
      <c r="V217" s="71"/>
      <c r="W217" s="71"/>
      <c r="X217" s="71"/>
      <c r="Y217" s="71"/>
      <c r="Z217" s="71"/>
      <c r="AA217" s="71"/>
      <c r="AB217" s="71"/>
      <c r="AC217" s="72"/>
      <c r="AD217" s="71">
        <v>8948571.3657784685</v>
      </c>
      <c r="AE217" s="71">
        <v>862869.22305696737</v>
      </c>
      <c r="AF217" s="71">
        <v>7729223.9833433367</v>
      </c>
      <c r="AG217" s="71">
        <v>21474051.831418216</v>
      </c>
      <c r="AH217" s="71">
        <v>25599813.267075401</v>
      </c>
      <c r="AI217" s="71">
        <v>0</v>
      </c>
      <c r="AJ217" s="71">
        <v>0</v>
      </c>
      <c r="AK217" s="71">
        <v>1461075.3362165126</v>
      </c>
      <c r="AL217" s="71">
        <v>0</v>
      </c>
      <c r="AM217" s="71">
        <v>0</v>
      </c>
      <c r="AN217" s="71">
        <v>66075605.006888896</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1787</v>
      </c>
      <c r="B218" s="70">
        <v>210</v>
      </c>
      <c r="C218" s="70">
        <v>16</v>
      </c>
      <c r="D218" s="70">
        <v>30</v>
      </c>
      <c r="E218" s="70">
        <v>2022</v>
      </c>
      <c r="F218" s="70" t="s">
        <v>161</v>
      </c>
      <c r="G218" s="1073" t="s">
        <v>1737</v>
      </c>
      <c r="H218" s="70" t="s">
        <v>1738</v>
      </c>
      <c r="I218" s="1066"/>
      <c r="J218" s="73"/>
      <c r="K218" s="71"/>
      <c r="L218" s="71"/>
      <c r="M218" s="71"/>
      <c r="N218" s="71"/>
      <c r="O218" s="71"/>
      <c r="P218" s="71"/>
      <c r="Q218" s="71"/>
      <c r="R218" s="71"/>
      <c r="S218" s="71"/>
      <c r="T218" s="71"/>
      <c r="U218" s="71"/>
      <c r="V218" s="71"/>
      <c r="W218" s="71"/>
      <c r="X218" s="71"/>
      <c r="Y218" s="71"/>
      <c r="Z218" s="71"/>
      <c r="AA218" s="71"/>
      <c r="AB218" s="71"/>
      <c r="AC218" s="72"/>
      <c r="AD218" s="71">
        <v>671544.54046308435</v>
      </c>
      <c r="AE218" s="71">
        <v>520400.06357315992</v>
      </c>
      <c r="AF218" s="71">
        <v>1340204.8925246703</v>
      </c>
      <c r="AG218" s="71">
        <v>9204058.928909149</v>
      </c>
      <c r="AH218" s="71">
        <v>9817265.7526513115</v>
      </c>
      <c r="AI218" s="71">
        <v>0</v>
      </c>
      <c r="AJ218" s="71">
        <v>0</v>
      </c>
      <c r="AK218" s="71">
        <v>593210.79050628887</v>
      </c>
      <c r="AL218" s="71">
        <v>0</v>
      </c>
      <c r="AM218" s="71">
        <v>0</v>
      </c>
      <c r="AN218" s="71">
        <v>22146684.968627661</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1788</v>
      </c>
      <c r="B219" s="70">
        <v>211</v>
      </c>
      <c r="C219" s="70">
        <v>16</v>
      </c>
      <c r="D219" s="70">
        <v>31</v>
      </c>
      <c r="E219" s="70">
        <v>2022</v>
      </c>
      <c r="F219" s="70" t="s">
        <v>161</v>
      </c>
      <c r="G219" s="1073" t="s">
        <v>1740</v>
      </c>
      <c r="H219" s="70" t="s">
        <v>1741</v>
      </c>
      <c r="I219" s="1066"/>
      <c r="J219" s="73"/>
      <c r="K219" s="71"/>
      <c r="L219" s="71"/>
      <c r="M219" s="71"/>
      <c r="N219" s="71"/>
      <c r="O219" s="71"/>
      <c r="P219" s="71"/>
      <c r="Q219" s="71"/>
      <c r="R219" s="71"/>
      <c r="S219" s="71"/>
      <c r="T219" s="71"/>
      <c r="U219" s="71"/>
      <c r="V219" s="71"/>
      <c r="W219" s="71"/>
      <c r="X219" s="71"/>
      <c r="Y219" s="71"/>
      <c r="Z219" s="71"/>
      <c r="AA219" s="71"/>
      <c r="AB219" s="71"/>
      <c r="AC219" s="72"/>
      <c r="AD219" s="71">
        <v>1821857.5097625819</v>
      </c>
      <c r="AE219" s="71">
        <v>426651.5227088774</v>
      </c>
      <c r="AF219" s="71">
        <v>163093.71707972177</v>
      </c>
      <c r="AG219" s="71">
        <v>5393540.9902921049</v>
      </c>
      <c r="AH219" s="71">
        <v>7931992.4040500838</v>
      </c>
      <c r="AI219" s="71">
        <v>0</v>
      </c>
      <c r="AJ219" s="71">
        <v>0</v>
      </c>
      <c r="AK219" s="71">
        <v>461113.56832780963</v>
      </c>
      <c r="AL219" s="71">
        <v>0</v>
      </c>
      <c r="AM219" s="71">
        <v>0</v>
      </c>
      <c r="AN219" s="71">
        <v>16198249.712221179</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1789</v>
      </c>
      <c r="B220" s="70">
        <v>212</v>
      </c>
      <c r="C220" s="70">
        <v>16</v>
      </c>
      <c r="D220" s="70">
        <v>32</v>
      </c>
      <c r="E220" s="70">
        <v>2022</v>
      </c>
      <c r="F220" s="70" t="s">
        <v>161</v>
      </c>
      <c r="G220" s="1073" t="s">
        <v>1743</v>
      </c>
      <c r="H220" s="70" t="s">
        <v>1744</v>
      </c>
      <c r="I220" s="1066"/>
      <c r="J220" s="73"/>
      <c r="K220" s="71"/>
      <c r="L220" s="71"/>
      <c r="M220" s="71"/>
      <c r="N220" s="71"/>
      <c r="O220" s="71"/>
      <c r="P220" s="71"/>
      <c r="Q220" s="71"/>
      <c r="R220" s="71"/>
      <c r="S220" s="71"/>
      <c r="T220" s="71"/>
      <c r="U220" s="71"/>
      <c r="V220" s="71"/>
      <c r="W220" s="71"/>
      <c r="X220" s="71"/>
      <c r="Y220" s="71"/>
      <c r="Z220" s="71"/>
      <c r="AA220" s="71"/>
      <c r="AB220" s="71"/>
      <c r="AC220" s="72"/>
      <c r="AD220" s="71">
        <v>49941433.999722965</v>
      </c>
      <c r="AE220" s="71">
        <v>3296504.8144726269</v>
      </c>
      <c r="AF220" s="71">
        <v>1538753.7654912882</v>
      </c>
      <c r="AG220" s="71">
        <v>83299548.960277021</v>
      </c>
      <c r="AH220" s="71">
        <v>90586773.620586351</v>
      </c>
      <c r="AI220" s="71">
        <v>0</v>
      </c>
      <c r="AJ220" s="71">
        <v>0</v>
      </c>
      <c r="AK220" s="71">
        <v>5728861.543666089</v>
      </c>
      <c r="AL220" s="71">
        <v>0</v>
      </c>
      <c r="AM220" s="71">
        <v>0</v>
      </c>
      <c r="AN220" s="71">
        <v>234391876.70421633</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1790</v>
      </c>
      <c r="B221" s="70">
        <v>213</v>
      </c>
      <c r="C221" s="70">
        <v>16</v>
      </c>
      <c r="D221" s="70">
        <v>33</v>
      </c>
      <c r="E221" s="70">
        <v>2022</v>
      </c>
      <c r="F221" s="70" t="s">
        <v>161</v>
      </c>
      <c r="G221" s="1073" t="s">
        <v>1746</v>
      </c>
      <c r="H221" s="70" t="s">
        <v>1747</v>
      </c>
      <c r="I221" s="1066"/>
      <c r="J221" s="73"/>
      <c r="K221" s="71"/>
      <c r="L221" s="71"/>
      <c r="M221" s="71"/>
      <c r="N221" s="71"/>
      <c r="O221" s="71"/>
      <c r="P221" s="71"/>
      <c r="Q221" s="71"/>
      <c r="R221" s="71"/>
      <c r="S221" s="71"/>
      <c r="T221" s="71"/>
      <c r="U221" s="71"/>
      <c r="V221" s="71"/>
      <c r="W221" s="71"/>
      <c r="X221" s="71"/>
      <c r="Y221" s="71"/>
      <c r="Z221" s="71"/>
      <c r="AA221" s="71"/>
      <c r="AB221" s="71"/>
      <c r="AC221" s="72"/>
      <c r="AD221" s="71">
        <v>3339306.168255093</v>
      </c>
      <c r="AE221" s="71">
        <v>382647.10556849989</v>
      </c>
      <c r="AF221" s="71">
        <v>538918.36948081979</v>
      </c>
      <c r="AG221" s="71">
        <v>10217694.24262994</v>
      </c>
      <c r="AH221" s="71">
        <v>15090330.51817742</v>
      </c>
      <c r="AI221" s="71">
        <v>0</v>
      </c>
      <c r="AJ221" s="71">
        <v>0</v>
      </c>
      <c r="AK221" s="71">
        <v>804592.17145073705</v>
      </c>
      <c r="AL221" s="71">
        <v>0</v>
      </c>
      <c r="AM221" s="71">
        <v>0</v>
      </c>
      <c r="AN221" s="71">
        <v>30373488.575562511</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1791</v>
      </c>
      <c r="B222" s="70">
        <v>214</v>
      </c>
      <c r="C222" s="70">
        <v>16</v>
      </c>
      <c r="D222" s="70">
        <v>34</v>
      </c>
      <c r="E222" s="70">
        <v>2022</v>
      </c>
      <c r="F222" s="70" t="s">
        <v>161</v>
      </c>
      <c r="G222" s="1073" t="s">
        <v>1749</v>
      </c>
      <c r="H222" s="70" t="s">
        <v>1750</v>
      </c>
      <c r="I222" s="1066"/>
      <c r="J222" s="73"/>
      <c r="K222" s="71"/>
      <c r="L222" s="71"/>
      <c r="M222" s="71"/>
      <c r="N222" s="71"/>
      <c r="O222" s="71"/>
      <c r="P222" s="71"/>
      <c r="Q222" s="71"/>
      <c r="R222" s="71"/>
      <c r="S222" s="71"/>
      <c r="T222" s="71"/>
      <c r="U222" s="71"/>
      <c r="V222" s="71"/>
      <c r="W222" s="71"/>
      <c r="X222" s="71"/>
      <c r="Y222" s="71"/>
      <c r="Z222" s="71"/>
      <c r="AA222" s="71"/>
      <c r="AB222" s="71"/>
      <c r="AC222" s="72"/>
      <c r="AD222" s="71">
        <v>3470147.5509506636</v>
      </c>
      <c r="AE222" s="71">
        <v>948964.82180987985</v>
      </c>
      <c r="AF222" s="71">
        <v>4190799.4258311121</v>
      </c>
      <c r="AG222" s="71">
        <v>13615249.646027401</v>
      </c>
      <c r="AH222" s="71">
        <v>16385183.487627074</v>
      </c>
      <c r="AI222" s="71">
        <v>0</v>
      </c>
      <c r="AJ222" s="71">
        <v>0</v>
      </c>
      <c r="AK222" s="71">
        <v>966905.18052048131</v>
      </c>
      <c r="AL222" s="71">
        <v>0</v>
      </c>
      <c r="AM222" s="71">
        <v>0</v>
      </c>
      <c r="AN222" s="71">
        <v>39577250.112766616</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1792</v>
      </c>
      <c r="B223" s="70">
        <v>215</v>
      </c>
      <c r="C223" s="70">
        <v>16</v>
      </c>
      <c r="D223" s="70">
        <v>35</v>
      </c>
      <c r="E223" s="70">
        <v>2022</v>
      </c>
      <c r="F223" s="70" t="s">
        <v>161</v>
      </c>
      <c r="G223" s="1073" t="s">
        <v>1752</v>
      </c>
      <c r="H223" s="70" t="s">
        <v>1753</v>
      </c>
      <c r="I223" s="1066"/>
      <c r="J223" s="73"/>
      <c r="K223" s="71"/>
      <c r="L223" s="71"/>
      <c r="M223" s="71"/>
      <c r="N223" s="71"/>
      <c r="O223" s="71"/>
      <c r="P223" s="71"/>
      <c r="Q223" s="71"/>
      <c r="R223" s="71"/>
      <c r="S223" s="71"/>
      <c r="T223" s="71"/>
      <c r="U223" s="71"/>
      <c r="V223" s="71"/>
      <c r="W223" s="71"/>
      <c r="X223" s="71"/>
      <c r="Y223" s="71"/>
      <c r="Z223" s="71"/>
      <c r="AA223" s="71"/>
      <c r="AB223" s="71"/>
      <c r="AC223" s="72"/>
      <c r="AD223" s="71">
        <v>336504172.11147845</v>
      </c>
      <c r="AE223" s="71">
        <v>7628070.0495080454</v>
      </c>
      <c r="AF223" s="71">
        <v>255277.12238565148</v>
      </c>
      <c r="AG223" s="71">
        <v>201112754.65193599</v>
      </c>
      <c r="AH223" s="71">
        <v>179760610.19589275</v>
      </c>
      <c r="AI223" s="71">
        <v>0</v>
      </c>
      <c r="AJ223" s="71">
        <v>0</v>
      </c>
      <c r="AK223" s="71">
        <v>10104469.041945606</v>
      </c>
      <c r="AL223" s="71">
        <v>0</v>
      </c>
      <c r="AM223" s="71">
        <v>0</v>
      </c>
      <c r="AN223" s="71">
        <v>735365353.17314661</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1793</v>
      </c>
      <c r="B224" s="70">
        <v>216</v>
      </c>
      <c r="C224" s="70">
        <v>16</v>
      </c>
      <c r="D224" s="70">
        <v>36</v>
      </c>
      <c r="E224" s="70">
        <v>2022</v>
      </c>
      <c r="F224" s="70" t="s">
        <v>161</v>
      </c>
      <c r="G224" s="1073" t="s">
        <v>1755</v>
      </c>
      <c r="H224" s="70" t="s">
        <v>1756</v>
      </c>
      <c r="I224" s="1066"/>
      <c r="J224" s="73"/>
      <c r="K224" s="71"/>
      <c r="L224" s="71"/>
      <c r="M224" s="71"/>
      <c r="N224" s="71"/>
      <c r="O224" s="71"/>
      <c r="P224" s="71"/>
      <c r="Q224" s="71"/>
      <c r="R224" s="71"/>
      <c r="S224" s="71"/>
      <c r="T224" s="71"/>
      <c r="U224" s="71"/>
      <c r="V224" s="71"/>
      <c r="W224" s="71"/>
      <c r="X224" s="71"/>
      <c r="Y224" s="71"/>
      <c r="Z224" s="71"/>
      <c r="AA224" s="71"/>
      <c r="AB224" s="71"/>
      <c r="AC224" s="72"/>
      <c r="AD224" s="71">
        <v>42808895.41120673</v>
      </c>
      <c r="AE224" s="71">
        <v>1126895.7258992323</v>
      </c>
      <c r="AF224" s="71">
        <v>1588390.9837329427</v>
      </c>
      <c r="AG224" s="71">
        <v>24946691.332128331</v>
      </c>
      <c r="AH224" s="71">
        <v>30160301.71293582</v>
      </c>
      <c r="AI224" s="71">
        <v>0</v>
      </c>
      <c r="AJ224" s="71">
        <v>0</v>
      </c>
      <c r="AK224" s="71">
        <v>1827796.8523327208</v>
      </c>
      <c r="AL224" s="71">
        <v>0</v>
      </c>
      <c r="AM224" s="71">
        <v>0</v>
      </c>
      <c r="AN224" s="71">
        <v>102458972.01823577</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1794</v>
      </c>
      <c r="B225" s="70">
        <v>217</v>
      </c>
      <c r="C225" s="70">
        <v>16</v>
      </c>
      <c r="D225" s="70">
        <v>37</v>
      </c>
      <c r="E225" s="70">
        <v>2022</v>
      </c>
      <c r="F225" s="70" t="s">
        <v>161</v>
      </c>
      <c r="G225" s="1073" t="s">
        <v>1758</v>
      </c>
      <c r="H225" s="70" t="s">
        <v>1759</v>
      </c>
      <c r="I225" s="1066"/>
      <c r="J225" s="73"/>
      <c r="K225" s="71"/>
      <c r="L225" s="71"/>
      <c r="M225" s="71"/>
      <c r="N225" s="71"/>
      <c r="O225" s="71"/>
      <c r="P225" s="71"/>
      <c r="Q225" s="71"/>
      <c r="R225" s="71"/>
      <c r="S225" s="71"/>
      <c r="T225" s="71"/>
      <c r="U225" s="71"/>
      <c r="V225" s="71"/>
      <c r="W225" s="71"/>
      <c r="X225" s="71"/>
      <c r="Y225" s="71"/>
      <c r="Z225" s="71"/>
      <c r="AA225" s="71"/>
      <c r="AB225" s="71"/>
      <c r="AC225" s="72"/>
      <c r="AD225" s="71">
        <v>29415820.977779709</v>
      </c>
      <c r="AE225" s="71">
        <v>1362223.6958238599</v>
      </c>
      <c r="AF225" s="71">
        <v>2637863.5979850655</v>
      </c>
      <c r="AG225" s="71">
        <v>31779344.187579583</v>
      </c>
      <c r="AH225" s="71">
        <v>32729648.328416105</v>
      </c>
      <c r="AI225" s="71">
        <v>0</v>
      </c>
      <c r="AJ225" s="71">
        <v>0</v>
      </c>
      <c r="AK225" s="71">
        <v>1943365.7808270892</v>
      </c>
      <c r="AL225" s="71">
        <v>0</v>
      </c>
      <c r="AM225" s="71">
        <v>0</v>
      </c>
      <c r="AN225" s="71">
        <v>99868266.56841141</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1594</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1594</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1594</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1594</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1594</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1594</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1594</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1594</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1594</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1594</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1594</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1594</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1594</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1594</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1594</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1594</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1594</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1594</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1594</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1594</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1594</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1594</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1594</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1594</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1594</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1594</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1594</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1594</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1594</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1594</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1594</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1594</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1594</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1594</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1594</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1594</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1594</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1594</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1594</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1594</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1594</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1594</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1594</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1594</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1594</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1594</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1594</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1594</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1594</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1594</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1594</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1594</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1594</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1594</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1594</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1594</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1594</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1594</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1594</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1594</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1594</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1594</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1594</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1594</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1594</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1594</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1594</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1594</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1594</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1594</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1594</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1594</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1594</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1594</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1594</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1594</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1594</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1594</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1594</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1594</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1594</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1594</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1594</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1594</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1594</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1594</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1594</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1594</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1594</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1594</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1594</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1594</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1594</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1594</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1594</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1594</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1594</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1594</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1594</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1594</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1594</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1594</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1594</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1594</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1594</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1594</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1594</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1594</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1594</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1594</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1594</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1594</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1594</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1594</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1594</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1594</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1594</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1594</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1594</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1594</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1594</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1594</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1594</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1594</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1594</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1594</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1594</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1594</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1594</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1594</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1594</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1594</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1594</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1594</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1594</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1594</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1594</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1594</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1594</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1594</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1594</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1594</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1594</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1725</v>
      </c>
      <c r="H6" s="77" t="s">
        <v>1726</v>
      </c>
      <c r="I6" s="77" t="s">
        <v>1556</v>
      </c>
      <c r="J6" s="77" t="s">
        <v>1557</v>
      </c>
      <c r="K6" s="1080">
        <v>28</v>
      </c>
      <c r="L6" s="1081">
        <v>1</v>
      </c>
      <c r="M6" s="1044"/>
      <c r="N6" s="988">
        <v>1</v>
      </c>
      <c r="O6" s="77" t="s">
        <v>1796</v>
      </c>
      <c r="P6" s="77" t="s">
        <v>1797</v>
      </c>
      <c r="Q6" s="77" t="s">
        <v>1501</v>
      </c>
      <c r="R6" s="16"/>
      <c r="S6" s="77">
        <v>1</v>
      </c>
      <c r="T6" s="77" t="s">
        <v>1725</v>
      </c>
      <c r="U6" s="77" t="s">
        <v>1726</v>
      </c>
      <c r="V6" s="77" t="s">
        <v>1501</v>
      </c>
      <c r="W6" s="16"/>
      <c r="X6" s="77">
        <v>1</v>
      </c>
      <c r="Y6" s="692" t="s">
        <v>1796</v>
      </c>
      <c r="Z6" s="77" t="s">
        <v>1797</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1819</v>
      </c>
      <c r="P7" s="77" t="s">
        <v>1820</v>
      </c>
      <c r="Q7" s="77" t="s">
        <v>1501</v>
      </c>
      <c r="R7" s="16"/>
      <c r="S7" s="77">
        <v>2</v>
      </c>
      <c r="T7" s="76" t="s">
        <v>795</v>
      </c>
      <c r="U7" s="77" t="s">
        <v>1503</v>
      </c>
      <c r="V7" s="77" t="s">
        <v>1503</v>
      </c>
      <c r="W7" s="16"/>
      <c r="X7" s="77">
        <v>2</v>
      </c>
      <c r="Y7" s="692" t="s">
        <v>1819</v>
      </c>
      <c r="Z7" s="77" t="s">
        <v>1820</v>
      </c>
      <c r="AA7" s="77" t="s">
        <v>1501</v>
      </c>
      <c r="AB7" s="16"/>
      <c r="AC7" s="77">
        <v>2</v>
      </c>
      <c r="AD7" s="77" t="s">
        <v>1656</v>
      </c>
      <c r="AE7" s="77" t="s">
        <v>1657</v>
      </c>
      <c r="AF7" s="77" t="s">
        <v>1501</v>
      </c>
    </row>
    <row r="8" spans="1:32" ht="12">
      <c r="A8" s="16"/>
      <c r="B8" s="16"/>
      <c r="C8" s="16"/>
      <c r="D8" s="16"/>
      <c r="F8" s="16"/>
      <c r="G8" s="16"/>
      <c r="H8" s="16"/>
      <c r="I8" s="16"/>
      <c r="J8" s="16"/>
      <c r="K8" s="1044"/>
      <c r="L8" s="1044"/>
      <c r="M8" s="1044"/>
      <c r="N8" s="988">
        <v>3</v>
      </c>
      <c r="O8" s="77" t="s">
        <v>1842</v>
      </c>
      <c r="P8" s="77" t="s">
        <v>1843</v>
      </c>
      <c r="Q8" s="77" t="s">
        <v>1501</v>
      </c>
      <c r="R8" s="16"/>
      <c r="S8" s="16"/>
      <c r="T8" s="16"/>
      <c r="U8" s="16"/>
      <c r="V8" s="16"/>
      <c r="W8" s="16"/>
      <c r="X8" s="77">
        <v>3</v>
      </c>
      <c r="Y8" s="692" t="s">
        <v>1842</v>
      </c>
      <c r="Z8" s="77" t="s">
        <v>1843</v>
      </c>
      <c r="AA8" s="77" t="s">
        <v>1501</v>
      </c>
      <c r="AB8" s="16"/>
      <c r="AC8" s="77">
        <v>3</v>
      </c>
      <c r="AD8" s="77" t="s">
        <v>1659</v>
      </c>
      <c r="AE8" s="77" t="s">
        <v>1660</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1865</v>
      </c>
      <c r="P9" s="77" t="s">
        <v>1866</v>
      </c>
      <c r="Q9" s="77" t="s">
        <v>1501</v>
      </c>
      <c r="R9" s="16"/>
      <c r="S9" s="16"/>
      <c r="T9" s="16"/>
      <c r="U9" s="16"/>
      <c r="V9" s="16"/>
      <c r="W9" s="16"/>
      <c r="X9" s="77">
        <v>4</v>
      </c>
      <c r="Y9" s="692" t="s">
        <v>1865</v>
      </c>
      <c r="Z9" s="77" t="s">
        <v>1866</v>
      </c>
      <c r="AA9" s="77" t="s">
        <v>1501</v>
      </c>
      <c r="AB9" s="16"/>
      <c r="AC9" s="77">
        <v>4</v>
      </c>
      <c r="AD9" s="77" t="s">
        <v>1662</v>
      </c>
      <c r="AE9" s="77" t="s">
        <v>1663</v>
      </c>
      <c r="AF9" s="77" t="s">
        <v>1501</v>
      </c>
    </row>
    <row r="10" spans="1:32" ht="12">
      <c r="A10" s="16"/>
      <c r="B10" s="16"/>
      <c r="C10" s="16"/>
      <c r="D10" s="16"/>
      <c r="F10" s="75" t="s">
        <v>1501</v>
      </c>
      <c r="G10" s="76" t="s">
        <v>1725</v>
      </c>
      <c r="H10" s="77" t="s">
        <v>1726</v>
      </c>
      <c r="I10" s="77" t="s">
        <v>1556</v>
      </c>
      <c r="J10" s="77" t="s">
        <v>1557</v>
      </c>
      <c r="K10" s="1079">
        <v>28</v>
      </c>
      <c r="L10" s="1045">
        <v>1</v>
      </c>
      <c r="M10" s="1044"/>
      <c r="N10" s="988">
        <v>5</v>
      </c>
      <c r="O10" s="77" t="s">
        <v>1888</v>
      </c>
      <c r="P10" s="77" t="s">
        <v>1889</v>
      </c>
      <c r="Q10" s="77" t="s">
        <v>1501</v>
      </c>
      <c r="R10" s="16"/>
      <c r="S10" s="16"/>
      <c r="T10" s="16"/>
      <c r="U10" s="16"/>
      <c r="V10" s="16"/>
      <c r="W10" s="16"/>
      <c r="X10" s="77">
        <v>5</v>
      </c>
      <c r="Y10" s="692" t="s">
        <v>1888</v>
      </c>
      <c r="Z10" s="77" t="s">
        <v>1889</v>
      </c>
      <c r="AA10" s="77" t="s">
        <v>1501</v>
      </c>
      <c r="AB10" s="16"/>
      <c r="AC10" s="77">
        <v>5</v>
      </c>
      <c r="AD10" s="77" t="s">
        <v>1665</v>
      </c>
      <c r="AE10" s="77" t="s">
        <v>1666</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1911</v>
      </c>
      <c r="P11" s="77" t="s">
        <v>1912</v>
      </c>
      <c r="Q11" s="77" t="s">
        <v>1501</v>
      </c>
      <c r="R11" s="16"/>
      <c r="S11" s="16"/>
      <c r="T11" s="16"/>
      <c r="U11" s="16"/>
      <c r="V11" s="16"/>
      <c r="W11" s="16"/>
      <c r="X11" s="77">
        <v>6</v>
      </c>
      <c r="Y11" s="692" t="s">
        <v>1911</v>
      </c>
      <c r="Z11" s="77" t="s">
        <v>1912</v>
      </c>
      <c r="AA11" s="77" t="s">
        <v>1501</v>
      </c>
      <c r="AB11" s="16"/>
      <c r="AC11" s="77">
        <v>6</v>
      </c>
      <c r="AD11" s="77" t="s">
        <v>1668</v>
      </c>
      <c r="AE11" s="77" t="s">
        <v>1669</v>
      </c>
      <c r="AF11" s="77" t="s">
        <v>1501</v>
      </c>
    </row>
    <row r="12" spans="1:32" ht="12">
      <c r="A12" s="16"/>
      <c r="B12" s="16"/>
      <c r="C12" s="16"/>
      <c r="D12" s="16"/>
      <c r="F12" s="75" t="s">
        <v>1505</v>
      </c>
      <c r="G12" s="76" t="s">
        <v>1725</v>
      </c>
      <c r="H12" s="77"/>
      <c r="I12" s="77" t="s">
        <v>1725</v>
      </c>
      <c r="J12" s="77"/>
      <c r="K12" s="1079" t="s">
        <v>1544</v>
      </c>
      <c r="L12" s="1045"/>
      <c r="M12" s="1044"/>
      <c r="N12" s="988">
        <v>7</v>
      </c>
      <c r="O12" s="77" t="s">
        <v>1934</v>
      </c>
      <c r="P12" s="77" t="s">
        <v>1935</v>
      </c>
      <c r="Q12" s="77" t="s">
        <v>1501</v>
      </c>
      <c r="R12" s="16"/>
      <c r="S12" s="16"/>
      <c r="T12" s="16"/>
      <c r="U12" s="16"/>
      <c r="V12" s="16"/>
      <c r="W12" s="16"/>
      <c r="X12" s="77">
        <v>7</v>
      </c>
      <c r="Y12" s="692" t="s">
        <v>1934</v>
      </c>
      <c r="Z12" s="77" t="s">
        <v>1935</v>
      </c>
      <c r="AA12" s="77" t="s">
        <v>1501</v>
      </c>
      <c r="AB12" s="16"/>
      <c r="AC12" s="77">
        <v>7</v>
      </c>
      <c r="AD12" s="77" t="s">
        <v>1671</v>
      </c>
      <c r="AE12" s="77" t="s">
        <v>1672</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1957</v>
      </c>
      <c r="P13" s="77" t="s">
        <v>1958</v>
      </c>
      <c r="Q13" s="77" t="s">
        <v>1501</v>
      </c>
      <c r="R13" s="16"/>
      <c r="S13" s="16"/>
      <c r="T13" s="16"/>
      <c r="U13" s="16"/>
      <c r="V13" s="16"/>
      <c r="W13" s="16"/>
      <c r="X13" s="77">
        <v>8</v>
      </c>
      <c r="Y13" s="692" t="s">
        <v>1957</v>
      </c>
      <c r="Z13" s="77" t="s">
        <v>1958</v>
      </c>
      <c r="AA13" s="77" t="s">
        <v>1501</v>
      </c>
      <c r="AB13" s="16"/>
      <c r="AC13" s="77">
        <v>8</v>
      </c>
      <c r="AD13" s="77" t="s">
        <v>1674</v>
      </c>
      <c r="AE13" s="77" t="s">
        <v>1675</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1980</v>
      </c>
      <c r="P14" s="77" t="s">
        <v>1981</v>
      </c>
      <c r="Q14" s="77" t="s">
        <v>1501</v>
      </c>
      <c r="R14" s="16"/>
      <c r="S14" s="16"/>
      <c r="T14" s="16"/>
      <c r="U14" s="16"/>
      <c r="V14" s="16"/>
      <c r="W14" s="16"/>
      <c r="X14" s="77">
        <v>9</v>
      </c>
      <c r="Y14" s="692" t="s">
        <v>1980</v>
      </c>
      <c r="Z14" s="77" t="s">
        <v>1981</v>
      </c>
      <c r="AA14" s="77" t="s">
        <v>1501</v>
      </c>
      <c r="AB14" s="16"/>
      <c r="AC14" s="77">
        <v>9</v>
      </c>
      <c r="AD14" s="77" t="s">
        <v>1677</v>
      </c>
      <c r="AE14" s="77" t="s">
        <v>1678</v>
      </c>
      <c r="AF14" s="77" t="s">
        <v>1501</v>
      </c>
    </row>
    <row r="15" spans="1:32" ht="12">
      <c r="A15" s="16"/>
      <c r="B15" s="16"/>
      <c r="C15" s="16"/>
      <c r="D15" s="16"/>
      <c r="E15" s="16"/>
      <c r="F15" s="16"/>
      <c r="G15" s="16"/>
      <c r="H15" s="16"/>
      <c r="I15" s="16"/>
      <c r="J15" s="16"/>
      <c r="K15" s="1044"/>
      <c r="L15" s="1044"/>
      <c r="M15" s="1044"/>
      <c r="N15" s="988">
        <v>10</v>
      </c>
      <c r="O15" s="77" t="s">
        <v>2003</v>
      </c>
      <c r="P15" s="77" t="s">
        <v>2004</v>
      </c>
      <c r="Q15" s="77" t="s">
        <v>1501</v>
      </c>
      <c r="R15" s="16"/>
      <c r="S15" s="16"/>
      <c r="T15" s="16"/>
      <c r="U15" s="16"/>
      <c r="V15" s="16"/>
      <c r="W15" s="16"/>
      <c r="X15" s="77">
        <v>10</v>
      </c>
      <c r="Y15" s="692" t="s">
        <v>2003</v>
      </c>
      <c r="Z15" s="77" t="s">
        <v>2004</v>
      </c>
      <c r="AA15" s="77" t="s">
        <v>1501</v>
      </c>
      <c r="AB15" s="16"/>
      <c r="AC15" s="77">
        <v>10</v>
      </c>
      <c r="AD15" s="77" t="s">
        <v>1680</v>
      </c>
      <c r="AE15" s="77" t="s">
        <v>1681</v>
      </c>
      <c r="AF15" s="77" t="s">
        <v>1501</v>
      </c>
    </row>
    <row r="16" spans="1:32" ht="12">
      <c r="A16" s="16"/>
      <c r="B16" s="16"/>
      <c r="C16" s="16"/>
      <c r="D16" s="16"/>
      <c r="E16" s="16"/>
      <c r="F16" s="16"/>
      <c r="G16" s="16"/>
      <c r="H16" s="16"/>
      <c r="I16" s="16"/>
      <c r="J16" s="16"/>
      <c r="K16" s="1044"/>
      <c r="L16" s="1044"/>
      <c r="M16" s="1044"/>
      <c r="N16" s="988">
        <v>11</v>
      </c>
      <c r="O16" s="77" t="s">
        <v>2026</v>
      </c>
      <c r="P16" s="77" t="s">
        <v>2027</v>
      </c>
      <c r="Q16" s="77" t="s">
        <v>1501</v>
      </c>
      <c r="R16" s="16"/>
      <c r="S16" s="16"/>
      <c r="T16" s="16"/>
      <c r="U16" s="16"/>
      <c r="V16" s="16"/>
      <c r="W16" s="16"/>
      <c r="X16" s="77">
        <v>11</v>
      </c>
      <c r="Y16" s="692" t="s">
        <v>2026</v>
      </c>
      <c r="Z16" s="77" t="s">
        <v>2027</v>
      </c>
      <c r="AA16" s="77" t="s">
        <v>1501</v>
      </c>
      <c r="AB16" s="16"/>
      <c r="AC16" s="77">
        <v>11</v>
      </c>
      <c r="AD16" s="77" t="s">
        <v>1683</v>
      </c>
      <c r="AE16" s="77" t="s">
        <v>1684</v>
      </c>
      <c r="AF16" s="77" t="s">
        <v>1501</v>
      </c>
    </row>
    <row r="17" spans="1:32" ht="12">
      <c r="A17" s="16"/>
      <c r="B17" s="16"/>
      <c r="C17" s="16"/>
      <c r="D17" s="16"/>
      <c r="E17" s="16"/>
      <c r="F17" s="16"/>
      <c r="G17" s="16"/>
      <c r="H17" s="16"/>
      <c r="I17" s="16"/>
      <c r="J17" s="16"/>
      <c r="K17" s="1044"/>
      <c r="L17" s="1044"/>
      <c r="M17" s="1044"/>
      <c r="N17" s="988">
        <v>12</v>
      </c>
      <c r="O17" s="77" t="s">
        <v>2049</v>
      </c>
      <c r="P17" s="77" t="s">
        <v>2050</v>
      </c>
      <c r="Q17" s="77" t="s">
        <v>1501</v>
      </c>
      <c r="R17" s="16"/>
      <c r="S17" s="16"/>
      <c r="T17" s="16"/>
      <c r="U17" s="16"/>
      <c r="V17" s="16"/>
      <c r="W17" s="16"/>
      <c r="X17" s="77">
        <v>12</v>
      </c>
      <c r="Y17" s="692" t="s">
        <v>2049</v>
      </c>
      <c r="Z17" s="77" t="s">
        <v>2050</v>
      </c>
      <c r="AA17" s="77" t="s">
        <v>1501</v>
      </c>
      <c r="AB17" s="16"/>
      <c r="AC17" s="77">
        <v>12</v>
      </c>
      <c r="AD17" s="77" t="s">
        <v>1686</v>
      </c>
      <c r="AE17" s="77" t="s">
        <v>1687</v>
      </c>
      <c r="AF17" s="77" t="s">
        <v>1501</v>
      </c>
    </row>
    <row r="18" spans="1:32" ht="12">
      <c r="A18" s="16"/>
      <c r="B18" s="16"/>
      <c r="C18" s="16"/>
      <c r="D18" s="16"/>
      <c r="E18" s="16"/>
      <c r="F18" s="16"/>
      <c r="G18" s="16"/>
      <c r="H18" s="16"/>
      <c r="I18" s="16"/>
      <c r="J18" s="16"/>
      <c r="K18" s="1044"/>
      <c r="L18" s="1044"/>
      <c r="M18" s="1044"/>
      <c r="N18" s="988">
        <v>13</v>
      </c>
      <c r="O18" s="77" t="s">
        <v>2072</v>
      </c>
      <c r="P18" s="77" t="s">
        <v>2073</v>
      </c>
      <c r="Q18" s="77" t="s">
        <v>1501</v>
      </c>
      <c r="R18" s="16"/>
      <c r="S18" s="16"/>
      <c r="T18" s="16"/>
      <c r="U18" s="16"/>
      <c r="V18" s="16"/>
      <c r="W18" s="16"/>
      <c r="X18" s="77">
        <v>13</v>
      </c>
      <c r="Y18" s="692" t="s">
        <v>2072</v>
      </c>
      <c r="Z18" s="77" t="s">
        <v>2073</v>
      </c>
      <c r="AA18" s="77" t="s">
        <v>1501</v>
      </c>
      <c r="AB18" s="16"/>
      <c r="AC18" s="77">
        <v>13</v>
      </c>
      <c r="AD18" s="77" t="s">
        <v>1689</v>
      </c>
      <c r="AE18" s="77" t="s">
        <v>1690</v>
      </c>
      <c r="AF18" s="77" t="s">
        <v>1501</v>
      </c>
    </row>
    <row r="19" spans="1:32" ht="12">
      <c r="A19" s="16"/>
      <c r="B19" s="16"/>
      <c r="C19" s="16"/>
      <c r="D19" s="16"/>
      <c r="E19" s="16"/>
      <c r="F19" s="16"/>
      <c r="G19" s="16"/>
      <c r="H19" s="16"/>
      <c r="I19" s="16"/>
      <c r="J19" s="16"/>
      <c r="K19" s="1044"/>
      <c r="L19" s="1044"/>
      <c r="M19" s="1044"/>
      <c r="N19" s="988">
        <v>14</v>
      </c>
      <c r="O19" s="77" t="s">
        <v>1725</v>
      </c>
      <c r="P19" s="77" t="s">
        <v>1726</v>
      </c>
      <c r="Q19" s="77" t="s">
        <v>1501</v>
      </c>
      <c r="R19" s="16"/>
      <c r="S19" s="16"/>
      <c r="T19" s="16"/>
      <c r="U19" s="16"/>
      <c r="V19" s="16"/>
      <c r="W19" s="16"/>
      <c r="X19" s="77">
        <v>14</v>
      </c>
      <c r="Y19" s="692" t="s">
        <v>1725</v>
      </c>
      <c r="Z19" s="77" t="s">
        <v>1726</v>
      </c>
      <c r="AA19" s="77" t="s">
        <v>1501</v>
      </c>
      <c r="AB19" s="16"/>
      <c r="AC19" s="77">
        <v>14</v>
      </c>
      <c r="AD19" s="77" t="s">
        <v>1692</v>
      </c>
      <c r="AE19" s="77" t="s">
        <v>1693</v>
      </c>
      <c r="AF19" s="77" t="s">
        <v>1501</v>
      </c>
    </row>
    <row r="20" spans="1:32" ht="12">
      <c r="A20" s="16"/>
      <c r="B20" s="16"/>
      <c r="C20" s="16"/>
      <c r="D20" s="16"/>
      <c r="E20" s="16"/>
      <c r="F20" s="16"/>
      <c r="G20" s="16"/>
      <c r="H20" s="16"/>
      <c r="I20" s="16"/>
      <c r="J20" s="16"/>
      <c r="K20" s="1044"/>
      <c r="L20" s="1044"/>
      <c r="M20" s="1044"/>
      <c r="N20" s="988">
        <v>15</v>
      </c>
      <c r="O20" s="77" t="s">
        <v>2114</v>
      </c>
      <c r="P20" s="77" t="s">
        <v>2115</v>
      </c>
      <c r="Q20" s="77" t="s">
        <v>1501</v>
      </c>
      <c r="R20" s="16"/>
      <c r="S20" s="16"/>
      <c r="T20" s="16"/>
      <c r="U20" s="16"/>
      <c r="V20" s="16"/>
      <c r="W20" s="16"/>
      <c r="X20" s="77">
        <v>15</v>
      </c>
      <c r="Y20" s="692" t="s">
        <v>2114</v>
      </c>
      <c r="Z20" s="77" t="s">
        <v>2115</v>
      </c>
      <c r="AA20" s="77" t="s">
        <v>1501</v>
      </c>
      <c r="AB20" s="16"/>
      <c r="AC20" s="77">
        <v>15</v>
      </c>
      <c r="AD20" s="77" t="s">
        <v>1695</v>
      </c>
      <c r="AE20" s="77" t="s">
        <v>1696</v>
      </c>
      <c r="AF20" s="77" t="s">
        <v>1501</v>
      </c>
    </row>
    <row r="21" spans="1:32" ht="12">
      <c r="A21" s="16"/>
      <c r="B21" s="16"/>
      <c r="C21" s="16"/>
      <c r="D21" s="16"/>
      <c r="E21" s="16"/>
      <c r="F21" s="16"/>
      <c r="G21" s="16"/>
      <c r="H21" s="16"/>
      <c r="I21" s="16"/>
      <c r="J21" s="16"/>
      <c r="K21" s="1044"/>
      <c r="L21" s="1044"/>
      <c r="M21" s="1044"/>
      <c r="N21" s="988">
        <v>16</v>
      </c>
      <c r="O21" s="77" t="s">
        <v>2137</v>
      </c>
      <c r="P21" s="77" t="s">
        <v>2138</v>
      </c>
      <c r="Q21" s="77" t="s">
        <v>1501</v>
      </c>
      <c r="R21" s="16"/>
      <c r="S21" s="16"/>
      <c r="T21" s="16"/>
      <c r="U21" s="16"/>
      <c r="V21" s="16"/>
      <c r="W21" s="16"/>
      <c r="X21" s="77">
        <v>16</v>
      </c>
      <c r="Y21" s="692" t="s">
        <v>2137</v>
      </c>
      <c r="Z21" s="77" t="s">
        <v>2138</v>
      </c>
      <c r="AA21" s="77" t="s">
        <v>1501</v>
      </c>
      <c r="AB21" s="16"/>
      <c r="AC21" s="77">
        <v>16</v>
      </c>
      <c r="AD21" s="77" t="s">
        <v>1698</v>
      </c>
      <c r="AE21" s="77" t="s">
        <v>1699</v>
      </c>
      <c r="AF21" s="77" t="s">
        <v>1501</v>
      </c>
    </row>
    <row r="22" spans="1:32" ht="12">
      <c r="A22" s="16"/>
      <c r="B22" s="16"/>
      <c r="C22" s="16"/>
      <c r="D22" s="16"/>
      <c r="E22" s="16"/>
      <c r="F22" s="16"/>
      <c r="G22" s="16"/>
      <c r="H22" s="16"/>
      <c r="I22" s="16"/>
      <c r="J22" s="16"/>
      <c r="K22" s="1044"/>
      <c r="L22" s="1044"/>
      <c r="M22" s="1044"/>
      <c r="N22" s="988">
        <v>17</v>
      </c>
      <c r="O22" s="77" t="s">
        <v>2160</v>
      </c>
      <c r="P22" s="77" t="s">
        <v>2161</v>
      </c>
      <c r="Q22" s="77" t="s">
        <v>1501</v>
      </c>
      <c r="R22" s="16"/>
      <c r="S22" s="16"/>
      <c r="T22" s="16"/>
      <c r="U22" s="16"/>
      <c r="V22" s="16"/>
      <c r="W22" s="16"/>
      <c r="X22" s="77">
        <v>17</v>
      </c>
      <c r="Y22" s="692" t="s">
        <v>2160</v>
      </c>
      <c r="Z22" s="77" t="s">
        <v>2161</v>
      </c>
      <c r="AA22" s="77" t="s">
        <v>1501</v>
      </c>
      <c r="AB22" s="16"/>
      <c r="AC22" s="77">
        <v>17</v>
      </c>
      <c r="AD22" s="77" t="s">
        <v>1701</v>
      </c>
      <c r="AE22" s="77" t="s">
        <v>1702</v>
      </c>
      <c r="AF22" s="77" t="s">
        <v>1501</v>
      </c>
    </row>
    <row r="23" spans="1:32" ht="12">
      <c r="A23" s="16"/>
      <c r="B23" s="16"/>
      <c r="C23" s="16"/>
      <c r="D23" s="16"/>
      <c r="E23" s="16"/>
      <c r="F23" s="16"/>
      <c r="G23" s="16"/>
      <c r="H23" s="16"/>
      <c r="I23" s="16"/>
      <c r="J23" s="16"/>
      <c r="K23" s="1044"/>
      <c r="L23" s="1044"/>
      <c r="M23" s="1044"/>
      <c r="N23" s="988">
        <v>18</v>
      </c>
      <c r="O23" s="77" t="s">
        <v>2183</v>
      </c>
      <c r="P23" s="77" t="s">
        <v>2184</v>
      </c>
      <c r="Q23" s="77" t="s">
        <v>1501</v>
      </c>
      <c r="R23" s="16"/>
      <c r="S23" s="16"/>
      <c r="T23" s="16"/>
      <c r="U23" s="16"/>
      <c r="V23" s="16"/>
      <c r="W23" s="16"/>
      <c r="X23" s="77">
        <v>18</v>
      </c>
      <c r="Y23" s="692" t="s">
        <v>2183</v>
      </c>
      <c r="Z23" s="77" t="s">
        <v>2184</v>
      </c>
      <c r="AA23" s="77" t="s">
        <v>1501</v>
      </c>
      <c r="AB23" s="16"/>
      <c r="AC23" s="77">
        <v>18</v>
      </c>
      <c r="AD23" s="77" t="s">
        <v>1704</v>
      </c>
      <c r="AE23" s="77" t="s">
        <v>1705</v>
      </c>
      <c r="AF23" s="77" t="s">
        <v>1501</v>
      </c>
    </row>
    <row r="24" spans="1:32" ht="12">
      <c r="A24" s="16"/>
      <c r="B24" s="16"/>
      <c r="C24" s="16"/>
      <c r="D24" s="16"/>
      <c r="E24" s="16"/>
      <c r="F24" s="16"/>
      <c r="G24" s="16"/>
      <c r="H24" s="16"/>
      <c r="I24" s="16"/>
      <c r="J24" s="16"/>
      <c r="K24" s="1044"/>
      <c r="L24" s="1044"/>
      <c r="M24" s="1044"/>
      <c r="N24" s="988">
        <v>19</v>
      </c>
      <c r="O24" s="77" t="s">
        <v>2206</v>
      </c>
      <c r="P24" s="77" t="s">
        <v>2207</v>
      </c>
      <c r="Q24" s="77" t="s">
        <v>1501</v>
      </c>
      <c r="R24" s="16"/>
      <c r="S24" s="16"/>
      <c r="T24" s="16"/>
      <c r="U24" s="16"/>
      <c r="V24" s="16"/>
      <c r="W24" s="16"/>
      <c r="X24" s="77">
        <v>19</v>
      </c>
      <c r="Y24" s="692" t="s">
        <v>2206</v>
      </c>
      <c r="Z24" s="77" t="s">
        <v>2207</v>
      </c>
      <c r="AA24" s="77" t="s">
        <v>1501</v>
      </c>
      <c r="AB24" s="16"/>
      <c r="AC24" s="77">
        <v>19</v>
      </c>
      <c r="AD24" s="77" t="s">
        <v>1707</v>
      </c>
      <c r="AE24" s="77" t="s">
        <v>1708</v>
      </c>
      <c r="AF24" s="77" t="s">
        <v>1501</v>
      </c>
    </row>
    <row r="25" spans="1:32" ht="12">
      <c r="A25" s="16"/>
      <c r="B25" s="16"/>
      <c r="C25" s="16"/>
      <c r="D25" s="16"/>
      <c r="E25" s="16"/>
      <c r="F25" s="16"/>
      <c r="G25" s="16"/>
      <c r="H25" s="16"/>
      <c r="I25" s="16"/>
      <c r="J25" s="16"/>
      <c r="K25" s="1044"/>
      <c r="L25" s="1044"/>
      <c r="M25" s="1044"/>
      <c r="N25" s="988">
        <v>20</v>
      </c>
      <c r="O25" s="77" t="s">
        <v>2229</v>
      </c>
      <c r="P25" s="77" t="s">
        <v>2230</v>
      </c>
      <c r="Q25" s="77" t="s">
        <v>1501</v>
      </c>
      <c r="R25" s="16"/>
      <c r="S25" s="16"/>
      <c r="T25" s="16"/>
      <c r="U25" s="16"/>
      <c r="V25" s="16"/>
      <c r="W25" s="16"/>
      <c r="X25" s="77">
        <v>20</v>
      </c>
      <c r="Y25" s="692" t="s">
        <v>2229</v>
      </c>
      <c r="Z25" s="77" t="s">
        <v>2230</v>
      </c>
      <c r="AA25" s="77" t="s">
        <v>1501</v>
      </c>
      <c r="AB25" s="16"/>
      <c r="AC25" s="77">
        <v>20</v>
      </c>
      <c r="AD25" s="77" t="s">
        <v>1710</v>
      </c>
      <c r="AE25" s="77" t="s">
        <v>1711</v>
      </c>
      <c r="AF25" s="77" t="s">
        <v>1501</v>
      </c>
    </row>
    <row r="26" spans="1:32" ht="12">
      <c r="A26" s="16"/>
      <c r="B26" s="16"/>
      <c r="C26" s="16"/>
      <c r="D26" s="16"/>
      <c r="E26" s="16"/>
      <c r="F26" s="16"/>
      <c r="G26" s="16"/>
      <c r="H26" s="16"/>
      <c r="I26" s="16"/>
      <c r="J26" s="16"/>
      <c r="K26" s="1044"/>
      <c r="L26" s="1044"/>
      <c r="M26" s="1044"/>
      <c r="N26" s="988">
        <v>21</v>
      </c>
      <c r="O26" s="77" t="s">
        <v>2252</v>
      </c>
      <c r="P26" s="77" t="s">
        <v>2253</v>
      </c>
      <c r="Q26" s="77" t="s">
        <v>1501</v>
      </c>
      <c r="R26" s="16"/>
      <c r="S26" s="16"/>
      <c r="T26" s="16"/>
      <c r="U26" s="16"/>
      <c r="V26" s="16"/>
      <c r="W26" s="16"/>
      <c r="X26" s="77">
        <v>21</v>
      </c>
      <c r="Y26" s="692" t="s">
        <v>2252</v>
      </c>
      <c r="Z26" s="77" t="s">
        <v>2253</v>
      </c>
      <c r="AA26" s="77" t="s">
        <v>1501</v>
      </c>
      <c r="AB26" s="16"/>
      <c r="AC26" s="77">
        <v>21</v>
      </c>
      <c r="AD26" s="77" t="s">
        <v>1713</v>
      </c>
      <c r="AE26" s="77" t="s">
        <v>1714</v>
      </c>
      <c r="AF26" s="77" t="s">
        <v>1501</v>
      </c>
    </row>
    <row r="27" spans="1:32" ht="12">
      <c r="A27" s="16"/>
      <c r="B27" s="16"/>
      <c r="C27" s="16"/>
      <c r="D27" s="16"/>
      <c r="E27" s="16"/>
      <c r="F27" s="16"/>
      <c r="G27" s="16"/>
      <c r="H27" s="16"/>
      <c r="I27" s="16"/>
      <c r="J27" s="16"/>
      <c r="K27" s="1044"/>
      <c r="L27" s="1044"/>
      <c r="M27" s="1044"/>
      <c r="N27" s="988">
        <v>22</v>
      </c>
      <c r="O27" s="77" t="s">
        <v>2275</v>
      </c>
      <c r="P27" s="77" t="s">
        <v>2276</v>
      </c>
      <c r="Q27" s="77" t="s">
        <v>1501</v>
      </c>
      <c r="R27" s="16"/>
      <c r="S27" s="16"/>
      <c r="T27" s="16"/>
      <c r="U27" s="16"/>
      <c r="V27" s="16"/>
      <c r="W27" s="16"/>
      <c r="X27" s="77">
        <v>22</v>
      </c>
      <c r="Y27" s="692" t="s">
        <v>2275</v>
      </c>
      <c r="Z27" s="77" t="s">
        <v>2276</v>
      </c>
      <c r="AA27" s="77" t="s">
        <v>1501</v>
      </c>
      <c r="AB27" s="16"/>
      <c r="AC27" s="77">
        <v>22</v>
      </c>
      <c r="AD27" s="77" t="s">
        <v>1716</v>
      </c>
      <c r="AE27" s="77" t="s">
        <v>1717</v>
      </c>
      <c r="AF27" s="77" t="s">
        <v>1501</v>
      </c>
    </row>
    <row r="28" spans="1:32" ht="12">
      <c r="A28" s="16"/>
      <c r="B28" s="16"/>
      <c r="C28" s="16"/>
      <c r="D28" s="16"/>
      <c r="E28" s="16"/>
      <c r="F28" s="16"/>
      <c r="G28" s="16"/>
      <c r="H28" s="16"/>
      <c r="I28" s="16"/>
      <c r="J28" s="16"/>
      <c r="K28" s="1044"/>
      <c r="L28" s="1044"/>
      <c r="M28" s="1044"/>
      <c r="N28" s="988">
        <v>23</v>
      </c>
      <c r="O28" s="77" t="s">
        <v>2298</v>
      </c>
      <c r="P28" s="77" t="s">
        <v>2299</v>
      </c>
      <c r="Q28" s="77" t="s">
        <v>1501</v>
      </c>
      <c r="R28" s="16"/>
      <c r="S28" s="16"/>
      <c r="T28" s="16"/>
      <c r="U28" s="16"/>
      <c r="V28" s="16"/>
      <c r="W28" s="16"/>
      <c r="X28" s="77">
        <v>23</v>
      </c>
      <c r="Y28" s="692" t="s">
        <v>2298</v>
      </c>
      <c r="Z28" s="77" t="s">
        <v>2299</v>
      </c>
      <c r="AA28" s="77" t="s">
        <v>1501</v>
      </c>
      <c r="AB28" s="16"/>
      <c r="AC28" s="77">
        <v>23</v>
      </c>
      <c r="AD28" s="77" t="s">
        <v>1719</v>
      </c>
      <c r="AE28" s="77" t="s">
        <v>1720</v>
      </c>
      <c r="AF28" s="77" t="s">
        <v>1501</v>
      </c>
    </row>
    <row r="29" spans="1:32" ht="12">
      <c r="A29" s="16"/>
      <c r="B29" s="16"/>
      <c r="C29" s="16"/>
      <c r="D29" s="16"/>
      <c r="E29" s="16"/>
      <c r="F29" s="16"/>
      <c r="G29" s="16"/>
      <c r="H29" s="16"/>
      <c r="I29" s="16"/>
      <c r="J29" s="16"/>
      <c r="K29" s="1044"/>
      <c r="L29" s="1044"/>
      <c r="M29" s="1044"/>
      <c r="N29" s="988">
        <v>24</v>
      </c>
      <c r="O29" s="77" t="s">
        <v>2321</v>
      </c>
      <c r="P29" s="77" t="s">
        <v>2322</v>
      </c>
      <c r="Q29" s="77" t="s">
        <v>1501</v>
      </c>
      <c r="R29" s="16"/>
      <c r="S29" s="16"/>
      <c r="T29" s="16"/>
      <c r="U29" s="16"/>
      <c r="V29" s="16"/>
      <c r="W29" s="16"/>
      <c r="X29" s="77">
        <v>24</v>
      </c>
      <c r="Y29" s="692" t="s">
        <v>2321</v>
      </c>
      <c r="Z29" s="77" t="s">
        <v>2322</v>
      </c>
      <c r="AA29" s="77" t="s">
        <v>1501</v>
      </c>
      <c r="AB29" s="16"/>
      <c r="AC29" s="77">
        <v>24</v>
      </c>
      <c r="AD29" s="77" t="s">
        <v>1722</v>
      </c>
      <c r="AE29" s="77" t="s">
        <v>1723</v>
      </c>
      <c r="AF29" s="77" t="s">
        <v>1501</v>
      </c>
    </row>
    <row r="30" spans="1:32" ht="12">
      <c r="A30" s="16"/>
      <c r="B30" s="16"/>
      <c r="C30" s="16"/>
      <c r="D30" s="16"/>
      <c r="E30" s="16"/>
      <c r="F30" s="16"/>
      <c r="G30" s="16"/>
      <c r="H30" s="16"/>
      <c r="I30" s="16"/>
      <c r="J30" s="16"/>
      <c r="K30" s="1044"/>
      <c r="L30" s="1044"/>
      <c r="M30" s="1044"/>
      <c r="N30" s="988">
        <v>25</v>
      </c>
      <c r="O30" s="77" t="s">
        <v>2344</v>
      </c>
      <c r="P30" s="77" t="s">
        <v>2345</v>
      </c>
      <c r="Q30" s="77" t="s">
        <v>1501</v>
      </c>
      <c r="R30" s="16"/>
      <c r="S30" s="16"/>
      <c r="T30" s="16"/>
      <c r="U30" s="16"/>
      <c r="V30" s="16"/>
      <c r="W30" s="16"/>
      <c r="X30" s="77">
        <v>25</v>
      </c>
      <c r="Y30" s="692" t="s">
        <v>2344</v>
      </c>
      <c r="Z30" s="77" t="s">
        <v>2345</v>
      </c>
      <c r="AA30" s="77" t="s">
        <v>1501</v>
      </c>
      <c r="AB30" s="16"/>
      <c r="AC30" s="77">
        <v>25</v>
      </c>
      <c r="AD30" s="77" t="s">
        <v>1725</v>
      </c>
      <c r="AE30" s="77" t="s">
        <v>1726</v>
      </c>
      <c r="AF30" s="77" t="s">
        <v>1501</v>
      </c>
    </row>
    <row r="31" spans="1:32" ht="12">
      <c r="A31" s="16"/>
      <c r="B31" s="16"/>
      <c r="C31" s="16"/>
      <c r="D31" s="16"/>
      <c r="E31" s="16"/>
      <c r="F31" s="16"/>
      <c r="G31" s="16"/>
      <c r="H31" s="16"/>
      <c r="I31" s="16"/>
      <c r="J31" s="16"/>
      <c r="K31" s="1044"/>
      <c r="L31" s="1044"/>
      <c r="M31" s="1044"/>
      <c r="N31" s="988">
        <v>26</v>
      </c>
      <c r="O31" s="77" t="s">
        <v>2367</v>
      </c>
      <c r="P31" s="77" t="s">
        <v>2368</v>
      </c>
      <c r="Q31" s="77" t="s">
        <v>1501</v>
      </c>
      <c r="R31" s="16"/>
      <c r="S31" s="16"/>
      <c r="T31" s="16"/>
      <c r="U31" s="16"/>
      <c r="V31" s="16"/>
      <c r="W31" s="16"/>
      <c r="X31" s="77">
        <v>26</v>
      </c>
      <c r="Y31" s="692" t="s">
        <v>2367</v>
      </c>
      <c r="Z31" s="77" t="s">
        <v>2368</v>
      </c>
      <c r="AA31" s="77" t="s">
        <v>1501</v>
      </c>
      <c r="AB31" s="16"/>
      <c r="AC31" s="77">
        <v>26</v>
      </c>
      <c r="AD31" s="77" t="s">
        <v>1728</v>
      </c>
      <c r="AE31" s="77" t="s">
        <v>1729</v>
      </c>
      <c r="AF31" s="77" t="s">
        <v>1501</v>
      </c>
    </row>
    <row r="32" spans="1:32" ht="12">
      <c r="A32" s="16"/>
      <c r="B32" s="16"/>
      <c r="C32" s="16"/>
      <c r="D32" s="16"/>
      <c r="E32" s="16"/>
      <c r="F32" s="16"/>
      <c r="G32" s="16"/>
      <c r="H32" s="16"/>
      <c r="I32" s="16"/>
      <c r="J32" s="16"/>
      <c r="K32" s="1044"/>
      <c r="L32" s="1044"/>
      <c r="M32" s="1044"/>
      <c r="N32" s="988">
        <v>27</v>
      </c>
      <c r="O32" s="77" t="s">
        <v>2390</v>
      </c>
      <c r="P32" s="77" t="s">
        <v>2391</v>
      </c>
      <c r="Q32" s="77" t="s">
        <v>1501</v>
      </c>
      <c r="R32" s="16"/>
      <c r="S32" s="16"/>
      <c r="T32" s="16"/>
      <c r="U32" s="16"/>
      <c r="V32" s="16"/>
      <c r="W32" s="16"/>
      <c r="X32" s="77">
        <v>27</v>
      </c>
      <c r="Y32" s="692" t="s">
        <v>2390</v>
      </c>
      <c r="Z32" s="77" t="s">
        <v>2391</v>
      </c>
      <c r="AA32" s="77" t="s">
        <v>1501</v>
      </c>
      <c r="AB32" s="16"/>
      <c r="AC32" s="77">
        <v>27</v>
      </c>
      <c r="AD32" s="77" t="s">
        <v>1731</v>
      </c>
      <c r="AE32" s="77" t="s">
        <v>1732</v>
      </c>
      <c r="AF32" s="77" t="s">
        <v>1501</v>
      </c>
    </row>
    <row r="33" spans="1:32" ht="12">
      <c r="A33" s="16"/>
      <c r="B33" s="16"/>
      <c r="C33" s="16"/>
      <c r="D33" s="16"/>
      <c r="E33" s="16"/>
      <c r="F33" s="16"/>
      <c r="G33" s="16"/>
      <c r="H33" s="16"/>
      <c r="I33" s="16"/>
      <c r="J33" s="16"/>
      <c r="K33" s="1044"/>
      <c r="L33" s="1044"/>
      <c r="M33" s="1044"/>
      <c r="N33" s="988">
        <v>28</v>
      </c>
      <c r="O33" s="77" t="s">
        <v>2413</v>
      </c>
      <c r="P33" s="77" t="s">
        <v>2414</v>
      </c>
      <c r="Q33" s="77" t="s">
        <v>1501</v>
      </c>
      <c r="R33" s="16"/>
      <c r="S33" s="16"/>
      <c r="T33" s="16"/>
      <c r="U33" s="16"/>
      <c r="V33" s="16"/>
      <c r="W33" s="16"/>
      <c r="X33" s="77">
        <v>28</v>
      </c>
      <c r="Y33" s="692" t="s">
        <v>2413</v>
      </c>
      <c r="Z33" s="77" t="s">
        <v>2414</v>
      </c>
      <c r="AA33" s="77" t="s">
        <v>1501</v>
      </c>
      <c r="AB33" s="16"/>
      <c r="AC33" s="77">
        <v>28</v>
      </c>
      <c r="AD33" s="77" t="s">
        <v>1651</v>
      </c>
      <c r="AE33" s="77" t="s">
        <v>1652</v>
      </c>
      <c r="AF33" s="77" t="s">
        <v>1501</v>
      </c>
    </row>
    <row r="34" spans="1:32" ht="12">
      <c r="A34" s="16"/>
      <c r="B34" s="16"/>
      <c r="C34" s="16"/>
      <c r="D34" s="16"/>
      <c r="E34" s="16"/>
      <c r="F34" s="16"/>
      <c r="G34" s="16"/>
      <c r="H34" s="16"/>
      <c r="I34" s="16"/>
      <c r="J34" s="16"/>
      <c r="K34" s="1044"/>
      <c r="L34" s="1044"/>
      <c r="M34" s="1044"/>
      <c r="N34" s="988">
        <v>29</v>
      </c>
      <c r="O34" s="77" t="s">
        <v>2436</v>
      </c>
      <c r="P34" s="77" t="s">
        <v>2437</v>
      </c>
      <c r="Q34" s="77" t="s">
        <v>1501</v>
      </c>
      <c r="R34" s="16"/>
      <c r="S34" s="16"/>
      <c r="T34" s="16"/>
      <c r="U34" s="16"/>
      <c r="V34" s="16"/>
      <c r="W34" s="16"/>
      <c r="X34" s="77">
        <v>29</v>
      </c>
      <c r="Y34" s="692" t="s">
        <v>2436</v>
      </c>
      <c r="Z34" s="77" t="s">
        <v>2437</v>
      </c>
      <c r="AA34" s="77" t="s">
        <v>1501</v>
      </c>
      <c r="AB34" s="16"/>
      <c r="AC34" s="77">
        <v>29</v>
      </c>
      <c r="AD34" s="77" t="s">
        <v>1734</v>
      </c>
      <c r="AE34" s="77" t="s">
        <v>1735</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1737</v>
      </c>
      <c r="AE35" s="77" t="s">
        <v>1738</v>
      </c>
      <c r="AF35" s="77" t="s">
        <v>1501</v>
      </c>
    </row>
    <row r="36" spans="1:32" ht="12">
      <c r="A36" s="16"/>
      <c r="B36" s="16"/>
      <c r="C36" s="16"/>
      <c r="D36" s="16"/>
      <c r="E36" s="16"/>
      <c r="F36" s="16"/>
      <c r="G36" s="16"/>
      <c r="H36" s="16"/>
      <c r="I36" s="16"/>
      <c r="J36" s="16"/>
      <c r="K36" s="1044"/>
      <c r="L36" s="1044"/>
      <c r="M36" s="1044"/>
      <c r="N36" s="988">
        <v>31</v>
      </c>
      <c r="O36" s="77" t="s">
        <v>1556</v>
      </c>
      <c r="P36" s="77" t="s">
        <v>1557</v>
      </c>
      <c r="Q36" s="77" t="s">
        <v>1508</v>
      </c>
      <c r="R36" s="16"/>
      <c r="S36" s="16"/>
      <c r="T36" s="16"/>
      <c r="U36" s="16"/>
      <c r="V36" s="16"/>
      <c r="W36" s="16"/>
      <c r="X36" s="77">
        <v>31</v>
      </c>
      <c r="Y36" s="692">
        <v>0</v>
      </c>
      <c r="Z36" s="77">
        <v>0</v>
      </c>
      <c r="AA36" s="77">
        <v>0</v>
      </c>
      <c r="AB36" s="16"/>
      <c r="AC36" s="77">
        <v>31</v>
      </c>
      <c r="AD36" s="77" t="s">
        <v>1740</v>
      </c>
      <c r="AE36" s="77" t="s">
        <v>1741</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1743</v>
      </c>
      <c r="AE37" s="77" t="s">
        <v>1744</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1746</v>
      </c>
      <c r="AE38" s="77" t="s">
        <v>1747</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1749</v>
      </c>
      <c r="AE39" s="77" t="s">
        <v>1750</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1752</v>
      </c>
      <c r="AE40" s="77" t="s">
        <v>1753</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1755</v>
      </c>
      <c r="AE41" s="77" t="s">
        <v>1756</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1758</v>
      </c>
      <c r="AE42" s="77" t="s">
        <v>1759</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01</v>
      </c>
      <c r="I4" s="70" t="str">
        <f>HLOOKUP(I3,比較地域マスタ!$E$5:$L$6,2,0)</f>
        <v>北海道</v>
      </c>
      <c r="J4" s="70" t="str">
        <f>HLOOKUP(J3,比較地域マスタ!$E$5:$L$6,2,0)</f>
        <v>七飯町</v>
      </c>
      <c r="K4" s="70" t="str">
        <f>HLOOKUP(K3,比較地域マスタ!$E$5:$L$6,2,0)</f>
        <v>01337</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七飯町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98.91104036118999</v>
      </c>
      <c r="BB5" s="29"/>
      <c r="BC5" s="17"/>
      <c r="BD5" s="1005">
        <f>SUM(BC6:BC8)</f>
        <v>66.579723590626003</v>
      </c>
      <c r="BE5" s="29"/>
      <c r="BF5" s="17"/>
      <c r="BG5" s="1005">
        <f>AK35</f>
        <v>49.12289287937169</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86.014300026166751</v>
      </c>
      <c r="BA6" s="17"/>
      <c r="BB6" s="29"/>
      <c r="BC6" s="1005">
        <f>O32</f>
        <v>58.498624085489197</v>
      </c>
      <c r="BD6" s="17"/>
      <c r="BE6" s="29"/>
      <c r="BF6" s="1005">
        <f>AK36</f>
        <v>39.83617896586091</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2.648860470773772</v>
      </c>
      <c r="BA7" s="17"/>
      <c r="BB7" s="29"/>
      <c r="BC7" s="1005">
        <f>O33</f>
        <v>2.4644939904703111</v>
      </c>
      <c r="BD7" s="17"/>
      <c r="BE7" s="29"/>
      <c r="BF7" s="1005">
        <f t="shared" ref="BF7:BF8" si="0">AK37</f>
        <v>2.4882170834909068</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10.24787986424947</v>
      </c>
      <c r="BA8" s="17"/>
      <c r="BB8" s="29"/>
      <c r="BC8" s="1005">
        <f>O34</f>
        <v>5.6166055146665013</v>
      </c>
      <c r="BD8" s="17"/>
      <c r="BE8" s="29"/>
      <c r="BF8" s="1005">
        <f t="shared" si="0"/>
        <v>6.7984968300198725</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246.42510017620526</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30.369997253999291</v>
      </c>
      <c r="BA9" s="1005">
        <f>AZ9</f>
        <v>30.369997253999291</v>
      </c>
      <c r="BB9" s="29"/>
      <c r="BC9" s="1005">
        <f>O35</f>
        <v>37.166721902941347</v>
      </c>
      <c r="BD9" s="1005">
        <f>BC9</f>
        <v>37.166721902941347</v>
      </c>
      <c r="BE9" s="29"/>
      <c r="BF9" s="1005">
        <f>AK39</f>
        <v>29.745543515664739</v>
      </c>
      <c r="BG9" s="1005">
        <f>AK39</f>
        <v>29.745543515664739</v>
      </c>
      <c r="BH9" s="29"/>
    </row>
    <row r="10" spans="1:62" ht="17.100000000000001" customHeight="1" thickBot="1">
      <c r="B10" s="323"/>
      <c r="C10" s="324"/>
      <c r="D10" s="326"/>
      <c r="E10" s="326"/>
      <c r="F10" s="326"/>
      <c r="G10" s="325"/>
      <c r="H10" s="325"/>
      <c r="I10" s="326"/>
      <c r="J10" s="327"/>
      <c r="K10" s="334"/>
      <c r="L10" s="246" t="s">
        <v>114</v>
      </c>
      <c r="M10" s="246"/>
      <c r="N10" s="563"/>
      <c r="O10" s="906">
        <f>SUM(O11:O13)</f>
        <v>98.91104036118999</v>
      </c>
      <c r="P10" s="453">
        <f t="shared" ref="P10:P22" si="1">O10/$O$9</f>
        <v>0.40138378878800923</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57.186058957542294</v>
      </c>
      <c r="BA10" s="1005">
        <f>AZ10</f>
        <v>57.186058957542294</v>
      </c>
      <c r="BB10" s="29"/>
      <c r="BC10" s="1005">
        <f>O36</f>
        <v>70.412217667128459</v>
      </c>
      <c r="BD10" s="1005">
        <f>BC10</f>
        <v>70.412217667128459</v>
      </c>
      <c r="BE10" s="29"/>
      <c r="BF10" s="1005">
        <f>AK40</f>
        <v>61.159752960116947</v>
      </c>
      <c r="BG10" s="1005">
        <f>AK40</f>
        <v>61.159752960116947</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86.014300026166751</v>
      </c>
      <c r="P11" s="454">
        <f t="shared" si="1"/>
        <v>0.3490484531188689</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58.039665806082162</v>
      </c>
      <c r="BB11" s="29"/>
      <c r="BC11" s="1005"/>
      <c r="BD11" s="1005">
        <f>SUM(BC12:BC14)</f>
        <v>55.967623567883692</v>
      </c>
      <c r="BE11" s="29"/>
      <c r="BF11" s="17"/>
      <c r="BG11" s="1005">
        <f>AK41</f>
        <v>48.950700112678284</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2.648860470773772</v>
      </c>
      <c r="P12" s="454">
        <f t="shared" si="1"/>
        <v>1.0749150426964279E-2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56.332976958633495</v>
      </c>
      <c r="BA12" s="17"/>
      <c r="BB12" s="29"/>
      <c r="BC12" s="1005">
        <f>O38</f>
        <v>53.7379461090501</v>
      </c>
      <c r="BD12" s="17"/>
      <c r="BE12" s="29"/>
      <c r="BF12" s="1005">
        <f>AK42</f>
        <v>47.306229932085394</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10.24787986424947</v>
      </c>
      <c r="P13" s="454">
        <f t="shared" si="1"/>
        <v>4.1586185242176082E-2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1.7066888474486701</v>
      </c>
      <c r="BA13" s="17"/>
      <c r="BB13" s="29"/>
      <c r="BC13" s="1005">
        <f>O41</f>
        <v>2.2296774588335899</v>
      </c>
      <c r="BD13" s="17"/>
      <c r="BE13" s="29"/>
      <c r="BF13" s="1005">
        <f>AK45</f>
        <v>1.6444701805928919</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30.369997253999291</v>
      </c>
      <c r="P14" s="453">
        <f t="shared" si="1"/>
        <v>0.12324230458781735</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57.186058957542294</v>
      </c>
      <c r="P15" s="453">
        <f t="shared" si="1"/>
        <v>0.23206263857314713</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1.918337797391531</v>
      </c>
      <c r="BA15" s="1005">
        <f>AZ15</f>
        <v>1.918337797391531</v>
      </c>
      <c r="BB15" s="29"/>
      <c r="BC15" s="1005">
        <f>O43</f>
        <v>2.6856373409028862</v>
      </c>
      <c r="BD15" s="1005">
        <f>BC15</f>
        <v>2.6856373409028862</v>
      </c>
      <c r="BE15" s="29"/>
      <c r="BF15" s="1005">
        <f>AK47</f>
        <v>2.2150718633554232</v>
      </c>
      <c r="BG15" s="1005">
        <f>AK47</f>
        <v>2.2150718633554232</v>
      </c>
      <c r="BH15" s="29"/>
    </row>
    <row r="16" spans="1:62" ht="17.100000000000001" customHeight="1" thickBot="1">
      <c r="B16" s="323"/>
      <c r="C16" s="324"/>
      <c r="D16" s="326"/>
      <c r="E16" s="326"/>
      <c r="F16" s="326"/>
      <c r="G16" s="325"/>
      <c r="H16" s="325"/>
      <c r="I16" s="326"/>
      <c r="J16" s="327"/>
      <c r="K16" s="335"/>
      <c r="L16" s="246" t="s">
        <v>128</v>
      </c>
      <c r="M16" s="344"/>
      <c r="N16" s="345"/>
      <c r="O16" s="906">
        <f>SUM(O18:O21)</f>
        <v>58.039665806082162</v>
      </c>
      <c r="P16" s="453">
        <f t="shared" si="1"/>
        <v>0.23552659921648053</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56.332976958633495</v>
      </c>
      <c r="P17" s="454">
        <f t="shared" si="1"/>
        <v>0.2286008077844052</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32.899405011194027</v>
      </c>
      <c r="P18" s="454">
        <f t="shared" si="1"/>
        <v>0.13350671253727581</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23.433571947439471</v>
      </c>
      <c r="P19" s="454">
        <f t="shared" si="1"/>
        <v>9.5094095247129418E-2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1.7066888474486701</v>
      </c>
      <c r="P20" s="454">
        <f t="shared" si="1"/>
        <v>6.9257914320753414E-3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1.918337797391531</v>
      </c>
      <c r="P22" s="612">
        <f t="shared" si="1"/>
        <v>7.7846688345457968E-3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81.802274503235751</v>
      </c>
      <c r="AZ22" s="1005">
        <f t="shared" si="3"/>
        <v>83.354433865578898</v>
      </c>
      <c r="BA22" s="1005">
        <f t="shared" si="3"/>
        <v>59.795323871282129</v>
      </c>
      <c r="BB22" s="1005">
        <f t="shared" si="3"/>
        <v>117.30742969137776</v>
      </c>
      <c r="BC22" s="1005">
        <f t="shared" si="3"/>
        <v>66.579723590626003</v>
      </c>
      <c r="BD22" s="1005">
        <f t="shared" si="3"/>
        <v>51.292004489606015</v>
      </c>
      <c r="BE22" s="1005">
        <f t="shared" si="3"/>
        <v>50.647598038263709</v>
      </c>
      <c r="BF22" s="1005">
        <f t="shared" si="3"/>
        <v>48.476376226913423</v>
      </c>
      <c r="BG22" s="1005">
        <f t="shared" si="3"/>
        <v>48.33775646483668</v>
      </c>
      <c r="BH22" s="1005">
        <f t="shared" si="3"/>
        <v>68.003979698619574</v>
      </c>
      <c r="BI22" s="1005">
        <f t="shared" si="3"/>
        <v>63.546607637946117</v>
      </c>
      <c r="BJ22" s="1005">
        <f t="shared" si="3"/>
        <v>53.230313150512821</v>
      </c>
      <c r="BK22" s="1005">
        <f t="shared" si="3"/>
        <v>56.996622295194875</v>
      </c>
      <c r="BL22" s="1005">
        <f t="shared" si="3"/>
        <v>49.12289287937169</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28.454367743872691</v>
      </c>
      <c r="AZ23" s="1005">
        <f t="shared" ref="AZ23:BL23" si="4">Y39</f>
        <v>25.470627600014431</v>
      </c>
      <c r="BA23" s="1005">
        <f t="shared" si="4"/>
        <v>32.17656358478461</v>
      </c>
      <c r="BB23" s="1005">
        <f t="shared" si="4"/>
        <v>39.963189736518821</v>
      </c>
      <c r="BC23" s="1005">
        <f t="shared" si="4"/>
        <v>37.166721902941347</v>
      </c>
      <c r="BD23" s="1005">
        <f t="shared" si="4"/>
        <v>40.283032627369003</v>
      </c>
      <c r="BE23" s="1005">
        <f t="shared" si="4"/>
        <v>38.976768347102329</v>
      </c>
      <c r="BF23" s="1005">
        <f t="shared" si="4"/>
        <v>33.418058577396472</v>
      </c>
      <c r="BG23" s="1005">
        <f t="shared" si="4"/>
        <v>33.507952168674173</v>
      </c>
      <c r="BH23" s="1005">
        <f t="shared" si="4"/>
        <v>33.673215948110908</v>
      </c>
      <c r="BI23" s="1005">
        <f t="shared" si="4"/>
        <v>30.20793233277594</v>
      </c>
      <c r="BJ23" s="1005">
        <f t="shared" si="4"/>
        <v>28.726492290243392</v>
      </c>
      <c r="BK23" s="1005">
        <f t="shared" si="4"/>
        <v>29.175099378484049</v>
      </c>
      <c r="BL23" s="1005">
        <f t="shared" si="4"/>
        <v>29.745543515664739</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53.179514211872842</v>
      </c>
      <c r="AZ24" s="1005">
        <f t="shared" ref="AZ24:BL24" si="5">Y40</f>
        <v>52.979823252800777</v>
      </c>
      <c r="BA24" s="1005">
        <f t="shared" si="5"/>
        <v>64.743402010183814</v>
      </c>
      <c r="BB24" s="1005">
        <f t="shared" si="5"/>
        <v>71.99601660919204</v>
      </c>
      <c r="BC24" s="1005">
        <f t="shared" si="5"/>
        <v>70.412217667128459</v>
      </c>
      <c r="BD24" s="1005">
        <f t="shared" si="5"/>
        <v>75.358531382395924</v>
      </c>
      <c r="BE24" s="1005">
        <f t="shared" si="5"/>
        <v>69.856709962849649</v>
      </c>
      <c r="BF24" s="1005">
        <f t="shared" si="5"/>
        <v>72.209561031420691</v>
      </c>
      <c r="BG24" s="1005">
        <f t="shared" si="5"/>
        <v>71.436577221026099</v>
      </c>
      <c r="BH24" s="1005">
        <f t="shared" si="5"/>
        <v>65.712958323156542</v>
      </c>
      <c r="BI24" s="1005">
        <f t="shared" si="5"/>
        <v>66.90768134602375</v>
      </c>
      <c r="BJ24" s="1005">
        <f t="shared" si="5"/>
        <v>61.924800039365344</v>
      </c>
      <c r="BK24" s="1005">
        <f t="shared" si="5"/>
        <v>61.635862004642469</v>
      </c>
      <c r="BL24" s="1005">
        <f t="shared" si="5"/>
        <v>61.159752960116947</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55.551980214700933</v>
      </c>
      <c r="AZ25" s="1005">
        <f t="shared" ref="AZ25:BL25" si="6">Y41</f>
        <v>56.004973050986763</v>
      </c>
      <c r="BA25" s="1005">
        <f t="shared" si="6"/>
        <v>55.280487679626319</v>
      </c>
      <c r="BB25" s="1005">
        <f t="shared" si="6"/>
        <v>56.124559034101765</v>
      </c>
      <c r="BC25" s="1005">
        <f t="shared" si="6"/>
        <v>55.967623567883692</v>
      </c>
      <c r="BD25" s="1005">
        <f t="shared" si="6"/>
        <v>54.434558042670403</v>
      </c>
      <c r="BE25" s="1005">
        <f t="shared" si="6"/>
        <v>54.458398129839516</v>
      </c>
      <c r="BF25" s="1005">
        <f t="shared" si="6"/>
        <v>54.501081353683098</v>
      </c>
      <c r="BG25" s="1005">
        <f t="shared" si="6"/>
        <v>54.382837243376734</v>
      </c>
      <c r="BH25" s="1005">
        <f t="shared" si="6"/>
        <v>54.278848642332321</v>
      </c>
      <c r="BI25" s="1005">
        <f t="shared" si="6"/>
        <v>52.825883446698136</v>
      </c>
      <c r="BJ25" s="1005">
        <f t="shared" si="6"/>
        <v>47.944876081556295</v>
      </c>
      <c r="BK25" s="1005">
        <f t="shared" si="6"/>
        <v>47.992544909967677</v>
      </c>
      <c r="BL25" s="1005">
        <f t="shared" si="6"/>
        <v>48.950700112678284</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2.060659035418587</v>
      </c>
      <c r="AZ26" s="1005">
        <f t="shared" si="7"/>
        <v>1.9548570756594821</v>
      </c>
      <c r="BA26" s="1005">
        <f t="shared" si="7"/>
        <v>2.0506881656927538</v>
      </c>
      <c r="BB26" s="1005">
        <f t="shared" si="7"/>
        <v>2.5996775190142301</v>
      </c>
      <c r="BC26" s="1005">
        <f t="shared" si="7"/>
        <v>2.6856373409028862</v>
      </c>
      <c r="BD26" s="1005">
        <f t="shared" si="7"/>
        <v>3.0999311507233571</v>
      </c>
      <c r="BE26" s="1005">
        <f t="shared" si="7"/>
        <v>2.5988071197219051</v>
      </c>
      <c r="BF26" s="1005">
        <f t="shared" si="7"/>
        <v>3.8329898449110122</v>
      </c>
      <c r="BG26" s="1005">
        <f t="shared" si="7"/>
        <v>2.8580307957062456</v>
      </c>
      <c r="BH26" s="1005">
        <f t="shared" si="7"/>
        <v>3.3213011522690854</v>
      </c>
      <c r="BI26" s="1005">
        <f t="shared" si="7"/>
        <v>2.6436872540170588</v>
      </c>
      <c r="BJ26" s="1005">
        <f t="shared" si="7"/>
        <v>2.9926867439096689</v>
      </c>
      <c r="BK26" s="1005">
        <f t="shared" si="7"/>
        <v>2.4083018072337889</v>
      </c>
      <c r="BL26" s="1005">
        <f t="shared" si="7"/>
        <v>2.2150718633554232</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221.0487957091008</v>
      </c>
      <c r="AZ27" s="1005">
        <f t="shared" si="8"/>
        <v>219.76471484504034</v>
      </c>
      <c r="BA27" s="1005">
        <f t="shared" si="8"/>
        <v>214.04646531156965</v>
      </c>
      <c r="BB27" s="1005">
        <f t="shared" si="8"/>
        <v>287.99087259020462</v>
      </c>
      <c r="BC27" s="1005">
        <f t="shared" si="8"/>
        <v>232.81192406948242</v>
      </c>
      <c r="BD27" s="1005">
        <f t="shared" si="8"/>
        <v>224.46805769276472</v>
      </c>
      <c r="BE27" s="1005">
        <f t="shared" si="8"/>
        <v>216.53828159777711</v>
      </c>
      <c r="BF27" s="1005">
        <f t="shared" si="8"/>
        <v>212.43806703432472</v>
      </c>
      <c r="BG27" s="1005">
        <f t="shared" si="8"/>
        <v>210.52315389361993</v>
      </c>
      <c r="BH27" s="1005">
        <f t="shared" si="8"/>
        <v>224.99030376448843</v>
      </c>
      <c r="BI27" s="1005">
        <f t="shared" si="8"/>
        <v>216.13179201746098</v>
      </c>
      <c r="BJ27" s="1005">
        <f t="shared" si="8"/>
        <v>194.81916830558751</v>
      </c>
      <c r="BK27" s="1005">
        <f t="shared" si="8"/>
        <v>198.20843039552284</v>
      </c>
      <c r="BL27" s="1005">
        <f t="shared" si="8"/>
        <v>191.19396133118707</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232.81192406948242</v>
      </c>
      <c r="P30" s="452">
        <f>P31+P35+P36+P37+P43</f>
        <v>0.99999999999999989</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66.579723590626003</v>
      </c>
      <c r="P31" s="453">
        <f t="shared" ref="P31:P43" si="9">O31/$O$30</f>
        <v>0.28598072824979259</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58.498624085489197</v>
      </c>
      <c r="P32" s="454">
        <f t="shared" si="9"/>
        <v>0.25126987940716627</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2.4644939904703111</v>
      </c>
      <c r="P33" s="454">
        <f t="shared" si="9"/>
        <v>1.0585772186371288E-2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5.6166055146665013</v>
      </c>
      <c r="P34" s="454">
        <f t="shared" si="9"/>
        <v>2.4125076656255084E-2</v>
      </c>
      <c r="Q34" s="328"/>
      <c r="R34" s="13"/>
      <c r="S34" s="323"/>
      <c r="T34" s="563" t="s">
        <v>112</v>
      </c>
      <c r="U34" s="332"/>
      <c r="V34" s="332"/>
      <c r="W34" s="332"/>
      <c r="X34" s="893">
        <f>X35+X39+X40+X41+X47</f>
        <v>221.0487957091008</v>
      </c>
      <c r="Y34" s="894">
        <f t="shared" ref="Y34:AK34" si="10">Y35+Y39+Y40+Y41+Y47</f>
        <v>219.76471484504034</v>
      </c>
      <c r="Z34" s="894">
        <f t="shared" si="10"/>
        <v>214.04646531156965</v>
      </c>
      <c r="AA34" s="894">
        <f t="shared" si="10"/>
        <v>287.99087259020462</v>
      </c>
      <c r="AB34" s="894">
        <f t="shared" si="10"/>
        <v>232.81192406948242</v>
      </c>
      <c r="AC34" s="894">
        <f t="shared" si="10"/>
        <v>224.46805769276472</v>
      </c>
      <c r="AD34" s="894">
        <f t="shared" si="10"/>
        <v>216.53828159777711</v>
      </c>
      <c r="AE34" s="894">
        <f t="shared" si="10"/>
        <v>212.43806703432472</v>
      </c>
      <c r="AF34" s="894">
        <f t="shared" si="10"/>
        <v>210.52315389361993</v>
      </c>
      <c r="AG34" s="894">
        <f t="shared" si="10"/>
        <v>224.99030376448843</v>
      </c>
      <c r="AH34" s="894">
        <f t="shared" si="10"/>
        <v>216.13179201746098</v>
      </c>
      <c r="AI34" s="894">
        <f t="shared" si="10"/>
        <v>194.81916830558751</v>
      </c>
      <c r="AJ34" s="894">
        <f t="shared" si="10"/>
        <v>198.20843039552284</v>
      </c>
      <c r="AK34" s="895">
        <f t="shared" si="10"/>
        <v>191.19396133118707</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37.166721902941347</v>
      </c>
      <c r="P35" s="453">
        <f t="shared" si="9"/>
        <v>0.15964269034540082</v>
      </c>
      <c r="Q35" s="328"/>
      <c r="R35" s="13"/>
      <c r="S35" s="323"/>
      <c r="T35" s="334"/>
      <c r="U35" s="246" t="s">
        <v>114</v>
      </c>
      <c r="V35" s="344"/>
      <c r="W35" s="344"/>
      <c r="X35" s="896">
        <f>SUM(X36:X38)</f>
        <v>81.802274503235751</v>
      </c>
      <c r="Y35" s="897">
        <f t="shared" ref="Y35:AK35" si="11">SUM(Y36:Y38)</f>
        <v>83.354433865578898</v>
      </c>
      <c r="Z35" s="897">
        <f t="shared" si="11"/>
        <v>59.795323871282129</v>
      </c>
      <c r="AA35" s="897">
        <f t="shared" si="11"/>
        <v>117.30742969137776</v>
      </c>
      <c r="AB35" s="897">
        <f t="shared" si="11"/>
        <v>66.579723590626003</v>
      </c>
      <c r="AC35" s="897">
        <f t="shared" si="11"/>
        <v>51.292004489606015</v>
      </c>
      <c r="AD35" s="897">
        <f t="shared" si="11"/>
        <v>50.647598038263709</v>
      </c>
      <c r="AE35" s="897">
        <f t="shared" si="11"/>
        <v>48.476376226913423</v>
      </c>
      <c r="AF35" s="897">
        <f t="shared" si="11"/>
        <v>48.33775646483668</v>
      </c>
      <c r="AG35" s="897">
        <f t="shared" si="11"/>
        <v>68.003979698619574</v>
      </c>
      <c r="AH35" s="897">
        <f t="shared" si="11"/>
        <v>63.546607637946117</v>
      </c>
      <c r="AI35" s="897">
        <f t="shared" si="11"/>
        <v>53.230313150512821</v>
      </c>
      <c r="AJ35" s="897">
        <f t="shared" si="11"/>
        <v>56.996622295194875</v>
      </c>
      <c r="AK35" s="898">
        <f t="shared" si="11"/>
        <v>49.12289287937169</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70.412217667128459</v>
      </c>
      <c r="P36" s="453">
        <f t="shared" si="9"/>
        <v>0.30244248849605326</v>
      </c>
      <c r="Q36" s="328"/>
      <c r="R36" s="13"/>
      <c r="S36" s="356" t="s">
        <v>184</v>
      </c>
      <c r="T36" s="335"/>
      <c r="U36" s="346"/>
      <c r="V36" s="336" t="s">
        <v>184</v>
      </c>
      <c r="W36" s="357"/>
      <c r="X36" s="899">
        <f>VLOOKUP(年度マスタ!$K$4&amp;"_"&amp;X$33,データシート1!$A:$BT,MATCH("aa_"&amp;$S36,データシート1!$A$1:$BT$1,0),0)</f>
        <v>72.570211762421181</v>
      </c>
      <c r="Y36" s="900">
        <f>VLOOKUP(年度マスタ!$K$4&amp;"_"&amp;Y$33,データシート1!$A:$BT,MATCH("aa_"&amp;$S36,データシート1!$A$1:$BT$1,0),0)</f>
        <v>74.709535624398683</v>
      </c>
      <c r="Z36" s="900">
        <f>VLOOKUP(年度マスタ!$K$4&amp;"_"&amp;Z$33,データシート1!$A:$BT,MATCH("aa_"&amp;$S36,データシート1!$A$1:$BT$1,0),0)</f>
        <v>50.844719329032429</v>
      </c>
      <c r="AA36" s="900">
        <f>VLOOKUP(年度マスタ!$K$4&amp;"_"&amp;AA$33,データシート1!$A:$BT,MATCH("aa_"&amp;$S36,データシート1!$A$1:$BT$1,0),0)</f>
        <v>107.9653444100215</v>
      </c>
      <c r="AB36" s="900">
        <f>VLOOKUP(年度マスタ!$K$4&amp;"_"&amp;AB$33,データシート1!$A:$BT,MATCH("aa_"&amp;$S36,データシート1!$A$1:$BT$1,0),0)</f>
        <v>58.498624085489197</v>
      </c>
      <c r="AC36" s="900">
        <f>VLOOKUP(年度マスタ!$K$4&amp;"_"&amp;AC$33,データシート1!$A:$BT,MATCH("aa_"&amp;$S36,データシート1!$A$1:$BT$1,0),0)</f>
        <v>44.434729159164888</v>
      </c>
      <c r="AD36" s="900">
        <f>VLOOKUP(年度マスタ!$K$4&amp;"_"&amp;AD$33,データシート1!$A:$BT,MATCH("aa_"&amp;$S36,データシート1!$A$1:$BT$1,0),0)</f>
        <v>43.681173991229727</v>
      </c>
      <c r="AE36" s="900">
        <f>VLOOKUP(年度マスタ!$K$4&amp;"_"&amp;AE$33,データシート1!$A:$BT,MATCH("aa_"&amp;$S36,データシート1!$A$1:$BT$1,0),0)</f>
        <v>41.325032565774606</v>
      </c>
      <c r="AF36" s="900">
        <f>VLOOKUP(年度マスタ!$K$4&amp;"_"&amp;AF$33,データシート1!$A:$BT,MATCH("aa_"&amp;$S36,データシート1!$A$1:$BT$1,0),0)</f>
        <v>41.592861070330819</v>
      </c>
      <c r="AG36" s="900">
        <f>VLOOKUP(年度マスタ!$K$4&amp;"_"&amp;AG$33,データシート1!$A:$BT,MATCH("aa_"&amp;$S36,データシート1!$A$1:$BT$1,0),0)</f>
        <v>61.783261372926646</v>
      </c>
      <c r="AH36" s="900">
        <f>VLOOKUP(年度マスタ!$K$4&amp;"_"&amp;AH$33,データシート1!$A:$BT,MATCH("aa_"&amp;$S36,データシート1!$A$1:$BT$1,0),0)</f>
        <v>57.474816121449194</v>
      </c>
      <c r="AI36" s="900">
        <f>VLOOKUP(年度マスタ!$K$4&amp;"_"&amp;AI$33,データシート1!$A:$BT,MATCH("aa_"&amp;$S36,データシート1!$A$1:$BT$1,0),0)</f>
        <v>42.221402466255803</v>
      </c>
      <c r="AJ36" s="900">
        <f>VLOOKUP(年度マスタ!$K$4&amp;"_"&amp;AJ$33,データシート1!$A:$BT,MATCH("aa_"&amp;$S36,データシート1!$A$1:$BT$1,0),0)</f>
        <v>46.813132776842764</v>
      </c>
      <c r="AK36" s="901">
        <f>VLOOKUP(年度マスタ!$K$4&amp;"_"&amp;AK$33,データシート1!$A:$BT,MATCH("aa_"&amp;$S36,データシート1!$A$1:$BT$1,0),0)</f>
        <v>39.83617896586091</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55.967623567883692</v>
      </c>
      <c r="P37" s="453">
        <f t="shared" si="9"/>
        <v>0.24039844089420534</v>
      </c>
      <c r="Q37" s="328"/>
      <c r="R37" s="13"/>
      <c r="S37" s="356" t="s">
        <v>187</v>
      </c>
      <c r="T37" s="335"/>
      <c r="U37" s="346"/>
      <c r="V37" s="336" t="s">
        <v>194</v>
      </c>
      <c r="W37" s="357"/>
      <c r="X37" s="899">
        <f>VLOOKUP(年度マスタ!$K$4&amp;"_"&amp;X$33,データシート1!$A:$BT,MATCH("aa_"&amp;$S37,データシート1!$A$1:$BT$1,0),0)</f>
        <v>1.81132322551757</v>
      </c>
      <c r="Y37" s="900">
        <f>VLOOKUP(年度マスタ!$K$4&amp;"_"&amp;Y$33,データシート1!$A:$BT,MATCH("aa_"&amp;$S37,データシート1!$A$1:$BT$1,0),0)</f>
        <v>1.889040266680692</v>
      </c>
      <c r="Z37" s="900">
        <f>VLOOKUP(年度マスタ!$K$4&amp;"_"&amp;Z$33,データシート1!$A:$BT,MATCH("aa_"&amp;$S37,データシート1!$A$1:$BT$1,0),0)</f>
        <v>2.646896787523783</v>
      </c>
      <c r="AA37" s="900">
        <f>VLOOKUP(年度マスタ!$K$4&amp;"_"&amp;AA$33,データシート1!$A:$BT,MATCH("aa_"&amp;$S37,データシート1!$A$1:$BT$1,0),0)</f>
        <v>2.9818316025920488</v>
      </c>
      <c r="AB37" s="900">
        <f>VLOOKUP(年度マスタ!$K$4&amp;"_"&amp;AB$33,データシート1!$A:$BT,MATCH("aa_"&amp;$S37,データシート1!$A$1:$BT$1,0),0)</f>
        <v>2.4644939904703111</v>
      </c>
      <c r="AC37" s="900">
        <f>VLOOKUP(年度マスタ!$K$4&amp;"_"&amp;AC$33,データシート1!$A:$BT,MATCH("aa_"&amp;$S37,データシート1!$A$1:$BT$1,0),0)</f>
        <v>2.6846466945742118</v>
      </c>
      <c r="AD37" s="900">
        <f>VLOOKUP(年度マスタ!$K$4&amp;"_"&amp;AD$33,データシート1!$A:$BT,MATCH("aa_"&amp;$S37,データシート1!$A$1:$BT$1,0),0)</f>
        <v>2.574297103588008</v>
      </c>
      <c r="AE37" s="900">
        <f>VLOOKUP(年度マスタ!$K$4&amp;"_"&amp;AE$33,データシート1!$A:$BT,MATCH("aa_"&amp;$S37,データシート1!$A$1:$BT$1,0),0)</f>
        <v>2.4282779728004602</v>
      </c>
      <c r="AF37" s="900">
        <f>VLOOKUP(年度マスタ!$K$4&amp;"_"&amp;AF$33,データシート1!$A:$BT,MATCH("aa_"&amp;$S37,データシート1!$A$1:$BT$1,0),0)</f>
        <v>2.4813365069589621</v>
      </c>
      <c r="AG37" s="900">
        <f>VLOOKUP(年度マスタ!$K$4&amp;"_"&amp;AG$33,データシート1!$A:$BT,MATCH("aa_"&amp;$S37,データシート1!$A$1:$BT$1,0),0)</f>
        <v>2.3094522077756463</v>
      </c>
      <c r="AH37" s="900">
        <f>VLOOKUP(年度マスタ!$K$4&amp;"_"&amp;AH$33,データシート1!$A:$BT,MATCH("aa_"&amp;$S37,データシート1!$A$1:$BT$1,0),0)</f>
        <v>2.1430015918041336</v>
      </c>
      <c r="AI37" s="900">
        <f>VLOOKUP(年度マスタ!$K$4&amp;"_"&amp;AI$33,データシート1!$A:$BT,MATCH("aa_"&amp;$S37,データシート1!$A$1:$BT$1,0),0)</f>
        <v>2.7003949473040834</v>
      </c>
      <c r="AJ37" s="900">
        <f>VLOOKUP(年度マスタ!$K$4&amp;"_"&amp;AJ$33,データシート1!$A:$BT,MATCH("aa_"&amp;$S37,データシート1!$A$1:$BT$1,0),0)</f>
        <v>2.6012299178046772</v>
      </c>
      <c r="AK37" s="901">
        <f>VLOOKUP(年度マスタ!$K$4&amp;"_"&amp;AK$33,データシート1!$A:$BT,MATCH("aa_"&amp;$S37,データシート1!$A$1:$BT$1,0),0)</f>
        <v>2.4882170834909068</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53.7379461090501</v>
      </c>
      <c r="P38" s="454">
        <f t="shared" si="9"/>
        <v>0.23082127912405415</v>
      </c>
      <c r="Q38" s="328"/>
      <c r="R38" s="13"/>
      <c r="S38" s="356" t="s">
        <v>188</v>
      </c>
      <c r="T38" s="335"/>
      <c r="U38" s="348"/>
      <c r="V38" s="358" t="s">
        <v>197</v>
      </c>
      <c r="W38" s="358"/>
      <c r="X38" s="899">
        <f>VLOOKUP(年度マスタ!$K$4&amp;"_"&amp;X$33,データシート1!$A:$BT,MATCH("aa_"&amp;$S38,データシート1!$A$1:$BT$1,0),0)</f>
        <v>7.4207395152969946</v>
      </c>
      <c r="Y38" s="900">
        <f>VLOOKUP(年度マスタ!$K$4&amp;"_"&amp;Y$33,データシート1!$A:$BT,MATCH("aa_"&amp;$S38,データシート1!$A$1:$BT$1,0),0)</f>
        <v>6.7558579744995191</v>
      </c>
      <c r="Z38" s="900">
        <f>VLOOKUP(年度マスタ!$K$4&amp;"_"&amp;Z$33,データシート1!$A:$BT,MATCH("aa_"&amp;$S38,データシート1!$A$1:$BT$1,0),0)</f>
        <v>6.3037077547259148</v>
      </c>
      <c r="AA38" s="900">
        <f>VLOOKUP(年度マスタ!$K$4&amp;"_"&amp;AA$33,データシート1!$A:$BT,MATCH("aa_"&amp;$S38,データシート1!$A$1:$BT$1,0),0)</f>
        <v>6.3602536787642103</v>
      </c>
      <c r="AB38" s="900">
        <f>VLOOKUP(年度マスタ!$K$4&amp;"_"&amp;AB$33,データシート1!$A:$BT,MATCH("aa_"&amp;$S38,データシート1!$A$1:$BT$1,0),0)</f>
        <v>5.6166055146665013</v>
      </c>
      <c r="AC38" s="900">
        <f>VLOOKUP(年度マスタ!$K$4&amp;"_"&amp;AC$33,データシート1!$A:$BT,MATCH("aa_"&amp;$S38,データシート1!$A$1:$BT$1,0),0)</f>
        <v>4.1726286358669142</v>
      </c>
      <c r="AD38" s="900">
        <f>VLOOKUP(年度マスタ!$K$4&amp;"_"&amp;AD$33,データシート1!$A:$BT,MATCH("aa_"&amp;$S38,データシート1!$A$1:$BT$1,0),0)</f>
        <v>4.3921269434459704</v>
      </c>
      <c r="AE38" s="900">
        <f>VLOOKUP(年度マスタ!$K$4&amp;"_"&amp;AE$33,データシート1!$A:$BT,MATCH("aa_"&amp;$S38,データシート1!$A$1:$BT$1,0),0)</f>
        <v>4.7230656883383562</v>
      </c>
      <c r="AF38" s="900">
        <f>VLOOKUP(年度マスタ!$K$4&amp;"_"&amp;AF$33,データシート1!$A:$BT,MATCH("aa_"&amp;$S38,データシート1!$A$1:$BT$1,0),0)</f>
        <v>4.2635588875469006</v>
      </c>
      <c r="AG38" s="900">
        <f>VLOOKUP(年度マスタ!$K$4&amp;"_"&amp;AG$33,データシート1!$A:$BT,MATCH("aa_"&amp;$S38,データシート1!$A$1:$BT$1,0),0)</f>
        <v>3.9112661179172807</v>
      </c>
      <c r="AH38" s="900">
        <f>VLOOKUP(年度マスタ!$K$4&amp;"_"&amp;AH$33,データシート1!$A:$BT,MATCH("aa_"&amp;$S38,データシート1!$A$1:$BT$1,0),0)</f>
        <v>3.928789924692786</v>
      </c>
      <c r="AI38" s="900">
        <f>VLOOKUP(年度マスタ!$K$4&amp;"_"&amp;AI$33,データシート1!$A:$BT,MATCH("aa_"&amp;$S38,データシート1!$A$1:$BT$1,0),0)</f>
        <v>8.3085157369529341</v>
      </c>
      <c r="AJ38" s="900">
        <f>VLOOKUP(年度マスタ!$K$4&amp;"_"&amp;AJ$33,データシート1!$A:$BT,MATCH("aa_"&amp;$S38,データシート1!$A$1:$BT$1,0),0)</f>
        <v>7.5822596005474319</v>
      </c>
      <c r="AK38" s="901">
        <f>VLOOKUP(年度マスタ!$K$4&amp;"_"&amp;AK$33,データシート1!$A:$BT,MATCH("aa_"&amp;$S38,データシート1!$A$1:$BT$1,0),0)</f>
        <v>6.7984968300198725</v>
      </c>
      <c r="AL38" s="330"/>
      <c r="AW38" s="17" t="str">
        <f>年度マスタ!H4</f>
        <v>01</v>
      </c>
      <c r="AX38" s="17" t="s">
        <v>198</v>
      </c>
      <c r="AY38" s="17">
        <f>VLOOKUP($AW38&amp;"_"&amp;$AY$34,データシート1!$A:$BT,MATCH($AY$31&amp;"_"&amp;AY$36,データシート1!$A$1:$BT$1,0),0)</f>
        <v>11290.283591913147</v>
      </c>
      <c r="AZ38" s="17">
        <f>VLOOKUP($AW38&amp;"_"&amp;$AY$34,データシート1!$A:$BT,MATCH($AY$31&amp;"_"&amp;AZ$36,データシート1!$A$1:$BT$1,0),0)</f>
        <v>495.78797895919894</v>
      </c>
      <c r="BA38" s="17">
        <f>VLOOKUP($AW38&amp;"_"&amp;$AY$34,データシート1!$A:$BT,MATCH($AY$31&amp;"_"&amp;BA$36,データシート1!$A$1:$BT$1,0),0)</f>
        <v>1926.6780987110706</v>
      </c>
      <c r="BB38" s="17">
        <f>VLOOKUP($AW38&amp;"_"&amp;$AY$34,データシート1!$A:$BT,MATCH($AY$31&amp;"_"&amp;BB$36,データシート1!$A$1:$BT$1,0),0)</f>
        <v>9185.4950014356455</v>
      </c>
      <c r="BC38" s="17">
        <f>VLOOKUP($AW38&amp;"_"&amp;$AY$34,データシート1!$A:$BT,MATCH($AY$31&amp;"_"&amp;BC$36,データシート1!$A$1:$BT$1,0),0)</f>
        <v>12129.358782938451</v>
      </c>
      <c r="BD38" s="17">
        <f>VLOOKUP($AW38&amp;"_"&amp;$AY$34,データシート1!$A:$BT,MATCH($AY$31&amp;"_"&amp;BD$36,データシート1!$A$1:$BT$1,0),0)</f>
        <v>4115.1057387305082</v>
      </c>
      <c r="BE38" s="17">
        <f>VLOOKUP($AW38&amp;"_"&amp;$AY$34,データシート1!$A:$BT,MATCH($AY$31&amp;"_"&amp;BE$36,データシート1!$A$1:$BT$1,0),0)</f>
        <v>3482.1366476673725</v>
      </c>
      <c r="BF38" s="17">
        <f>VLOOKUP($AW38&amp;"_"&amp;$AY$34,データシート1!$A:$BT,MATCH($AY$31&amp;"_"&amp;BF$36,データシート1!$A$1:$BT$1,0),0)</f>
        <v>302.58586881011513</v>
      </c>
      <c r="BG38" s="17">
        <f>VLOOKUP($AW38&amp;"_"&amp;$AY$34,データシート1!$A:$BT,MATCH($AY$31&amp;"_"&amp;BG$36,データシート1!$A$1:$BT$1,0),0)</f>
        <v>962.88797699418831</v>
      </c>
      <c r="BH38" s="17">
        <f>VLOOKUP($AW38&amp;"_"&amp;$AY$34,データシート1!$A:$BT,MATCH($AY$31&amp;"_"&amp;BH$36,データシート1!$A$1:$BT$1,0),0)</f>
        <v>456.78000790976273</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30.539476065093339</v>
      </c>
      <c r="P39" s="454">
        <f t="shared" si="9"/>
        <v>0.13117659753535163</v>
      </c>
      <c r="Q39" s="328"/>
      <c r="R39" s="13"/>
      <c r="S39" s="356" t="s">
        <v>189</v>
      </c>
      <c r="T39" s="335"/>
      <c r="U39" s="343" t="s">
        <v>199</v>
      </c>
      <c r="V39" s="344"/>
      <c r="W39" s="344"/>
      <c r="X39" s="896">
        <f>VLOOKUP(年度マスタ!$K$4&amp;"_"&amp;X$33,データシート1!$A:$BT,MATCH("aa_"&amp;$S39,データシート1!$A$1:$BT$1,0),0)</f>
        <v>28.454367743872691</v>
      </c>
      <c r="Y39" s="897">
        <f>VLOOKUP(年度マスタ!$K$4&amp;"_"&amp;Y$33,データシート1!$A:$BT,MATCH("aa_"&amp;$S39,データシート1!$A$1:$BT$1,0),0)</f>
        <v>25.470627600014431</v>
      </c>
      <c r="Z39" s="897">
        <f>VLOOKUP(年度マスタ!$K$4&amp;"_"&amp;Z$33,データシート1!$A:$BT,MATCH("aa_"&amp;$S39,データシート1!$A$1:$BT$1,0),0)</f>
        <v>32.17656358478461</v>
      </c>
      <c r="AA39" s="897">
        <f>VLOOKUP(年度マスタ!$K$4&amp;"_"&amp;AA$33,データシート1!$A:$BT,MATCH("aa_"&amp;$S39,データシート1!$A$1:$BT$1,0),0)</f>
        <v>39.963189736518821</v>
      </c>
      <c r="AB39" s="897">
        <f>VLOOKUP(年度マスタ!$K$4&amp;"_"&amp;AB$33,データシート1!$A:$BT,MATCH("aa_"&amp;$S39,データシート1!$A$1:$BT$1,0),0)</f>
        <v>37.166721902941347</v>
      </c>
      <c r="AC39" s="897">
        <f>VLOOKUP(年度マスタ!$K$4&amp;"_"&amp;AC$33,データシート1!$A:$BT,MATCH("aa_"&amp;$S39,データシート1!$A$1:$BT$1,0),0)</f>
        <v>40.283032627369003</v>
      </c>
      <c r="AD39" s="897">
        <f>VLOOKUP(年度マスタ!$K$4&amp;"_"&amp;AD$33,データシート1!$A:$BT,MATCH("aa_"&amp;$S39,データシート1!$A$1:$BT$1,0),0)</f>
        <v>38.976768347102329</v>
      </c>
      <c r="AE39" s="897">
        <f>VLOOKUP(年度マスタ!$K$4&amp;"_"&amp;AE$33,データシート1!$A:$BT,MATCH("aa_"&amp;$S39,データシート1!$A$1:$BT$1,0),0)</f>
        <v>33.418058577396472</v>
      </c>
      <c r="AF39" s="897">
        <f>VLOOKUP(年度マスタ!$K$4&amp;"_"&amp;AF$33,データシート1!$A:$BT,MATCH("aa_"&amp;$S39,データシート1!$A$1:$BT$1,0),0)</f>
        <v>33.507952168674173</v>
      </c>
      <c r="AG39" s="897">
        <f>VLOOKUP(年度マスタ!$K$4&amp;"_"&amp;AG$33,データシート1!$A:$BT,MATCH("aa_"&amp;$S39,データシート1!$A$1:$BT$1,0),0)</f>
        <v>33.673215948110908</v>
      </c>
      <c r="AH39" s="897">
        <f>VLOOKUP(年度マスタ!$K$4&amp;"_"&amp;AH$33,データシート1!$A:$BT,MATCH("aa_"&amp;$S39,データシート1!$A$1:$BT$1,0),0)</f>
        <v>30.20793233277594</v>
      </c>
      <c r="AI39" s="897">
        <f>VLOOKUP(年度マスタ!$K$4&amp;"_"&amp;AI$33,データシート1!$A:$BT,MATCH("aa_"&amp;$S39,データシート1!$A$1:$BT$1,0),0)</f>
        <v>28.726492290243392</v>
      </c>
      <c r="AJ39" s="897">
        <f>VLOOKUP(年度マスタ!$K$4&amp;"_"&amp;AJ$33,データシート1!$A:$BT,MATCH("aa_"&amp;$S39,データシート1!$A$1:$BT$1,0),0)</f>
        <v>29.175099378484049</v>
      </c>
      <c r="AK39" s="898">
        <f>VLOOKUP(年度マスタ!$K$4&amp;"_"&amp;AK$33,データシート1!$A:$BT,MATCH("aa_"&amp;$S39,データシート1!$A$1:$BT$1,0),0)</f>
        <v>29.745543515664739</v>
      </c>
      <c r="AL39" s="330"/>
      <c r="AW39" s="17" t="str">
        <f>年度マスタ!K4</f>
        <v>01337</v>
      </c>
      <c r="AX39" s="17" t="s">
        <v>200</v>
      </c>
      <c r="AY39" s="17">
        <f>VLOOKUP($AW39&amp;"_"&amp;$AY$34,データシート1!$A:$BT,MATCH($AY$31&amp;"_"&amp;AY$36,データシート1!$A$1:$BT$1,0),0)</f>
        <v>39.83617896586091</v>
      </c>
      <c r="AZ39" s="17">
        <f>VLOOKUP($AW39&amp;"_"&amp;$AY$34,データシート1!$A:$BT,MATCH($AY$31&amp;"_"&amp;AZ$36,データシート1!$A$1:$BT$1,0),0)</f>
        <v>2.4882170834909068</v>
      </c>
      <c r="BA39" s="17">
        <f>VLOOKUP($AW39&amp;"_"&amp;$AY$34,データシート1!$A:$BT,MATCH($AY$31&amp;"_"&amp;BA$36,データシート1!$A$1:$BT$1,0),0)</f>
        <v>6.7984968300198725</v>
      </c>
      <c r="BB39" s="17">
        <f>VLOOKUP($AW39&amp;"_"&amp;$AY$34,データシート1!$A:$BT,MATCH($AY$31&amp;"_"&amp;BB$36,データシート1!$A$1:$BT$1,0),0)</f>
        <v>29.745543515664739</v>
      </c>
      <c r="BC39" s="17">
        <f>VLOOKUP($AW39&amp;"_"&amp;$AY$34,データシート1!$A:$BT,MATCH($AY$31&amp;"_"&amp;BC$36,データシート1!$A$1:$BT$1,0),0)</f>
        <v>61.159752960116947</v>
      </c>
      <c r="BD39" s="17">
        <f>VLOOKUP($AW39&amp;"_"&amp;$AY$34,データシート1!$A:$BT,MATCH($AY$31&amp;"_"&amp;BD$36,データシート1!$A$1:$BT$1,0),0)</f>
        <v>25.241290822674852</v>
      </c>
      <c r="BE39" s="17">
        <f>VLOOKUP($AW39&amp;"_"&amp;$AY$34,データシート1!$A:$BT,MATCH($AY$31&amp;"_"&amp;BE$36,データシート1!$A$1:$BT$1,0),0)</f>
        <v>22.064939109410542</v>
      </c>
      <c r="BF39" s="17">
        <f>VLOOKUP($AW39&amp;"_"&amp;$AY$34,データシート1!$A:$BT,MATCH($AY$31&amp;"_"&amp;BF$36,データシート1!$A$1:$BT$1,0),0)</f>
        <v>1.6444701805928919</v>
      </c>
      <c r="BG39" s="17">
        <f>VLOOKUP($AW39&amp;"_"&amp;$AY$34,データシート1!$A:$BT,MATCH($AY$31&amp;"_"&amp;BG$36,データシート1!$A$1:$BT$1,0),0)</f>
        <v>0</v>
      </c>
      <c r="BH39" s="17">
        <f>VLOOKUP($AW39&amp;"_"&amp;$AY$34,データシート1!$A:$BT,MATCH($AY$31&amp;"_"&amp;BH$36,データシート1!$A$1:$BT$1,0),0)</f>
        <v>2.2150718633554232</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23.198470043956764</v>
      </c>
      <c r="P40" s="454">
        <f t="shared" si="9"/>
        <v>9.9644681588702516E-2</v>
      </c>
      <c r="Q40" s="328"/>
      <c r="R40" s="13"/>
      <c r="S40" s="356" t="s">
        <v>165</v>
      </c>
      <c r="T40" s="335"/>
      <c r="U40" s="343" t="s">
        <v>165</v>
      </c>
      <c r="V40" s="344"/>
      <c r="W40" s="344"/>
      <c r="X40" s="896">
        <f>VLOOKUP(年度マスタ!$K$4&amp;"_"&amp;X$33,データシート1!$A:$BT,MATCH("aa_"&amp;$S40,データシート1!$A$1:$BT$1,0),0)</f>
        <v>53.179514211872842</v>
      </c>
      <c r="Y40" s="897">
        <f>VLOOKUP(年度マスタ!$K$4&amp;"_"&amp;Y$33,データシート1!$A:$BT,MATCH("aa_"&amp;$S40,データシート1!$A$1:$BT$1,0),0)</f>
        <v>52.979823252800777</v>
      </c>
      <c r="Z40" s="897">
        <f>VLOOKUP(年度マスタ!$K$4&amp;"_"&amp;Z$33,データシート1!$A:$BT,MATCH("aa_"&amp;$S40,データシート1!$A$1:$BT$1,0),0)</f>
        <v>64.743402010183814</v>
      </c>
      <c r="AA40" s="897">
        <f>VLOOKUP(年度マスタ!$K$4&amp;"_"&amp;AA$33,データシート1!$A:$BT,MATCH("aa_"&amp;$S40,データシート1!$A$1:$BT$1,0),0)</f>
        <v>71.99601660919204</v>
      </c>
      <c r="AB40" s="897">
        <f>VLOOKUP(年度マスタ!$K$4&amp;"_"&amp;AB$33,データシート1!$A:$BT,MATCH("aa_"&amp;$S40,データシート1!$A$1:$BT$1,0),0)</f>
        <v>70.412217667128459</v>
      </c>
      <c r="AC40" s="897">
        <f>VLOOKUP(年度マスタ!$K$4&amp;"_"&amp;AC$33,データシート1!$A:$BT,MATCH("aa_"&amp;$S40,データシート1!$A$1:$BT$1,0),0)</f>
        <v>75.358531382395924</v>
      </c>
      <c r="AD40" s="897">
        <f>VLOOKUP(年度マスタ!$K$4&amp;"_"&amp;AD$33,データシート1!$A:$BT,MATCH("aa_"&amp;$S40,データシート1!$A$1:$BT$1,0),0)</f>
        <v>69.856709962849649</v>
      </c>
      <c r="AE40" s="897">
        <f>VLOOKUP(年度マスタ!$K$4&amp;"_"&amp;AE$33,データシート1!$A:$BT,MATCH("aa_"&amp;$S40,データシート1!$A$1:$BT$1,0),0)</f>
        <v>72.209561031420691</v>
      </c>
      <c r="AF40" s="897">
        <f>VLOOKUP(年度マスタ!$K$4&amp;"_"&amp;AF$33,データシート1!$A:$BT,MATCH("aa_"&amp;$S40,データシート1!$A$1:$BT$1,0),0)</f>
        <v>71.436577221026099</v>
      </c>
      <c r="AG40" s="897">
        <f>VLOOKUP(年度マスタ!$K$4&amp;"_"&amp;AG$33,データシート1!$A:$BT,MATCH("aa_"&amp;$S40,データシート1!$A$1:$BT$1,0),0)</f>
        <v>65.712958323156542</v>
      </c>
      <c r="AH40" s="897">
        <f>VLOOKUP(年度マスタ!$K$4&amp;"_"&amp;AH$33,データシート1!$A:$BT,MATCH("aa_"&amp;$S40,データシート1!$A$1:$BT$1,0),0)</f>
        <v>66.90768134602375</v>
      </c>
      <c r="AI40" s="897">
        <f>VLOOKUP(年度マスタ!$K$4&amp;"_"&amp;AI$33,データシート1!$A:$BT,MATCH("aa_"&amp;$S40,データシート1!$A$1:$BT$1,0),0)</f>
        <v>61.924800039365344</v>
      </c>
      <c r="AJ40" s="897">
        <f>VLOOKUP(年度マスタ!$K$4&amp;"_"&amp;AJ$33,データシート1!$A:$BT,MATCH("aa_"&amp;$S40,データシート1!$A$1:$BT$1,0),0)</f>
        <v>61.635862004642469</v>
      </c>
      <c r="AK40" s="898">
        <f>VLOOKUP(年度マスタ!$K$4&amp;"_"&amp;AK$33,データシート1!$A:$BT,MATCH("aa_"&amp;$S40,データシート1!$A$1:$BT$1,0),0)</f>
        <v>61.159752960116947</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2.2296774588335899</v>
      </c>
      <c r="P41" s="454">
        <f t="shared" si="9"/>
        <v>9.5771617701511953E-3</v>
      </c>
      <c r="Q41" s="328"/>
      <c r="R41" s="13"/>
      <c r="S41" s="356" t="s">
        <v>201</v>
      </c>
      <c r="T41" s="335"/>
      <c r="U41" s="246" t="s">
        <v>128</v>
      </c>
      <c r="V41" s="344"/>
      <c r="W41" s="344"/>
      <c r="X41" s="896">
        <f>X42+X45+X46</f>
        <v>55.551980214700933</v>
      </c>
      <c r="Y41" s="897">
        <f t="shared" ref="Y41:AH41" si="12">Y42+Y45+Y46</f>
        <v>56.004973050986763</v>
      </c>
      <c r="Z41" s="897">
        <f t="shared" si="12"/>
        <v>55.280487679626319</v>
      </c>
      <c r="AA41" s="897">
        <f t="shared" si="12"/>
        <v>56.124559034101765</v>
      </c>
      <c r="AB41" s="897">
        <f t="shared" si="12"/>
        <v>55.967623567883692</v>
      </c>
      <c r="AC41" s="897">
        <f t="shared" si="12"/>
        <v>54.434558042670403</v>
      </c>
      <c r="AD41" s="897">
        <f t="shared" si="12"/>
        <v>54.458398129839516</v>
      </c>
      <c r="AE41" s="897">
        <f t="shared" si="12"/>
        <v>54.501081353683098</v>
      </c>
      <c r="AF41" s="897">
        <f t="shared" si="12"/>
        <v>54.382837243376734</v>
      </c>
      <c r="AG41" s="897">
        <f t="shared" si="12"/>
        <v>54.278848642332321</v>
      </c>
      <c r="AH41" s="897">
        <f t="shared" si="12"/>
        <v>52.825883446698136</v>
      </c>
      <c r="AI41" s="897">
        <f>AI42+AI45+AI46</f>
        <v>47.944876081556295</v>
      </c>
      <c r="AJ41" s="897">
        <f>AJ42+AJ45+AJ46</f>
        <v>47.992544909967677</v>
      </c>
      <c r="AK41" s="898">
        <f>AK42+AK45+AK46</f>
        <v>48.950700112678284</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53.872141833655661</v>
      </c>
      <c r="Y42" s="900">
        <f t="shared" ref="Y42:AK42" si="13">SUM(Y43:Y44)</f>
        <v>54.25384508682226</v>
      </c>
      <c r="Z42" s="900">
        <f t="shared" si="13"/>
        <v>53.25489754500591</v>
      </c>
      <c r="AA42" s="900">
        <f t="shared" si="13"/>
        <v>53.935385551618161</v>
      </c>
      <c r="AB42" s="900">
        <f t="shared" si="13"/>
        <v>53.7379461090501</v>
      </c>
      <c r="AC42" s="900">
        <f t="shared" si="13"/>
        <v>52.298209806987352</v>
      </c>
      <c r="AD42" s="900">
        <f t="shared" si="13"/>
        <v>52.381944975398326</v>
      </c>
      <c r="AE42" s="900">
        <f t="shared" si="13"/>
        <v>52.482841789859876</v>
      </c>
      <c r="AF42" s="900">
        <f t="shared" si="13"/>
        <v>52.431905991348152</v>
      </c>
      <c r="AG42" s="900">
        <f t="shared" si="13"/>
        <v>52.485931627673253</v>
      </c>
      <c r="AH42" s="900">
        <f t="shared" si="13"/>
        <v>51.088864186974348</v>
      </c>
      <c r="AI42" s="900">
        <f t="shared" si="13"/>
        <v>46.289730654301827</v>
      </c>
      <c r="AJ42" s="900">
        <f t="shared" si="13"/>
        <v>46.354085902180827</v>
      </c>
      <c r="AK42" s="901">
        <f t="shared" si="13"/>
        <v>47.306229932085394</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2.6856373409028862</v>
      </c>
      <c r="P43" s="612">
        <f t="shared" si="9"/>
        <v>1.1535652014547851E-2</v>
      </c>
      <c r="Q43" s="328"/>
      <c r="R43" s="13"/>
      <c r="S43" s="356" t="s">
        <v>190</v>
      </c>
      <c r="T43" s="359"/>
      <c r="U43" s="346"/>
      <c r="V43" s="360"/>
      <c r="W43" s="347" t="s">
        <v>190</v>
      </c>
      <c r="X43" s="899">
        <f>VLOOKUP(年度マスタ!$K$4&amp;"_"&amp;X$33,データシート1!$A:$BT,MATCH("aa_"&amp;$S43,データシート1!$A$1:$BT$1,0),0)</f>
        <v>31.45446439840973</v>
      </c>
      <c r="Y43" s="900">
        <f>VLOOKUP(年度マスタ!$K$4&amp;"_"&amp;Y$33,データシート1!$A:$BT,MATCH("aa_"&amp;$S43,データシート1!$A$1:$BT$1,0),0)</f>
        <v>31.486187338852929</v>
      </c>
      <c r="Z43" s="900">
        <f>VLOOKUP(年度マスタ!$K$4&amp;"_"&amp;Z$33,データシート1!$A:$BT,MATCH("aa_"&amp;$S43,データシート1!$A$1:$BT$1,0),0)</f>
        <v>31.184776032664288</v>
      </c>
      <c r="AA43" s="900">
        <f>VLOOKUP(年度マスタ!$K$4&amp;"_"&amp;AA$33,データシート1!$A:$BT,MATCH("aa_"&amp;$S43,データシート1!$A$1:$BT$1,0),0)</f>
        <v>31.421192819535058</v>
      </c>
      <c r="AB43" s="900">
        <f>VLOOKUP(年度マスタ!$K$4&amp;"_"&amp;AB$33,データシート1!$A:$BT,MATCH("aa_"&amp;$S43,データシート1!$A$1:$BT$1,0),0)</f>
        <v>30.539476065093339</v>
      </c>
      <c r="AC43" s="900">
        <f>VLOOKUP(年度マスタ!$K$4&amp;"_"&amp;AC$33,データシート1!$A:$BT,MATCH("aa_"&amp;$S43,データシート1!$A$1:$BT$1,0),0)</f>
        <v>29.305544047631802</v>
      </c>
      <c r="AD43" s="900">
        <f>VLOOKUP(年度マスタ!$K$4&amp;"_"&amp;AD$33,データシート1!$A:$BT,MATCH("aa_"&amp;$S43,データシート1!$A$1:$BT$1,0),0)</f>
        <v>29.270607742449563</v>
      </c>
      <c r="AE43" s="900">
        <f>VLOOKUP(年度マスタ!$K$4&amp;"_"&amp;AE$33,データシート1!$A:$BT,MATCH("aa_"&amp;$S43,データシート1!$A$1:$BT$1,0),0)</f>
        <v>29.146400340566245</v>
      </c>
      <c r="AF43" s="900">
        <f>VLOOKUP(年度マスタ!$K$4&amp;"_"&amp;AF$33,データシート1!$A:$BT,MATCH("aa_"&amp;$S43,データシート1!$A$1:$BT$1,0),0)</f>
        <v>28.91499239623322</v>
      </c>
      <c r="AG43" s="900">
        <f>VLOOKUP(年度マスタ!$K$4&amp;"_"&amp;AG$33,データシート1!$A:$BT,MATCH("aa_"&amp;$S43,データシート1!$A$1:$BT$1,0),0)</f>
        <v>28.524367278472621</v>
      </c>
      <c r="AH43" s="900">
        <f>VLOOKUP(年度マスタ!$K$4&amp;"_"&amp;AH$33,データシート1!$A:$BT,MATCH("aa_"&amp;$S43,データシート1!$A$1:$BT$1,0),0)</f>
        <v>27.784565548521517</v>
      </c>
      <c r="AI43" s="900">
        <f>VLOOKUP(年度マスタ!$K$4&amp;"_"&amp;AI$33,データシート1!$A:$BT,MATCH("aa_"&amp;$S43,データシート1!$A$1:$BT$1,0),0)</f>
        <v>24.513939006860682</v>
      </c>
      <c r="AJ43" s="900">
        <f>VLOOKUP(年度マスタ!$K$4&amp;"_"&amp;AJ$33,データシート1!$A:$BT,MATCH("aa_"&amp;$S43,データシート1!$A$1:$BT$1,0),0)</f>
        <v>23.869140588203194</v>
      </c>
      <c r="AK43" s="901">
        <f>VLOOKUP(年度マスタ!$K$4&amp;"_"&amp;AK$33,データシート1!$A:$BT,MATCH("aa_"&amp;$S43,データシート1!$A$1:$BT$1,0),0)</f>
        <v>25.241290822674852</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22.417677435245931</v>
      </c>
      <c r="Y44" s="900">
        <f>VLOOKUP(年度マスタ!$K$4&amp;"_"&amp;Y$33,データシート1!$A:$BT,MATCH("aa_"&amp;$S44,データシート1!$A$1:$BT$1,0),0)</f>
        <v>22.767657747969331</v>
      </c>
      <c r="Z44" s="900">
        <f>VLOOKUP(年度マスタ!$K$4&amp;"_"&amp;Z$33,データシート1!$A:$BT,MATCH("aa_"&amp;$S44,データシート1!$A$1:$BT$1,0),0)</f>
        <v>22.070121512341622</v>
      </c>
      <c r="AA44" s="900">
        <f>VLOOKUP(年度マスタ!$K$4&amp;"_"&amp;AA$33,データシート1!$A:$BT,MATCH("aa_"&amp;$S44,データシート1!$A$1:$BT$1,0),0)</f>
        <v>22.514192732083103</v>
      </c>
      <c r="AB44" s="900">
        <f>VLOOKUP(年度マスタ!$K$4&amp;"_"&amp;AB$33,データシート1!$A:$BT,MATCH("aa_"&amp;$S44,データシート1!$A$1:$BT$1,0),0)</f>
        <v>23.198470043956764</v>
      </c>
      <c r="AC44" s="900">
        <f>VLOOKUP(年度マスタ!$K$4&amp;"_"&amp;AC$33,データシート1!$A:$BT,MATCH("aa_"&amp;$S44,データシート1!$A$1:$BT$1,0),0)</f>
        <v>22.99266575935555</v>
      </c>
      <c r="AD44" s="900">
        <f>VLOOKUP(年度マスタ!$K$4&amp;"_"&amp;AD$33,データシート1!$A:$BT,MATCH("aa_"&amp;$S44,データシート1!$A$1:$BT$1,0),0)</f>
        <v>23.11133723294876</v>
      </c>
      <c r="AE44" s="900">
        <f>VLOOKUP(年度マスタ!$K$4&amp;"_"&amp;AE$33,データシート1!$A:$BT,MATCH("aa_"&amp;$S44,データシート1!$A$1:$BT$1,0),0)</f>
        <v>23.336441449293631</v>
      </c>
      <c r="AF44" s="900">
        <f>VLOOKUP(年度マスタ!$K$4&amp;"_"&amp;AF$33,データシート1!$A:$BT,MATCH("aa_"&amp;$S44,データシート1!$A$1:$BT$1,0),0)</f>
        <v>23.516913595114932</v>
      </c>
      <c r="AG44" s="900">
        <f>VLOOKUP(年度マスタ!$K$4&amp;"_"&amp;AG$33,データシート1!$A:$BT,MATCH("aa_"&amp;$S44,データシート1!$A$1:$BT$1,0),0)</f>
        <v>23.961564349200636</v>
      </c>
      <c r="AH44" s="900">
        <f>VLOOKUP(年度マスタ!$K$4&amp;"_"&amp;AH$33,データシート1!$A:$BT,MATCH("aa_"&amp;$S44,データシート1!$A$1:$BT$1,0),0)</f>
        <v>23.304298638452835</v>
      </c>
      <c r="AI44" s="900">
        <f>VLOOKUP(年度マスタ!$K$4&amp;"_"&amp;AI$33,データシート1!$A:$BT,MATCH("aa_"&amp;$S44,データシート1!$A$1:$BT$1,0),0)</f>
        <v>21.775791647441146</v>
      </c>
      <c r="AJ44" s="900">
        <f>VLOOKUP(年度マスタ!$K$4&amp;"_"&amp;AJ$33,データシート1!$A:$BT,MATCH("aa_"&amp;$S44,データシート1!$A$1:$BT$1,0),0)</f>
        <v>22.484945313977633</v>
      </c>
      <c r="AK44" s="901">
        <f>VLOOKUP(年度マスタ!$K$4&amp;"_"&amp;AK$33,データシート1!$A:$BT,MATCH("aa_"&amp;$S44,データシート1!$A$1:$BT$1,0),0)</f>
        <v>22.064939109410542</v>
      </c>
      <c r="AL44" s="330"/>
      <c r="AW44" s="17" t="str">
        <f>AW47</f>
        <v>北海道</v>
      </c>
      <c r="AX44" s="1010">
        <f t="shared" si="14"/>
        <v>0.30921412593340852</v>
      </c>
      <c r="AY44" s="1010">
        <f t="shared" si="14"/>
        <v>0.20712729952583622</v>
      </c>
      <c r="AZ44" s="1010">
        <f t="shared" si="14"/>
        <v>0.27350962896363906</v>
      </c>
      <c r="BA44" s="1010">
        <f t="shared" si="14"/>
        <v>0.19984883551217655</v>
      </c>
      <c r="BB44" s="1010">
        <f t="shared" si="14"/>
        <v>1.0300110064939555E-2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1.6798383810452699</v>
      </c>
      <c r="Y45" s="900">
        <f>VLOOKUP(年度マスタ!$K$4&amp;"_"&amp;Y$33,データシート1!$A:$BT,MATCH("aa_"&amp;$S45,データシート1!$A$1:$BT$1,0),0)</f>
        <v>1.7511279641644999</v>
      </c>
      <c r="Z45" s="900">
        <f>VLOOKUP(年度マスタ!$K$4&amp;"_"&amp;Z$33,データシート1!$A:$BT,MATCH("aa_"&amp;$S45,データシート1!$A$1:$BT$1,0),0)</f>
        <v>2.0255901346204102</v>
      </c>
      <c r="AA45" s="900">
        <f>VLOOKUP(年度マスタ!$K$4&amp;"_"&amp;AA$33,データシート1!$A:$BT,MATCH("aa_"&amp;$S45,データシート1!$A$1:$BT$1,0),0)</f>
        <v>2.1891734824836</v>
      </c>
      <c r="AB45" s="900">
        <f>VLOOKUP(年度マスタ!$K$4&amp;"_"&amp;AB$33,データシート1!$A:$BT,MATCH("aa_"&amp;$S45,データシート1!$A$1:$BT$1,0),0)</f>
        <v>2.2296774588335899</v>
      </c>
      <c r="AC45" s="900">
        <f>VLOOKUP(年度マスタ!$K$4&amp;"_"&amp;AC$33,データシート1!$A:$BT,MATCH("aa_"&amp;$S45,データシート1!$A$1:$BT$1,0),0)</f>
        <v>2.1363482356830499</v>
      </c>
      <c r="AD45" s="900">
        <f>VLOOKUP(年度マスタ!$K$4&amp;"_"&amp;AD$33,データシート1!$A:$BT,MATCH("aa_"&amp;$S45,データシート1!$A$1:$BT$1,0),0)</f>
        <v>2.0764531544411899</v>
      </c>
      <c r="AE45" s="900">
        <f>VLOOKUP(年度マスタ!$K$4&amp;"_"&amp;AE$33,データシート1!$A:$BT,MATCH("aa_"&amp;$S45,データシート1!$A$1:$BT$1,0),0)</f>
        <v>2.01823956382322</v>
      </c>
      <c r="AF45" s="900">
        <f>VLOOKUP(年度マスタ!$K$4&amp;"_"&amp;AF$33,データシート1!$A:$BT,MATCH("aa_"&amp;$S45,データシート1!$A$1:$BT$1,0),0)</f>
        <v>1.95093125202858</v>
      </c>
      <c r="AG45" s="900">
        <f>VLOOKUP(年度マスタ!$K$4&amp;"_"&amp;AG$33,データシート1!$A:$BT,MATCH("aa_"&amp;$S45,データシート1!$A$1:$BT$1,0),0)</f>
        <v>1.7929170146590701</v>
      </c>
      <c r="AH45" s="900">
        <f>VLOOKUP(年度マスタ!$K$4&amp;"_"&amp;AH$33,データシート1!$A:$BT,MATCH("aa_"&amp;$S45,データシート1!$A$1:$BT$1,0),0)</f>
        <v>1.7370192597237899</v>
      </c>
      <c r="AI45" s="900">
        <f>VLOOKUP(年度マスタ!$K$4&amp;"_"&amp;AI$33,データシート1!$A:$BT,MATCH("aa_"&amp;$S45,データシート1!$A$1:$BT$1,0),0)</f>
        <v>1.6551454272544699</v>
      </c>
      <c r="AJ45" s="900">
        <f>VLOOKUP(年度マスタ!$K$4&amp;"_"&amp;AJ$33,データシート1!$A:$BT,MATCH("aa_"&amp;$S45,データシート1!$A$1:$BT$1,0),0)</f>
        <v>1.6384590077868499</v>
      </c>
      <c r="AK45" s="901">
        <f>VLOOKUP(年度マスタ!$K$4&amp;"_"&amp;AK$33,データシート1!$A:$BT,MATCH("aa_"&amp;$S45,データシート1!$A$1:$BT$1,0),0)</f>
        <v>1.6444701805928919</v>
      </c>
      <c r="AL45" s="330"/>
      <c r="AW45" s="17" t="str">
        <f>AW48</f>
        <v>七飯町</v>
      </c>
      <c r="AX45" s="1010">
        <f t="shared" ref="AX45:BB45" si="15">AX48/$BC48</f>
        <v>0.25692701033732329</v>
      </c>
      <c r="AY45" s="1010">
        <f t="shared" si="15"/>
        <v>0.15557783995143742</v>
      </c>
      <c r="AZ45" s="1010">
        <f t="shared" si="15"/>
        <v>0.31988328781041225</v>
      </c>
      <c r="BA45" s="1010">
        <f t="shared" si="15"/>
        <v>0.25602639210914019</v>
      </c>
      <c r="BB45" s="1010">
        <f t="shared" si="15"/>
        <v>1.1585469791686911E-2</v>
      </c>
      <c r="BC45" s="1010">
        <f t="shared" ref="BC45" si="16">SUM(AX45:BB45)</f>
        <v>1</v>
      </c>
      <c r="BD45" s="29"/>
      <c r="BE45" s="29"/>
      <c r="BF45" s="29"/>
      <c r="BG45" s="29"/>
      <c r="BH45" s="29"/>
    </row>
    <row r="46" spans="2:64" s="21" customFormat="1" ht="17.100000000000001" customHeight="1" thickBot="1">
      <c r="B46" s="313"/>
      <c r="C46" s="1087" t="s">
        <v>1626</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2.060659035418587</v>
      </c>
      <c r="Y47" s="903">
        <f>VLOOKUP(年度マスタ!$K$4&amp;"_"&amp;Y$33,データシート1!$A:$BT,MATCH("aa_"&amp;$S47,データシート1!$A$1:$BT$1,0),0)</f>
        <v>1.9548570756594821</v>
      </c>
      <c r="Z47" s="903">
        <f>VLOOKUP(年度マスタ!$K$4&amp;"_"&amp;Z$33,データシート1!$A:$BT,MATCH("aa_"&amp;$S47,データシート1!$A$1:$BT$1,0),0)</f>
        <v>2.0506881656927538</v>
      </c>
      <c r="AA47" s="903">
        <f>VLOOKUP(年度マスタ!$K$4&amp;"_"&amp;AA$33,データシート1!$A:$BT,MATCH("aa_"&amp;$S47,データシート1!$A$1:$BT$1,0),0)</f>
        <v>2.5996775190142301</v>
      </c>
      <c r="AB47" s="903">
        <f>VLOOKUP(年度マスタ!$K$4&amp;"_"&amp;AB$33,データシート1!$A:$BT,MATCH("aa_"&amp;$S47,データシート1!$A$1:$BT$1,0),0)</f>
        <v>2.6856373409028862</v>
      </c>
      <c r="AC47" s="903">
        <f>VLOOKUP(年度マスタ!$K$4&amp;"_"&amp;AC$33,データシート1!$A:$BT,MATCH("aa_"&amp;$S47,データシート1!$A$1:$BT$1,0),0)</f>
        <v>3.0999311507233571</v>
      </c>
      <c r="AD47" s="903">
        <f>VLOOKUP(年度マスタ!$K$4&amp;"_"&amp;AD$33,データシート1!$A:$BT,MATCH("aa_"&amp;$S47,データシート1!$A$1:$BT$1,0),0)</f>
        <v>2.5988071197219051</v>
      </c>
      <c r="AE47" s="903">
        <f>VLOOKUP(年度マスタ!$K$4&amp;"_"&amp;AE$33,データシート1!$A:$BT,MATCH("aa_"&amp;$S47,データシート1!$A$1:$BT$1,0),0)</f>
        <v>3.8329898449110122</v>
      </c>
      <c r="AF47" s="903">
        <f>VLOOKUP(年度マスタ!$K$4&amp;"_"&amp;AF$33,データシート1!$A:$BT,MATCH("aa_"&amp;$S47,データシート1!$A$1:$BT$1,0),0)</f>
        <v>2.8580307957062456</v>
      </c>
      <c r="AG47" s="903">
        <f>VLOOKUP(年度マスタ!$K$4&amp;"_"&amp;AG$33,データシート1!$A:$BT,MATCH("aa_"&amp;$S47,データシート1!$A$1:$BT$1,0),0)</f>
        <v>3.3213011522690854</v>
      </c>
      <c r="AH47" s="903">
        <f>VLOOKUP(年度マスタ!$K$4&amp;"_"&amp;AH$33,データシート1!$A:$BT,MATCH("aa_"&amp;$S47,データシート1!$A$1:$BT$1,0),0)</f>
        <v>2.6436872540170588</v>
      </c>
      <c r="AI47" s="903">
        <f>VLOOKUP(年度マスタ!$K$4&amp;"_"&amp;AI$33,データシート1!$A:$BT,MATCH("aa_"&amp;$S47,データシート1!$A$1:$BT$1,0),0)</f>
        <v>2.9926867439096689</v>
      </c>
      <c r="AJ47" s="903">
        <f>VLOOKUP(年度マスタ!$K$4&amp;"_"&amp;AJ$33,データシート1!$A:$BT,MATCH("aa_"&amp;$S47,データシート1!$A$1:$BT$1,0),0)</f>
        <v>2.4083018072337889</v>
      </c>
      <c r="AK47" s="904">
        <f>VLOOKUP(年度マスタ!$K$4&amp;"_"&amp;AK$33,データシート1!$A:$BT,MATCH("aa_"&amp;$S47,データシート1!$A$1:$BT$1,0),0)</f>
        <v>2.2150718633554232</v>
      </c>
      <c r="AL47" s="330"/>
      <c r="AW47" s="17" t="str">
        <f>年度マスタ!I4</f>
        <v>北海道</v>
      </c>
      <c r="AX47" s="1011">
        <f>SUM(AY38:BA38)</f>
        <v>13712.749669583416</v>
      </c>
      <c r="AY47" s="1011">
        <f t="shared" si="17"/>
        <v>9185.4950014356455</v>
      </c>
      <c r="AZ47" s="1011">
        <f t="shared" si="17"/>
        <v>12129.358782938451</v>
      </c>
      <c r="BA47" s="1011">
        <f>SUM(BD38:BG38)</f>
        <v>8862.7162322021832</v>
      </c>
      <c r="BB47" s="1011">
        <f>BH38</f>
        <v>456.78000790976273</v>
      </c>
      <c r="BC47" s="1011">
        <f>SUM(AX47:BB47)</f>
        <v>44347.09969406946</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七飯町</v>
      </c>
      <c r="AX48" s="1011">
        <f>SUM(AY39:BA39)</f>
        <v>49.12289287937169</v>
      </c>
      <c r="AY48" s="1011">
        <f>BB39</f>
        <v>29.745543515664739</v>
      </c>
      <c r="AZ48" s="1011">
        <f>BC39</f>
        <v>61.159752960116947</v>
      </c>
      <c r="BA48" s="1011">
        <f>SUM(BD39:BG39)</f>
        <v>48.950700112678284</v>
      </c>
      <c r="BB48" s="1011">
        <f>BH39</f>
        <v>2.2150718633554232</v>
      </c>
      <c r="BC48" s="1011">
        <f>SUM(AX48:BB48)</f>
        <v>191.19396133118707</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191.19396133118707</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49.12289287937169</v>
      </c>
      <c r="P52" s="453">
        <f t="shared" ref="P52:P64" si="18">O52/$O$51</f>
        <v>0.25692701033732329</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39.83617896586091</v>
      </c>
      <c r="P53" s="454">
        <f t="shared" si="18"/>
        <v>0.20835479681733513</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2.4882170834909068</v>
      </c>
      <c r="P54" s="454">
        <f t="shared" si="18"/>
        <v>1.3014098699387296E-2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6.7984968300198725</v>
      </c>
      <c r="P55" s="454">
        <f t="shared" si="18"/>
        <v>3.5558114820600867E-2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29.745543515664739</v>
      </c>
      <c r="P56" s="453">
        <f t="shared" si="18"/>
        <v>0.15557783995143742</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61.159752960116947</v>
      </c>
      <c r="P57" s="453">
        <f t="shared" si="18"/>
        <v>0.31988328781041225</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48.950700112678284</v>
      </c>
      <c r="P58" s="453">
        <f t="shared" si="18"/>
        <v>0.25602639210914019</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47.306229932085394</v>
      </c>
      <c r="P59" s="454">
        <f t="shared" si="18"/>
        <v>0.24742533499863692</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25.241290822674852</v>
      </c>
      <c r="P60" s="454">
        <f t="shared" si="18"/>
        <v>0.13201928893011308</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22.064939109410542</v>
      </c>
      <c r="P61" s="454">
        <f t="shared" si="18"/>
        <v>0.11540604606852385</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1.6444701805928919</v>
      </c>
      <c r="P62" s="454">
        <f t="shared" si="18"/>
        <v>8.6010571105032598E-3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2.2150718633554232</v>
      </c>
      <c r="P64" s="612">
        <f t="shared" si="18"/>
        <v>1.1585469791686911E-2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1647</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七飯町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252.8715</v>
      </c>
      <c r="AI7" s="78">
        <f>VLOOKUP(年度マスタ!$K$4&amp;"_"&amp;$AG7,データシート1!$A:$BT,MATCH("ab_"&amp;AI$2,データシート1!$A$1:$BT$1,0),0)</f>
        <v>841</v>
      </c>
      <c r="AJ7" s="78">
        <f>VLOOKUP(年度マスタ!$K$4&amp;"_"&amp;$AG7,データシート1!$A:$BT,MATCH("ab_"&amp;AJ$2,データシート1!$A$1:$BT$1,0),0)</f>
        <v>120</v>
      </c>
      <c r="AK7" s="78">
        <f>VLOOKUP(年度マスタ!$K$4&amp;"_"&amp;$AG7,データシート1!$A:$BT,MATCH("ab_"&amp;AK$2,データシート1!$A$1:$BT$1,0),0)</f>
        <v>6247</v>
      </c>
      <c r="AL7" s="78">
        <f>VLOOKUP(年度マスタ!$K$4&amp;"_"&amp;$AG7,データシート1!$A:$BT,MATCH("ab_"&amp;AL$2,データシート1!$A$1:$BT$1,0),0)</f>
        <v>12488</v>
      </c>
      <c r="AM7" s="78">
        <f>VLOOKUP(年度マスタ!$K$4&amp;"_"&amp;$AG7,データシート1!$A:$BT,MATCH("ab_"&amp;AM$2,データシート1!$A$1:$BT$1,0),0)</f>
        <v>15901</v>
      </c>
      <c r="AN7" s="78">
        <f>VLOOKUP(年度マスタ!$K$4&amp;"_"&amp;$AG7,データシート1!$A:$BT,MATCH("ab_"&amp;AN$2,データシート1!$A$1:$BT$1,0),0)</f>
        <v>4512</v>
      </c>
      <c r="AO7" s="78">
        <f>VLOOKUP(年度マスタ!$K$4&amp;"_"&amp;$AG7,データシート1!$A:$BT,MATCH("ab_"&amp;AO$2,データシート1!$A$1:$BT$1,0),0)</f>
        <v>28815</v>
      </c>
      <c r="AP7" s="78">
        <f>VLOOKUP(年度マスタ!$K$4&amp;"_"&amp;$AG7,データシート1!$A:$BT,MATCH("ab_"&amp;AP$2,データシート1!$A$1:$BT$1,0),0)</f>
        <v>0</v>
      </c>
      <c r="AQ7" s="954">
        <f>VLOOKUP(年度マスタ!$K$4&amp;"_"&amp;$AG7,データシート1!$A:$BT,MATCH("ab_"&amp;AQ$2,データシート1!$A$1:$BT$1,0),0)</f>
        <v>2.060659035418587</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291.41329999999999</v>
      </c>
      <c r="AI8" s="78">
        <f>VLOOKUP(年度マスタ!$K$4&amp;"_"&amp;$AG8,データシート1!$A:$BT,MATCH("ab_"&amp;AI$2,データシート1!$A$1:$BT$1,0),0)</f>
        <v>841</v>
      </c>
      <c r="AJ8" s="78">
        <f>VLOOKUP(年度マスタ!$K$4&amp;"_"&amp;$AG8,データシート1!$A:$BT,MATCH("ab_"&amp;AJ$2,データシート1!$A$1:$BT$1,0),0)</f>
        <v>120</v>
      </c>
      <c r="AK8" s="78">
        <f>VLOOKUP(年度マスタ!$K$4&amp;"_"&amp;$AG8,データシート1!$A:$BT,MATCH("ab_"&amp;AK$2,データシート1!$A$1:$BT$1,0),0)</f>
        <v>6247</v>
      </c>
      <c r="AL8" s="78">
        <f>VLOOKUP(年度マスタ!$K$4&amp;"_"&amp;$AG8,データシート1!$A:$BT,MATCH("ab_"&amp;AL$2,データシート1!$A$1:$BT$1,0),0)</f>
        <v>12653</v>
      </c>
      <c r="AM8" s="78">
        <f>VLOOKUP(年度マスタ!$K$4&amp;"_"&amp;$AG8,データシート1!$A:$BT,MATCH("ab_"&amp;AM$2,データシート1!$A$1:$BT$1,0),0)</f>
        <v>15991</v>
      </c>
      <c r="AN8" s="78">
        <f>VLOOKUP(年度マスタ!$K$4&amp;"_"&amp;$AG8,データシート1!$A:$BT,MATCH("ab_"&amp;AN$2,データシート1!$A$1:$BT$1,0),0)</f>
        <v>4468</v>
      </c>
      <c r="AO8" s="78">
        <f>VLOOKUP(年度マスタ!$K$4&amp;"_"&amp;$AG8,データシート1!$A:$BT,MATCH("ab_"&amp;AO$2,データシート1!$A$1:$BT$1,0),0)</f>
        <v>28783</v>
      </c>
      <c r="AP8" s="78">
        <f>VLOOKUP(年度マスタ!$K$4&amp;"_"&amp;$AG8,データシート1!$A:$BT,MATCH("ab_"&amp;AP$2,データシート1!$A$1:$BT$1,0),0)</f>
        <v>0</v>
      </c>
      <c r="AQ8" s="954">
        <f>VLOOKUP(年度マスタ!$K$4&amp;"_"&amp;$AG8,データシート1!$A:$BT,MATCH("ab_"&amp;AQ$2,データシート1!$A$1:$BT$1,0),0)</f>
        <v>1.9548570756594821</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186.7825</v>
      </c>
      <c r="AI9" s="78">
        <f>VLOOKUP(年度マスタ!$K$4&amp;"_"&amp;$AG9,データシート1!$A:$BT,MATCH("ab_"&amp;AI$2,データシート1!$A$1:$BT$1,0),0)</f>
        <v>841</v>
      </c>
      <c r="AJ9" s="78">
        <f>VLOOKUP(年度マスタ!$K$4&amp;"_"&amp;$AG9,データシート1!$A:$BT,MATCH("ab_"&amp;AJ$2,データシート1!$A$1:$BT$1,0),0)</f>
        <v>120</v>
      </c>
      <c r="AK9" s="78">
        <f>VLOOKUP(年度マスタ!$K$4&amp;"_"&amp;$AG9,データシート1!$A:$BT,MATCH("ab_"&amp;AK$2,データシート1!$A$1:$BT$1,0),0)</f>
        <v>6247</v>
      </c>
      <c r="AL9" s="78">
        <f>VLOOKUP(年度マスタ!$K$4&amp;"_"&amp;$AG9,データシート1!$A:$BT,MATCH("ab_"&amp;AL$2,データシート1!$A$1:$BT$1,0),0)</f>
        <v>12846</v>
      </c>
      <c r="AM9" s="78">
        <f>VLOOKUP(年度マスタ!$K$4&amp;"_"&amp;$AG9,データシート1!$A:$BT,MATCH("ab_"&amp;AM$2,データシート1!$A$1:$BT$1,0),0)</f>
        <v>16182</v>
      </c>
      <c r="AN9" s="78">
        <f>VLOOKUP(年度マスタ!$K$4&amp;"_"&amp;$AG9,データシート1!$A:$BT,MATCH("ab_"&amp;AN$2,データシート1!$A$1:$BT$1,0),0)</f>
        <v>4460</v>
      </c>
      <c r="AO9" s="78">
        <f>VLOOKUP(年度マスタ!$K$4&amp;"_"&amp;$AG9,データシート1!$A:$BT,MATCH("ab_"&amp;AO$2,データシート1!$A$1:$BT$1,0),0)</f>
        <v>28864</v>
      </c>
      <c r="AP9" s="78">
        <f>VLOOKUP(年度マスタ!$K$4&amp;"_"&amp;$AG9,データシート1!$A:$BT,MATCH("ab_"&amp;AP$2,データシート1!$A$1:$BT$1,0),0)</f>
        <v>0</v>
      </c>
      <c r="AQ9" s="954">
        <f>VLOOKUP(年度マスタ!$K$4&amp;"_"&amp;$AG9,データシート1!$A:$BT,MATCH("ab_"&amp;AQ$2,データシート1!$A$1:$BT$1,0),0)</f>
        <v>2.0506881656927538</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380.01620000000003</v>
      </c>
      <c r="AI10" s="78">
        <f>VLOOKUP(年度マスタ!$K$4&amp;"_"&amp;$AG10,データシート1!$A:$BT,MATCH("ab_"&amp;AI$2,データシート1!$A$1:$BT$1,0),0)</f>
        <v>841</v>
      </c>
      <c r="AJ10" s="78">
        <f>VLOOKUP(年度マスタ!$K$4&amp;"_"&amp;$AG10,データシート1!$A:$BT,MATCH("ab_"&amp;AJ$2,データシート1!$A$1:$BT$1,0),0)</f>
        <v>120</v>
      </c>
      <c r="AK10" s="78">
        <f>VLOOKUP(年度マスタ!$K$4&amp;"_"&amp;$AG10,データシート1!$A:$BT,MATCH("ab_"&amp;AK$2,データシート1!$A$1:$BT$1,0),0)</f>
        <v>6247</v>
      </c>
      <c r="AL10" s="78">
        <f>VLOOKUP(年度マスタ!$K$4&amp;"_"&amp;$AG10,データシート1!$A:$BT,MATCH("ab_"&amp;AL$2,データシート1!$A$1:$BT$1,0),0)</f>
        <v>13004</v>
      </c>
      <c r="AM10" s="78">
        <f>VLOOKUP(年度マスタ!$K$4&amp;"_"&amp;$AG10,データシート1!$A:$BT,MATCH("ab_"&amp;AM$2,データシート1!$A$1:$BT$1,0),0)</f>
        <v>16434</v>
      </c>
      <c r="AN10" s="78">
        <f>VLOOKUP(年度マスタ!$K$4&amp;"_"&amp;$AG10,データシート1!$A:$BT,MATCH("ab_"&amp;AN$2,データシート1!$A$1:$BT$1,0),0)</f>
        <v>4524</v>
      </c>
      <c r="AO10" s="78">
        <f>VLOOKUP(年度マスタ!$K$4&amp;"_"&amp;$AG10,データシート1!$A:$BT,MATCH("ab_"&amp;AO$2,データシート1!$A$1:$BT$1,0),0)</f>
        <v>28712</v>
      </c>
      <c r="AP10" s="78">
        <f>VLOOKUP(年度マスタ!$K$4&amp;"_"&amp;$AG10,データシート1!$A:$BT,MATCH("ab_"&amp;AP$2,データシート1!$A$1:$BT$1,0),0)</f>
        <v>0</v>
      </c>
      <c r="AQ10" s="954">
        <f>VLOOKUP(年度マスタ!$K$4&amp;"_"&amp;$AG10,データシート1!$A:$BT,MATCH("ab_"&amp;AQ$2,データシート1!$A$1:$BT$1,0),0)</f>
        <v>2.5996775190142301</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209.65190000000001</v>
      </c>
      <c r="AI11" s="78">
        <f>VLOOKUP(年度マスタ!$K$4&amp;"_"&amp;$AG11,データシート1!$A:$BT,MATCH("ab_"&amp;AI$2,データシート1!$A$1:$BT$1,0),0)</f>
        <v>841</v>
      </c>
      <c r="AJ11" s="78">
        <f>VLOOKUP(年度マスタ!$K$4&amp;"_"&amp;$AG11,データシート1!$A:$BT,MATCH("ab_"&amp;AJ$2,データシート1!$A$1:$BT$1,0),0)</f>
        <v>120</v>
      </c>
      <c r="AK11" s="78">
        <f>VLOOKUP(年度マスタ!$K$4&amp;"_"&amp;$AG11,データシート1!$A:$BT,MATCH("ab_"&amp;AK$2,データシート1!$A$1:$BT$1,0),0)</f>
        <v>6247</v>
      </c>
      <c r="AL11" s="78">
        <f>VLOOKUP(年度マスタ!$K$4&amp;"_"&amp;$AG11,データシート1!$A:$BT,MATCH("ab_"&amp;AL$2,データシート1!$A$1:$BT$1,0),0)</f>
        <v>13123</v>
      </c>
      <c r="AM11" s="78">
        <f>VLOOKUP(年度マスタ!$K$4&amp;"_"&amp;$AG11,データシート1!$A:$BT,MATCH("ab_"&amp;AM$2,データシート1!$A$1:$BT$1,0),0)</f>
        <v>16686</v>
      </c>
      <c r="AN11" s="78">
        <f>VLOOKUP(年度マスタ!$K$4&amp;"_"&amp;$AG11,データシート1!$A:$BT,MATCH("ab_"&amp;AN$2,データシート1!$A$1:$BT$1,0),0)</f>
        <v>4644</v>
      </c>
      <c r="AO11" s="78">
        <f>VLOOKUP(年度マスタ!$K$4&amp;"_"&amp;$AG11,データシート1!$A:$BT,MATCH("ab_"&amp;AO$2,データシート1!$A$1:$BT$1,0),0)</f>
        <v>28824</v>
      </c>
      <c r="AP11" s="78">
        <f>VLOOKUP(年度マスタ!$K$4&amp;"_"&amp;$AG11,データシート1!$A:$BT,MATCH("ab_"&amp;AP$2,データシート1!$A$1:$BT$1,0),0)</f>
        <v>0</v>
      </c>
      <c r="AQ11" s="954">
        <f>VLOOKUP(年度マスタ!$K$4&amp;"_"&amp;$AG11,データシート1!$A:$BT,MATCH("ab_"&amp;AQ$2,データシート1!$A$1:$BT$1,0),0)</f>
        <v>2.6856373409028862</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176.86410000000001</v>
      </c>
      <c r="AI12" s="78">
        <f>VLOOKUP(年度マスタ!$K$4&amp;"_"&amp;$AG12,データシート1!$A:$BT,MATCH("ab_"&amp;AI$2,データシート1!$A$1:$BT$1,0),0)</f>
        <v>796</v>
      </c>
      <c r="AJ12" s="78">
        <f>VLOOKUP(年度マスタ!$K$4&amp;"_"&amp;$AG12,データシート1!$A:$BT,MATCH("ab_"&amp;AJ$2,データシート1!$A$1:$BT$1,0),0)</f>
        <v>91</v>
      </c>
      <c r="AK12" s="78">
        <f>VLOOKUP(年度マスタ!$K$4&amp;"_"&amp;$AG12,データシート1!$A:$BT,MATCH("ab_"&amp;AK$2,データシート1!$A$1:$BT$1,0),0)</f>
        <v>6437</v>
      </c>
      <c r="AL12" s="78">
        <f>VLOOKUP(年度マスタ!$K$4&amp;"_"&amp;$AG12,データシート1!$A:$BT,MATCH("ab_"&amp;AL$2,データシート1!$A$1:$BT$1,0),0)</f>
        <v>13264</v>
      </c>
      <c r="AM12" s="78">
        <f>VLOOKUP(年度マスタ!$K$4&amp;"_"&amp;$AG12,データシート1!$A:$BT,MATCH("ab_"&amp;AM$2,データシート1!$A$1:$BT$1,0),0)</f>
        <v>16864</v>
      </c>
      <c r="AN12" s="78">
        <f>VLOOKUP(年度マスタ!$K$4&amp;"_"&amp;$AG12,データシート1!$A:$BT,MATCH("ab_"&amp;AN$2,データシート1!$A$1:$BT$1,0),0)</f>
        <v>4579</v>
      </c>
      <c r="AO12" s="78">
        <f>VLOOKUP(年度マスタ!$K$4&amp;"_"&amp;$AG12,データシート1!$A:$BT,MATCH("ab_"&amp;AO$2,データシート1!$A$1:$BT$1,0),0)</f>
        <v>28785</v>
      </c>
      <c r="AP12" s="78">
        <f>VLOOKUP(年度マスタ!$K$4&amp;"_"&amp;$AG12,データシート1!$A:$BT,MATCH("ab_"&amp;AP$2,データシート1!$A$1:$BT$1,0),0)</f>
        <v>0</v>
      </c>
      <c r="AQ12" s="954">
        <f>VLOOKUP(年度マスタ!$K$4&amp;"_"&amp;$AG12,データシート1!$A:$BT,MATCH("ab_"&amp;AQ$2,データシート1!$A$1:$BT$1,0),0)</f>
        <v>3.0999311507233571</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174.3186</v>
      </c>
      <c r="AI13" s="78">
        <f>VLOOKUP(年度マスタ!$K$4&amp;"_"&amp;$AG13,データシート1!$A:$BT,MATCH("ab_"&amp;AI$2,データシート1!$A$1:$BT$1,0),0)</f>
        <v>796</v>
      </c>
      <c r="AJ13" s="78">
        <f>VLOOKUP(年度マスタ!$K$4&amp;"_"&amp;$AG13,データシート1!$A:$BT,MATCH("ab_"&amp;AJ$2,データシート1!$A$1:$BT$1,0),0)</f>
        <v>91</v>
      </c>
      <c r="AK13" s="78">
        <f>VLOOKUP(年度マスタ!$K$4&amp;"_"&amp;$AG13,データシート1!$A:$BT,MATCH("ab_"&amp;AK$2,データシート1!$A$1:$BT$1,0),0)</f>
        <v>6437</v>
      </c>
      <c r="AL13" s="78">
        <f>VLOOKUP(年度マスタ!$K$4&amp;"_"&amp;$AG13,データシート1!$A:$BT,MATCH("ab_"&amp;AL$2,データシート1!$A$1:$BT$1,0),0)</f>
        <v>13359</v>
      </c>
      <c r="AM13" s="78">
        <f>VLOOKUP(年度マスタ!$K$4&amp;"_"&amp;$AG13,データシート1!$A:$BT,MATCH("ab_"&amp;AM$2,データシート1!$A$1:$BT$1,0),0)</f>
        <v>17006</v>
      </c>
      <c r="AN13" s="78">
        <f>VLOOKUP(年度マスタ!$K$4&amp;"_"&amp;$AG13,データシート1!$A:$BT,MATCH("ab_"&amp;AN$2,データシート1!$A$1:$BT$1,0),0)</f>
        <v>4599</v>
      </c>
      <c r="AO13" s="78">
        <f>VLOOKUP(年度マスタ!$K$4&amp;"_"&amp;$AG13,データシート1!$A:$BT,MATCH("ab_"&amp;AO$2,データシート1!$A$1:$BT$1,0),0)</f>
        <v>28580</v>
      </c>
      <c r="AP13" s="78">
        <f>VLOOKUP(年度マスタ!$K$4&amp;"_"&amp;$AG13,データシート1!$A:$BT,MATCH("ab_"&amp;AP$2,データシート1!$A$1:$BT$1,0),0)</f>
        <v>0</v>
      </c>
      <c r="AQ13" s="954">
        <f>VLOOKUP(年度マスタ!$K$4&amp;"_"&amp;$AG13,データシート1!$A:$BT,MATCH("ab_"&amp;AQ$2,データシート1!$A$1:$BT$1,0),0)</f>
        <v>2.5988071197219051</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156.9777</v>
      </c>
      <c r="AI14" s="78">
        <f>VLOOKUP(年度マスタ!$K$4&amp;"_"&amp;$AG14,データシート1!$A:$BT,MATCH("ab_"&amp;AI$2,データシート1!$A$1:$BT$1,0),0)</f>
        <v>796</v>
      </c>
      <c r="AJ14" s="78">
        <f>VLOOKUP(年度マスタ!$K$4&amp;"_"&amp;$AG14,データシート1!$A:$BT,MATCH("ab_"&amp;AJ$2,データシート1!$A$1:$BT$1,0),0)</f>
        <v>91</v>
      </c>
      <c r="AK14" s="78">
        <f>VLOOKUP(年度マスタ!$K$4&amp;"_"&amp;$AG14,データシート1!$A:$BT,MATCH("ab_"&amp;AK$2,データシート1!$A$1:$BT$1,0),0)</f>
        <v>6437</v>
      </c>
      <c r="AL14" s="78">
        <f>VLOOKUP(年度マスタ!$K$4&amp;"_"&amp;$AG14,データシート1!$A:$BT,MATCH("ab_"&amp;AL$2,データシート1!$A$1:$BT$1,0),0)</f>
        <v>13579</v>
      </c>
      <c r="AM14" s="78">
        <f>VLOOKUP(年度マスタ!$K$4&amp;"_"&amp;$AG14,データシート1!$A:$BT,MATCH("ab_"&amp;AM$2,データシート1!$A$1:$BT$1,0),0)</f>
        <v>17142</v>
      </c>
      <c r="AN14" s="78">
        <f>VLOOKUP(年度マスタ!$K$4&amp;"_"&amp;$AG14,データシート1!$A:$BT,MATCH("ab_"&amp;AN$2,データシート1!$A$1:$BT$1,0),0)</f>
        <v>4803</v>
      </c>
      <c r="AO14" s="78">
        <f>VLOOKUP(年度マスタ!$K$4&amp;"_"&amp;$AG14,データシート1!$A:$BT,MATCH("ab_"&amp;AO$2,データシート1!$A$1:$BT$1,0),0)</f>
        <v>28574</v>
      </c>
      <c r="AP14" s="78">
        <f>VLOOKUP(年度マスタ!$K$4&amp;"_"&amp;$AG14,データシート1!$A:$BT,MATCH("ab_"&amp;AP$2,データシート1!$A$1:$BT$1,0),0)</f>
        <v>0</v>
      </c>
      <c r="AQ14" s="954">
        <f>VLOOKUP(年度マスタ!$K$4&amp;"_"&amp;$AG14,データシート1!$A:$BT,MATCH("ab_"&amp;AQ$2,データシート1!$A$1:$BT$1,0),0)</f>
        <v>3.8329898449110118</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155.46420000000001</v>
      </c>
      <c r="AI15" s="78">
        <f>VLOOKUP(年度マスタ!$K$4&amp;"_"&amp;$AG15,データシート1!$A:$BT,MATCH("ab_"&amp;AI$2,データシート1!$A$1:$BT$1,0),0)</f>
        <v>796</v>
      </c>
      <c r="AJ15" s="78">
        <f>VLOOKUP(年度マスタ!$K$4&amp;"_"&amp;$AG15,データシート1!$A:$BT,MATCH("ab_"&amp;AJ$2,データシート1!$A$1:$BT$1,0),0)</f>
        <v>91</v>
      </c>
      <c r="AK15" s="78">
        <f>VLOOKUP(年度マスタ!$K$4&amp;"_"&amp;$AG15,データシート1!$A:$BT,MATCH("ab_"&amp;AK$2,データシート1!$A$1:$BT$1,0),0)</f>
        <v>6437</v>
      </c>
      <c r="AL15" s="78">
        <f>VLOOKUP(年度マスタ!$K$4&amp;"_"&amp;$AG15,データシート1!$A:$BT,MATCH("ab_"&amp;AL$2,データシート1!$A$1:$BT$1,0),0)</f>
        <v>13728</v>
      </c>
      <c r="AM15" s="78">
        <f>VLOOKUP(年度マスタ!$K$4&amp;"_"&amp;$AG15,データシート1!$A:$BT,MATCH("ab_"&amp;AM$2,データシート1!$A$1:$BT$1,0),0)</f>
        <v>17288</v>
      </c>
      <c r="AN15" s="78">
        <f>VLOOKUP(年度マスタ!$K$4&amp;"_"&amp;$AG15,データシート1!$A:$BT,MATCH("ab_"&amp;AN$2,データシート1!$A$1:$BT$1,0),0)</f>
        <v>4871</v>
      </c>
      <c r="AO15" s="78">
        <f>VLOOKUP(年度マスタ!$K$4&amp;"_"&amp;$AG15,データシート1!$A:$BT,MATCH("ab_"&amp;AO$2,データシート1!$A$1:$BT$1,0),0)</f>
        <v>28563</v>
      </c>
      <c r="AP15" s="78">
        <f>VLOOKUP(年度マスタ!$K$4&amp;"_"&amp;$AG15,データシート1!$A:$BT,MATCH("ab_"&amp;AP$2,データシート1!$A$1:$BT$1,0),0)</f>
        <v>0</v>
      </c>
      <c r="AQ15" s="954">
        <f>VLOOKUP(年度マスタ!$K$4&amp;"_"&amp;$AG15,データシート1!$A:$BT,MATCH("ab_"&amp;AQ$2,データシート1!$A$1:$BT$1,0),0)</f>
        <v>2.8580307957062461</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241.29570000000001</v>
      </c>
      <c r="AI16" s="78">
        <f>VLOOKUP(年度マスタ!$K$4&amp;"_"&amp;$AG16,データシート1!$A:$BT,MATCH("ab_"&amp;AI$2,データシート1!$A$1:$BT$1,0),0)</f>
        <v>796</v>
      </c>
      <c r="AJ16" s="78">
        <f>VLOOKUP(年度マスタ!$K$4&amp;"_"&amp;$AG16,データシート1!$A:$BT,MATCH("ab_"&amp;AJ$2,データシート1!$A$1:$BT$1,0),0)</f>
        <v>91</v>
      </c>
      <c r="AK16" s="78">
        <f>VLOOKUP(年度マスタ!$K$4&amp;"_"&amp;$AG16,データシート1!$A:$BT,MATCH("ab_"&amp;AK$2,データシート1!$A$1:$BT$1,0),0)</f>
        <v>6437</v>
      </c>
      <c r="AL16" s="78">
        <f>VLOOKUP(年度マスタ!$K$4&amp;"_"&amp;$AG16,データシート1!$A:$BT,MATCH("ab_"&amp;AL$2,データシート1!$A$1:$BT$1,0),0)</f>
        <v>13716</v>
      </c>
      <c r="AM16" s="78">
        <f>VLOOKUP(年度マスタ!$K$4&amp;"_"&amp;$AG16,データシート1!$A:$BT,MATCH("ab_"&amp;AM$2,データシート1!$A$1:$BT$1,0),0)</f>
        <v>17381</v>
      </c>
      <c r="AN16" s="78">
        <f>VLOOKUP(年度マスタ!$K$4&amp;"_"&amp;$AG16,データシート1!$A:$BT,MATCH("ab_"&amp;AN$2,データシート1!$A$1:$BT$1,0),0)</f>
        <v>5013</v>
      </c>
      <c r="AO16" s="78">
        <f>VLOOKUP(年度マスタ!$K$4&amp;"_"&amp;$AG16,データシート1!$A:$BT,MATCH("ab_"&amp;AO$2,データシート1!$A$1:$BT$1,0),0)</f>
        <v>28288</v>
      </c>
      <c r="AP16" s="78">
        <f>VLOOKUP(年度マスタ!$K$4&amp;"_"&amp;$AG16,データシート1!$A:$BT,MATCH("ab_"&amp;AP$2,データシート1!$A$1:$BT$1,0),0)</f>
        <v>0</v>
      </c>
      <c r="AQ16" s="954">
        <f>VLOOKUP(年度マスタ!$K$4&amp;"_"&amp;$AG16,データシート1!$A:$BT,MATCH("ab_"&amp;AQ$2,データシート1!$A$1:$BT$1,0),0)</f>
        <v>3.321301152269085</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236.1301</v>
      </c>
      <c r="AI17" s="151">
        <f>VLOOKUP(年度マスタ!$K$4&amp;"_"&amp;$AG17,データシート1!$A:$BT,MATCH("ab_"&amp;AI$2,データシート1!$A$1:$BT$1,0),0)</f>
        <v>796</v>
      </c>
      <c r="AJ17" s="151">
        <f>VLOOKUP(年度マスタ!$K$4&amp;"_"&amp;$AG17,データシート1!$A:$BT,MATCH("ab_"&amp;AJ$2,データシート1!$A$1:$BT$1,0),0)</f>
        <v>91</v>
      </c>
      <c r="AK17" s="151">
        <f>VLOOKUP(年度マスタ!$K$4&amp;"_"&amp;$AG17,データシート1!$A:$BT,MATCH("ab_"&amp;AK$2,データシート1!$A$1:$BT$1,0),0)</f>
        <v>6437</v>
      </c>
      <c r="AL17" s="151">
        <f>VLOOKUP(年度マスタ!$K$4&amp;"_"&amp;$AG17,データシート1!$A:$BT,MATCH("ab_"&amp;AL$2,データシート1!$A$1:$BT$1,0),0)</f>
        <v>13795</v>
      </c>
      <c r="AM17" s="151">
        <f>VLOOKUP(年度マスタ!$K$4&amp;"_"&amp;$AG17,データシート1!$A:$BT,MATCH("ab_"&amp;AM$2,データシート1!$A$1:$BT$1,0),0)</f>
        <v>17395</v>
      </c>
      <c r="AN17" s="151">
        <f>VLOOKUP(年度マスタ!$K$4&amp;"_"&amp;$AG17,データシート1!$A:$BT,MATCH("ab_"&amp;AN$2,データシート1!$A$1:$BT$1,0),0)</f>
        <v>4839</v>
      </c>
      <c r="AO17" s="151">
        <f>VLOOKUP(年度マスタ!$K$4&amp;"_"&amp;$AG17,データシート1!$A:$BT,MATCH("ab_"&amp;AO$2,データシート1!$A$1:$BT$1,0),0)</f>
        <v>28148</v>
      </c>
      <c r="AP17" s="151">
        <f>VLOOKUP(年度マスタ!$K$4&amp;"_"&amp;$AG17,データシート1!$A:$BT,MATCH("ab_"&amp;AP$2,データシート1!$A$1:$BT$1,0),0)</f>
        <v>0</v>
      </c>
      <c r="AQ17" s="955">
        <f>VLOOKUP(年度マスタ!$K$4&amp;"_"&amp;$AG17,データシート1!$A:$BT,MATCH("ab_"&amp;AQ$2,データシート1!$A$1:$BT$1,0),0)</f>
        <v>2.6436872540170588</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196.6354</v>
      </c>
      <c r="AI18" s="78">
        <f>VLOOKUP(年度マスタ!$K$4&amp;"_"&amp;$AG18,データシート1!$A:$BT,MATCH("ab_"&amp;AI$2,データシート1!$A$1:$BT$1,0),0)</f>
        <v>928</v>
      </c>
      <c r="AJ18" s="78">
        <f>VLOOKUP(年度マスタ!$K$4&amp;"_"&amp;$AG18,データシート1!$A:$BT,MATCH("ab_"&amp;AJ$2,データシート1!$A$1:$BT$1,0),0)</f>
        <v>171</v>
      </c>
      <c r="AK18" s="78">
        <f>VLOOKUP(年度マスタ!$K$4&amp;"_"&amp;$AG18,データシート1!$A:$BT,MATCH("ab_"&amp;AK$2,データシート1!$A$1:$BT$1,0),0)</f>
        <v>6437</v>
      </c>
      <c r="AL18" s="78">
        <f>VLOOKUP(年度マスタ!$K$4&amp;"_"&amp;$AG18,データシート1!$A:$BT,MATCH("ab_"&amp;AL$2,データシート1!$A$1:$BT$1,0),0)</f>
        <v>13930</v>
      </c>
      <c r="AM18" s="78">
        <f>VLOOKUP(年度マスタ!$K$4&amp;"_"&amp;$AG18,データシート1!$A:$BT,MATCH("ab_"&amp;AM$2,データシート1!$A$1:$BT$1,0),0)</f>
        <v>17517</v>
      </c>
      <c r="AN18" s="78">
        <f>VLOOKUP(年度マスタ!$K$4&amp;"_"&amp;$AG18,データシート1!$A:$BT,MATCH("ab_"&amp;AN$2,データシート1!$A$1:$BT$1,0),0)</f>
        <v>4806</v>
      </c>
      <c r="AO18" s="78">
        <f>VLOOKUP(年度マスタ!$K$4&amp;"_"&amp;$AG18,データシート1!$A:$BT,MATCH("ab_"&amp;AO$2,データシート1!$A$1:$BT$1,0),0)</f>
        <v>28072</v>
      </c>
      <c r="AP18" s="78">
        <f>VLOOKUP(年度マスタ!$K$4&amp;"_"&amp;$AG18,データシート1!$A:$BT,MATCH("ab_"&amp;AP$2,データシート1!$A$1:$BT$1,0),0)</f>
        <v>0</v>
      </c>
      <c r="AQ18" s="954">
        <f>VLOOKUP(年度マスタ!$K$4&amp;"_"&amp;$AG18,データシート1!$A:$BT,MATCH("ab_"&amp;AQ$2,データシート1!$A$1:$BT$1,0),0)</f>
        <v>2.9926867439096689</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223.89179999999999</v>
      </c>
      <c r="AI19" s="78">
        <f>VLOOKUP(年度マスタ!$K$4&amp;"_"&amp;$AG19,データシート1!$A:$BT,MATCH("ab_"&amp;AI$2,データシート1!$A$1:$BT$1,0),0)</f>
        <v>928</v>
      </c>
      <c r="AJ19" s="78">
        <f>VLOOKUP(年度マスタ!$K$4&amp;"_"&amp;$AG19,データシート1!$A:$BT,MATCH("ab_"&amp;AJ$2,データシート1!$A$1:$BT$1,0),0)</f>
        <v>171</v>
      </c>
      <c r="AK19" s="78">
        <f>VLOOKUP(年度マスタ!$K$4&amp;"_"&amp;$AG19,データシート1!$A:$BT,MATCH("ab_"&amp;AK$2,データシート1!$A$1:$BT$1,0),0)</f>
        <v>6437</v>
      </c>
      <c r="AL19" s="78">
        <f>VLOOKUP(年度マスタ!$K$4&amp;"_"&amp;$AG19,データシート1!$A:$BT,MATCH("ab_"&amp;AL$2,データシート1!$A$1:$BT$1,0),0)</f>
        <v>14034</v>
      </c>
      <c r="AM19" s="78">
        <f>VLOOKUP(年度マスタ!$K$4&amp;"_"&amp;$AG19,データシート1!$A:$BT,MATCH("ab_"&amp;AM$2,データシート1!$A$1:$BT$1,0),0)</f>
        <v>17562</v>
      </c>
      <c r="AN19" s="78">
        <f>VLOOKUP(年度マスタ!$K$4&amp;"_"&amp;$AG19,データシート1!$A:$BT,MATCH("ab_"&amp;AN$2,データシート1!$A$1:$BT$1,0),0)</f>
        <v>4839</v>
      </c>
      <c r="AO19" s="78">
        <f>VLOOKUP(年度マスタ!$K$4&amp;"_"&amp;$AG19,データシート1!$A:$BT,MATCH("ab_"&amp;AO$2,データシート1!$A$1:$BT$1,0),0)</f>
        <v>28062</v>
      </c>
      <c r="AP19" s="78">
        <f>VLOOKUP(年度マスタ!$K$4&amp;"_"&amp;$AG19,データシート1!$A:$BT,MATCH("ab_"&amp;AP$2,データシート1!$A$1:$BT$1,0),0)</f>
        <v>0</v>
      </c>
      <c r="AQ19" s="954">
        <f>VLOOKUP(年度マスタ!$K$4&amp;"_"&amp;$AG19,データシート1!$A:$BT,MATCH("ab_"&amp;AQ$2,データシート1!$A$1:$BT$1,0),0)</f>
        <v>2.4083018072337889</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234.32749999999999</v>
      </c>
      <c r="AI20" s="78">
        <f>VLOOKUP(年度マスタ!$K$4&amp;"_"&amp;$AG20,データシート1!$A:$BT,MATCH("ab_"&amp;AI$2,データシート1!$A$1:$BT$1,0),0)</f>
        <v>928</v>
      </c>
      <c r="AJ20" s="78">
        <f>VLOOKUP(年度マスタ!$K$4&amp;"_"&amp;$AG20,データシート1!$A:$BT,MATCH("ab_"&amp;AJ$2,データシート1!$A$1:$BT$1,0),0)</f>
        <v>171</v>
      </c>
      <c r="AK20" s="78">
        <f>VLOOKUP(年度マスタ!$K$4&amp;"_"&amp;$AG20,データシート1!$A:$BT,MATCH("ab_"&amp;AK$2,データシート1!$A$1:$BT$1,0),0)</f>
        <v>6437</v>
      </c>
      <c r="AL20" s="78">
        <f>VLOOKUP(年度マスタ!$K$4&amp;"_"&amp;$AG20,データシート1!$A:$BT,MATCH("ab_"&amp;AL$2,データシート1!$A$1:$BT$1,0),0)</f>
        <v>14140</v>
      </c>
      <c r="AM20" s="78">
        <f>VLOOKUP(年度マスタ!$K$4&amp;"_"&amp;$AG20,データシート1!$A:$BT,MATCH("ab_"&amp;AM$2,データシート1!$A$1:$BT$1,0),0)</f>
        <v>17645</v>
      </c>
      <c r="AN20" s="78">
        <f>VLOOKUP(年度マスタ!$K$4&amp;"_"&amp;$AG20,データシート1!$A:$BT,MATCH("ab_"&amp;AN$2,データシート1!$A$1:$BT$1,0),0)</f>
        <v>4821</v>
      </c>
      <c r="AO20" s="78">
        <f>VLOOKUP(年度マスタ!$K$4&amp;"_"&amp;$AG20,データシート1!$A:$BT,MATCH("ab_"&amp;AO$2,データシート1!$A$1:$BT$1,0),0)</f>
        <v>27934</v>
      </c>
      <c r="AP20" s="78">
        <f>VLOOKUP(年度マスタ!$K$4&amp;"_"&amp;$AG20,データシート1!$A:$BT,MATCH("ab_"&amp;AP$2,データシート1!$A$1:$BT$1,0),0)</f>
        <v>0</v>
      </c>
      <c r="AQ20" s="954">
        <f>VLOOKUP(年度マスタ!$K$4&amp;"_"&amp;$AG20,データシート1!$A:$BT,MATCH("ab_"&amp;AQ$2,データシート1!$A$1:$BT$1,0),0)</f>
        <v>2.2150718633554232</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1648</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七飯町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31.91</v>
      </c>
      <c r="BE13" s="70" t="str">
        <f>年度マスタ!K4</f>
        <v>01337</v>
      </c>
      <c r="BF13" s="70" t="str">
        <f>年度マスタ!K4</f>
        <v>01337</v>
      </c>
      <c r="BG13" s="70" t="str">
        <f>年度マスタ!K4</f>
        <v>01337</v>
      </c>
      <c r="BH13" s="278" t="s">
        <v>195</v>
      </c>
      <c r="BI13" s="278" t="s">
        <v>195</v>
      </c>
      <c r="BJ13" s="278" t="s">
        <v>195</v>
      </c>
      <c r="BK13" s="278" t="str">
        <f>年度マスタ!K4</f>
        <v>01337</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31.91</v>
      </c>
      <c r="AY14" s="70"/>
      <c r="BE14" s="70" t="str">
        <f>AP2</f>
        <v>七飯町</v>
      </c>
      <c r="BF14" s="70" t="str">
        <f>AP2</f>
        <v>七飯町</v>
      </c>
      <c r="BG14" s="70" t="str">
        <f>AP2</f>
        <v>七飯町</v>
      </c>
      <c r="BH14" s="70" t="s">
        <v>205</v>
      </c>
      <c r="BI14" s="70" t="s">
        <v>205</v>
      </c>
      <c r="BJ14" s="70" t="s">
        <v>205</v>
      </c>
      <c r="BK14" s="70" t="str">
        <f>AP2</f>
        <v>七飯町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16.297999999999998</v>
      </c>
      <c r="G21" s="877">
        <f t="shared" ref="G21:O21" si="5">SUM(G22,G26,G27,G28)</f>
        <v>0</v>
      </c>
      <c r="H21" s="877">
        <f t="shared" si="5"/>
        <v>21.402999999999999</v>
      </c>
      <c r="I21" s="877">
        <f t="shared" si="5"/>
        <v>0</v>
      </c>
      <c r="J21" s="877">
        <f t="shared" si="5"/>
        <v>0</v>
      </c>
      <c r="K21" s="877">
        <f t="shared" si="5"/>
        <v>24.687000000000001</v>
      </c>
      <c r="L21" s="877">
        <f t="shared" si="5"/>
        <v>35.029000000000003</v>
      </c>
      <c r="M21" s="877">
        <f t="shared" si="5"/>
        <v>37.142000000000003</v>
      </c>
      <c r="N21" s="877">
        <f t="shared" si="5"/>
        <v>35.698</v>
      </c>
      <c r="O21" s="877">
        <f t="shared" si="5"/>
        <v>31.286000000000001</v>
      </c>
      <c r="P21" s="878">
        <f>SUM(P22,P26,P27,P28)</f>
        <v>31.91</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16.297999999999998</v>
      </c>
      <c r="G22" s="879">
        <f t="shared" ref="G22:P22" si="6">SUM(G23:G25)</f>
        <v>0</v>
      </c>
      <c r="H22" s="879">
        <f t="shared" si="6"/>
        <v>21.402999999999999</v>
      </c>
      <c r="I22" s="879">
        <f t="shared" si="6"/>
        <v>0</v>
      </c>
      <c r="J22" s="879">
        <f t="shared" si="6"/>
        <v>0</v>
      </c>
      <c r="K22" s="879">
        <f t="shared" si="6"/>
        <v>24.687000000000001</v>
      </c>
      <c r="L22" s="879">
        <f t="shared" si="6"/>
        <v>35.029000000000003</v>
      </c>
      <c r="M22" s="879">
        <f t="shared" si="6"/>
        <v>37.142000000000003</v>
      </c>
      <c r="N22" s="879">
        <f t="shared" si="6"/>
        <v>35.698</v>
      </c>
      <c r="O22" s="879">
        <f t="shared" si="6"/>
        <v>31.286000000000001</v>
      </c>
      <c r="P22" s="880">
        <f t="shared" si="6"/>
        <v>31.91</v>
      </c>
      <c r="Z22" s="273"/>
      <c r="AB22" s="272"/>
      <c r="AC22" s="521" t="s">
        <v>286</v>
      </c>
      <c r="AP22" s="16" t="s">
        <v>287</v>
      </c>
      <c r="AQ22" s="273"/>
      <c r="AV22" s="70" t="str">
        <f>AW22</f>
        <v>エネルギー起源CO2</v>
      </c>
      <c r="AW22" s="70" t="str">
        <f>D56</f>
        <v>エネルギー起源CO2</v>
      </c>
      <c r="AX22" s="165">
        <f>P56</f>
        <v>31.91</v>
      </c>
      <c r="AY22" s="165">
        <f>AX22</f>
        <v>31.91</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16.297999999999998</v>
      </c>
      <c r="G23" s="881">
        <f>IFERROR(VLOOKUP(年度マスタ!$K$4&amp;"_"&amp;G$20,データシート1!$A:$BU,MATCH("ba_"&amp;$E23,データシート1!$A$1:$BU$1,0),0),0)</f>
        <v>0</v>
      </c>
      <c r="H23" s="881">
        <f>IFERROR(VLOOKUP(年度マスタ!$K$4&amp;"_"&amp;H$20,データシート1!$A:$BU,MATCH("ba_"&amp;$E23,データシート1!$A$1:$BU$1,0),0),0)</f>
        <v>21.402999999999999</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24.687000000000001</v>
      </c>
      <c r="L23" s="881">
        <f>IFERROR(VLOOKUP(年度マスタ!$K$4&amp;"_"&amp;L$20,データシート1!$A:$BU,MATCH("ba_"&amp;$E23,データシート1!$A$1:$BU$1,0),0),0)</f>
        <v>35.029000000000003</v>
      </c>
      <c r="M23" s="881">
        <f>IFERROR(VLOOKUP(年度マスタ!$K$4&amp;"_"&amp;M$20,データシート1!$A:$BU,MATCH("ba_"&amp;$E23,データシート1!$A$1:$BU$1,0),0),0)</f>
        <v>37.142000000000003</v>
      </c>
      <c r="N23" s="881">
        <f>IFERROR(VLOOKUP(年度マスタ!$K$4&amp;"_"&amp;N$20,データシート1!$A:$BU,MATCH("ba_"&amp;$E23,データシート1!$A$1:$BU$1,0),0),0)</f>
        <v>35.698</v>
      </c>
      <c r="O23" s="881">
        <f>IFERROR(VLOOKUP(年度マスタ!$K$4&amp;"_"&amp;O$20,データシート1!$A:$BU,MATCH("ba_"&amp;$E23,データシート1!$A$1:$BU$1,0),0),0)</f>
        <v>31.286000000000001</v>
      </c>
      <c r="P23" s="882">
        <f>IFERROR(VLOOKUP(年度マスタ!$K$4&amp;"_"&amp;P$20,データシート1!$A:$BU,MATCH("ba_"&amp;$E23,データシート1!$A$1:$BU$1,0),0),0)</f>
        <v>31.91</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1650</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91.971887456066739</v>
      </c>
      <c r="AG24" s="877">
        <f t="shared" ref="AG24:AP24" si="11">AG25+AG29</f>
        <v>157.27061942789658</v>
      </c>
      <c r="AH24" s="877">
        <f t="shared" si="11"/>
        <v>103.74644549356735</v>
      </c>
      <c r="AI24" s="877">
        <f t="shared" si="11"/>
        <v>91.575037116975011</v>
      </c>
      <c r="AJ24" s="877">
        <f t="shared" si="11"/>
        <v>89.624366385366045</v>
      </c>
      <c r="AK24" s="877">
        <f t="shared" si="11"/>
        <v>81.894434804309896</v>
      </c>
      <c r="AL24" s="877">
        <f t="shared" si="11"/>
        <v>81.845708633510853</v>
      </c>
      <c r="AM24" s="877">
        <f t="shared" si="11"/>
        <v>101.67719564673048</v>
      </c>
      <c r="AN24" s="877">
        <f t="shared" si="11"/>
        <v>93.75453997072205</v>
      </c>
      <c r="AO24" s="877">
        <f t="shared" si="11"/>
        <v>81.956805440756213</v>
      </c>
      <c r="AP24" s="878">
        <f t="shared" si="11"/>
        <v>86.171721673678917</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59.795323871282129</v>
      </c>
      <c r="AG25" s="879">
        <f>①CO2排出量の現状把握!AA35</f>
        <v>117.30742969137776</v>
      </c>
      <c r="AH25" s="879">
        <f>①CO2排出量の現状把握!AB35</f>
        <v>66.579723590626003</v>
      </c>
      <c r="AI25" s="879">
        <f>①CO2排出量の現状把握!AC35</f>
        <v>51.292004489606015</v>
      </c>
      <c r="AJ25" s="879">
        <f>①CO2排出量の現状把握!AD35</f>
        <v>50.647598038263709</v>
      </c>
      <c r="AK25" s="879">
        <f>①CO2排出量の現状把握!AE35</f>
        <v>48.476376226913423</v>
      </c>
      <c r="AL25" s="879">
        <f>①CO2排出量の現状把握!AF35</f>
        <v>48.33775646483668</v>
      </c>
      <c r="AM25" s="879">
        <f>①CO2排出量の現状把握!AG35</f>
        <v>68.003979698619574</v>
      </c>
      <c r="AN25" s="879">
        <f>①CO2排出量の現状把握!AH35</f>
        <v>63.546607637946117</v>
      </c>
      <c r="AO25" s="879">
        <f>①CO2排出量の現状把握!AI35</f>
        <v>53.230313150512821</v>
      </c>
      <c r="AP25" s="880">
        <f>①CO2排出量の現状把握!AJ35</f>
        <v>56.996622295194875</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50.844719329032429</v>
      </c>
      <c r="AG26" s="881">
        <f>①CO2排出量の現状把握!AA36</f>
        <v>107.9653444100215</v>
      </c>
      <c r="AH26" s="881">
        <f>①CO2排出量の現状把握!AB36</f>
        <v>58.498624085489197</v>
      </c>
      <c r="AI26" s="881">
        <f>①CO2排出量の現状把握!AC36</f>
        <v>44.434729159164888</v>
      </c>
      <c r="AJ26" s="881">
        <f>①CO2排出量の現状把握!AD36</f>
        <v>43.681173991229727</v>
      </c>
      <c r="AK26" s="881">
        <f>①CO2排出量の現状把握!AE36</f>
        <v>41.325032565774606</v>
      </c>
      <c r="AL26" s="881">
        <f>①CO2排出量の現状把握!AF36</f>
        <v>41.592861070330819</v>
      </c>
      <c r="AM26" s="881">
        <f>①CO2排出量の現状把握!AG36</f>
        <v>61.783261372926646</v>
      </c>
      <c r="AN26" s="881">
        <f>①CO2排出量の現状把握!AH36</f>
        <v>57.474816121449194</v>
      </c>
      <c r="AO26" s="881">
        <f>①CO2排出量の現状把握!AI36</f>
        <v>42.221402466255803</v>
      </c>
      <c r="AP26" s="882">
        <f>①CO2排出量の現状把握!AJ36</f>
        <v>46.813132776842764</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2.646896787523783</v>
      </c>
      <c r="AG27" s="881">
        <f>①CO2排出量の現状把握!AA37</f>
        <v>2.9818316025920488</v>
      </c>
      <c r="AH27" s="881">
        <f>①CO2排出量の現状把握!AB37</f>
        <v>2.4644939904703111</v>
      </c>
      <c r="AI27" s="881">
        <f>①CO2排出量の現状把握!AC37</f>
        <v>2.6846466945742118</v>
      </c>
      <c r="AJ27" s="881">
        <f>①CO2排出量の現状把握!AD37</f>
        <v>2.574297103588008</v>
      </c>
      <c r="AK27" s="881">
        <f>①CO2排出量の現状把握!AE37</f>
        <v>2.4282779728004602</v>
      </c>
      <c r="AL27" s="881">
        <f>①CO2排出量の現状把握!AF37</f>
        <v>2.4813365069589621</v>
      </c>
      <c r="AM27" s="881">
        <f>①CO2排出量の現状把握!AG37</f>
        <v>2.3094522077756463</v>
      </c>
      <c r="AN27" s="881">
        <f>①CO2排出量の現状把握!AH37</f>
        <v>2.1430015918041336</v>
      </c>
      <c r="AO27" s="881">
        <f>①CO2排出量の現状把握!AI37</f>
        <v>2.7003949473040834</v>
      </c>
      <c r="AP27" s="882">
        <f>①CO2排出量の現状把握!AJ37</f>
        <v>2.6012299178046772</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6.3037077547259148</v>
      </c>
      <c r="AG28" s="881">
        <f>①CO2排出量の現状把握!AA38</f>
        <v>6.3602536787642103</v>
      </c>
      <c r="AH28" s="881">
        <f>①CO2排出量の現状把握!AB38</f>
        <v>5.6166055146665013</v>
      </c>
      <c r="AI28" s="881">
        <f>①CO2排出量の現状把握!AC38</f>
        <v>4.1726286358669142</v>
      </c>
      <c r="AJ28" s="881">
        <f>①CO2排出量の現状把握!AD38</f>
        <v>4.3921269434459704</v>
      </c>
      <c r="AK28" s="881">
        <f>①CO2排出量の現状把握!AE38</f>
        <v>4.7230656883383562</v>
      </c>
      <c r="AL28" s="881">
        <f>①CO2排出量の現状把握!AF38</f>
        <v>4.2635588875469006</v>
      </c>
      <c r="AM28" s="881">
        <f>①CO2排出量の現状把握!AG38</f>
        <v>3.9112661179172807</v>
      </c>
      <c r="AN28" s="881">
        <f>①CO2排出量の現状把握!AH38</f>
        <v>3.928789924692786</v>
      </c>
      <c r="AO28" s="881">
        <f>①CO2排出量の現状把握!AI38</f>
        <v>8.3085157369529341</v>
      </c>
      <c r="AP28" s="882">
        <f>①CO2排出量の現状把握!AJ38</f>
        <v>7.5822596005474319</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32.17656358478461</v>
      </c>
      <c r="AG29" s="883">
        <f>①CO2排出量の現状把握!AA39</f>
        <v>39.963189736518821</v>
      </c>
      <c r="AH29" s="883">
        <f>①CO2排出量の現状把握!AB39</f>
        <v>37.166721902941347</v>
      </c>
      <c r="AI29" s="883">
        <f>①CO2排出量の現状把握!AC39</f>
        <v>40.283032627369003</v>
      </c>
      <c r="AJ29" s="883">
        <f>①CO2排出量の現状把握!AD39</f>
        <v>38.976768347102329</v>
      </c>
      <c r="AK29" s="883">
        <f>①CO2排出量の現状把握!AE39</f>
        <v>33.418058577396472</v>
      </c>
      <c r="AL29" s="883">
        <f>①CO2排出量の現状把握!AF39</f>
        <v>33.507952168674173</v>
      </c>
      <c r="AM29" s="883">
        <f>①CO2排出量の現状把握!AG39</f>
        <v>33.673215948110908</v>
      </c>
      <c r="AN29" s="883">
        <f>①CO2排出量の現状把握!AH39</f>
        <v>30.20793233277594</v>
      </c>
      <c r="AO29" s="883">
        <f>①CO2排出量の現状把握!AI39</f>
        <v>28.726492290243392</v>
      </c>
      <c r="AP29" s="884">
        <f>①CO2排出量の現状把握!AJ39</f>
        <v>29.175099378484049</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0.17720632304936929</v>
      </c>
      <c r="AG32" s="461">
        <f t="shared" si="16"/>
        <v>0</v>
      </c>
      <c r="AH32" s="461">
        <f t="shared" si="16"/>
        <v>0.20630104383987846</v>
      </c>
      <c r="AI32" s="461">
        <f t="shared" si="16"/>
        <v>0</v>
      </c>
      <c r="AJ32" s="461">
        <f t="shared" si="16"/>
        <v>0</v>
      </c>
      <c r="AK32" s="461">
        <f t="shared" si="16"/>
        <v>0.30144905522567678</v>
      </c>
      <c r="AL32" s="461">
        <f t="shared" si="16"/>
        <v>0.4279882303524678</v>
      </c>
      <c r="AM32" s="461">
        <f t="shared" si="16"/>
        <v>0.36529331639954937</v>
      </c>
      <c r="AN32" s="461">
        <f t="shared" si="16"/>
        <v>0.38076022783694402</v>
      </c>
      <c r="AO32" s="461">
        <f t="shared" si="16"/>
        <v>0.38173767061498737</v>
      </c>
      <c r="AP32" s="461">
        <f t="shared" si="16"/>
        <v>0.37030709588046773</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0.27256311940184058</v>
      </c>
      <c r="AG33" s="458">
        <f t="shared" ref="AG33:AP33" si="17">IFERROR(IF(G22/AG25&gt;1,1,G22/AG25),0)</f>
        <v>0</v>
      </c>
      <c r="AH33" s="458">
        <f t="shared" si="17"/>
        <v>0.32146423634317106</v>
      </c>
      <c r="AI33" s="458">
        <f t="shared" si="17"/>
        <v>0</v>
      </c>
      <c r="AJ33" s="458">
        <f t="shared" si="17"/>
        <v>0</v>
      </c>
      <c r="AK33" s="458">
        <f t="shared" si="17"/>
        <v>0.50925836296926241</v>
      </c>
      <c r="AL33" s="458">
        <f t="shared" si="17"/>
        <v>0.72467161411353176</v>
      </c>
      <c r="AM33" s="458">
        <f t="shared" si="17"/>
        <v>0.54617391753550504</v>
      </c>
      <c r="AN33" s="458">
        <f>IFERROR(IF(N22/AN25&gt;1,1,N22/AN25),0)</f>
        <v>0.56176090788965038</v>
      </c>
      <c r="AO33" s="458">
        <f t="shared" si="17"/>
        <v>0.58774781037895496</v>
      </c>
      <c r="AP33" s="458">
        <f t="shared" si="17"/>
        <v>0.55985773744157796</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0.32054459568417382</v>
      </c>
      <c r="AG34" s="459">
        <f t="shared" ref="AG34:AP36" si="18">IFERROR(IF(G23/AG26&gt;1,1,G23/AG26),0)</f>
        <v>0</v>
      </c>
      <c r="AH34" s="459">
        <f t="shared" si="18"/>
        <v>0.36587185313490295</v>
      </c>
      <c r="AI34" s="459">
        <f t="shared" si="18"/>
        <v>0</v>
      </c>
      <c r="AJ34" s="459">
        <f t="shared" si="18"/>
        <v>0</v>
      </c>
      <c r="AK34" s="459">
        <f t="shared" si="18"/>
        <v>0.59738609910850438</v>
      </c>
      <c r="AL34" s="459">
        <f t="shared" si="18"/>
        <v>0.84218779614050221</v>
      </c>
      <c r="AM34" s="459">
        <f t="shared" si="18"/>
        <v>0.60116606301841469</v>
      </c>
      <c r="AN34" s="459">
        <f t="shared" si="18"/>
        <v>0.62110681528005374</v>
      </c>
      <c r="AO34" s="459">
        <f t="shared" si="18"/>
        <v>0.74099859721629102</v>
      </c>
      <c r="AP34" s="459">
        <f t="shared" si="18"/>
        <v>0.68164632672874748</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28：電子部品等製造業(N=1)</v>
      </c>
      <c r="BE35" s="845">
        <f>VLOOKUP(BE$13&amp;"_"&amp;$AV$8,データシート2!$A:$SI,MATCH($AV$5&amp;"_"&amp;$BA35&amp;$AV$6,データシート2!$A$1:$SI$1,0),0)</f>
        <v>1</v>
      </c>
      <c r="BF35" s="952">
        <f>VLOOKUP(BF$13&amp;"_"&amp;$AW$8,データシート2!$A:$SI,MATCH($AW$5&amp;"_"&amp;$BA35&amp;$AW$6,データシート2!$A$1:$SI$1,0),0)</f>
        <v>31.91</v>
      </c>
      <c r="BG35" s="952">
        <f t="shared" si="2"/>
        <v>31.91</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f t="shared" si="4"/>
        <v>0.93936214237560622</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16.297999999999998</v>
      </c>
      <c r="G55" s="885">
        <f t="shared" ref="G55:P55" si="32">SUM(G56,G57,G60,G61,G62,G63,G64,G65,)</f>
        <v>0</v>
      </c>
      <c r="H55" s="885">
        <f t="shared" si="32"/>
        <v>21.402999999999999</v>
      </c>
      <c r="I55" s="885">
        <f t="shared" si="32"/>
        <v>0</v>
      </c>
      <c r="J55" s="885">
        <f t="shared" si="32"/>
        <v>0</v>
      </c>
      <c r="K55" s="885">
        <f t="shared" si="32"/>
        <v>24.687000000000001</v>
      </c>
      <c r="L55" s="885">
        <f t="shared" si="32"/>
        <v>35.029000000000003</v>
      </c>
      <c r="M55" s="885">
        <f t="shared" si="32"/>
        <v>37.142000000000003</v>
      </c>
      <c r="N55" s="885">
        <f t="shared" si="32"/>
        <v>35.698</v>
      </c>
      <c r="O55" s="885">
        <f t="shared" si="32"/>
        <v>31.286000000000001</v>
      </c>
      <c r="P55" s="886">
        <f t="shared" si="32"/>
        <v>31.91</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16.297999999999998</v>
      </c>
      <c r="G56" s="887">
        <f>IFERROR(VLOOKUP(年度マスタ!$K$4&amp;"_"&amp;G$54,データシート1!$A:$CE,MATCH("bc_"&amp;$C56,データシート1!$A$1:$CE$1,0),0),0)</f>
        <v>0</v>
      </c>
      <c r="H56" s="887">
        <f>IFERROR(VLOOKUP(年度マスタ!$K$4&amp;"_"&amp;H$54,データシート1!$A:$CE,MATCH("bc_"&amp;$C56,データシート1!$A$1:$CE$1,0),0),0)</f>
        <v>21.402999999999999</v>
      </c>
      <c r="I56" s="887">
        <f>IFERROR(VLOOKUP(年度マスタ!$K$4&amp;"_"&amp;I$54,データシート1!$A:$CE,MATCH("bc_"&amp;$C56,データシート1!$A$1:$CE$1,0),0),0)</f>
        <v>0</v>
      </c>
      <c r="J56" s="887">
        <f>IFERROR(VLOOKUP(年度マスタ!$K$4&amp;"_"&amp;J$54,データシート1!$A:$CE,MATCH("bc_"&amp;$C56,データシート1!$A$1:$CE$1,0),0),0)</f>
        <v>0</v>
      </c>
      <c r="K56" s="887">
        <f>IFERROR(VLOOKUP(年度マスタ!$K$4&amp;"_"&amp;K$54,データシート1!$A:$CE,MATCH("bc_"&amp;$C56,データシート1!$A$1:$CE$1,0),0),0)</f>
        <v>24.687000000000001</v>
      </c>
      <c r="L56" s="887">
        <f>IFERROR(VLOOKUP(年度マスタ!$K$4&amp;"_"&amp;L$54,データシート1!$A:$CE,MATCH("bc_"&amp;$C56,データシート1!$A$1:$CE$1,0),0),0)</f>
        <v>35.029000000000003</v>
      </c>
      <c r="M56" s="887">
        <f>IFERROR(VLOOKUP(年度マスタ!$K$4&amp;"_"&amp;M$54,データシート1!$A:$CE,MATCH("bc_"&amp;$C56,データシート1!$A$1:$CE$1,0),0),0)</f>
        <v>37.142000000000003</v>
      </c>
      <c r="N56" s="887">
        <f>IFERROR(VLOOKUP(年度マスタ!$K$4&amp;"_"&amp;N$54,データシート1!$A:$CE,MATCH("bc_"&amp;$C56,データシート1!$A$1:$CE$1,0),0),0)</f>
        <v>35.698</v>
      </c>
      <c r="O56" s="887">
        <f>IFERROR(VLOOKUP(年度マスタ!$K$4&amp;"_"&amp;O$54,データシート1!$A:$CE,MATCH("bc_"&amp;$C56,データシート1!$A$1:$CE$1,0),0),0)</f>
        <v>31.286000000000001</v>
      </c>
      <c r="P56" s="888">
        <f>IFERROR(VLOOKUP(年度マスタ!$K$4&amp;"_"&amp;P$54,データシート1!$A:$CE,MATCH("bc_"&amp;$C56,データシート1!$A$1:$CE$1,0),0),0)</f>
        <v>31.91</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七飯町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1628</v>
      </c>
      <c r="AE4" s="1118" t="s">
        <v>1629</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1627</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1091.7349999999999</v>
      </c>
      <c r="K6" s="619">
        <f>VLOOKUP(年度マスタ!$K$4&amp;"_"&amp;K$5,データシート1!$A:$BT,MATCH("cb_"&amp;$G6,データシート1!$A$1:$BT$1,0),0)</f>
        <v>1164.9349999999999</v>
      </c>
      <c r="L6" s="619">
        <f>VLOOKUP(年度マスタ!$K$4&amp;"_"&amp;L$5,データシート1!$A:$BT,MATCH("cb_"&amp;$G6,データシート1!$A$1:$BT$1,0),0)</f>
        <v>1235.4349999999999</v>
      </c>
      <c r="M6" s="619">
        <f>VLOOKUP(年度マスタ!$K$4&amp;"_"&amp;M$5,データシート1!$A:$BT,MATCH("cb_"&amp;$G6,データシート1!$A$1:$BT$1,0),0)</f>
        <v>1294.2350000000001</v>
      </c>
      <c r="N6" s="619">
        <f>VLOOKUP(年度マスタ!$K$4&amp;"_"&amp;N$5,データシート1!$A:$BT,MATCH("cb_"&amp;$G6,データシート1!$A$1:$BT$1,0),0)</f>
        <v>1422.575</v>
      </c>
      <c r="O6" s="619">
        <f>VLOOKUP(年度マスタ!$K$4&amp;"_"&amp;O$5,データシート1!$A:$BT,MATCH("cb_"&amp;$G6,データシート1!$A$1:$BT$1,0),0)</f>
        <v>1499.775000000001</v>
      </c>
      <c r="P6" s="619">
        <f>VLOOKUP(年度マスタ!$K$4&amp;"_"&amp;P$5,データシート1!$A:$BT,MATCH("cb_"&amp;$G6,データシート1!$A$1:$BT$1,0),0)</f>
        <v>1608.175000000002</v>
      </c>
      <c r="Q6" s="619">
        <f>VLOOKUP(年度マスタ!$K$4&amp;"_"&amp;Q$5,データシート1!$A:$BT,MATCH("cb_"&amp;$G6,データシート1!$A$1:$BT$1,0),0)</f>
        <v>1745.375000000002</v>
      </c>
      <c r="R6" s="633">
        <f>VLOOKUP(年度マスタ!$K$4&amp;"_"&amp;R$5,データシート1!$A:$BT,MATCH("cb_"&amp;$G6,データシート1!$A$1:$BT$1,0),0)</f>
        <v>1962.5750000000025</v>
      </c>
      <c r="S6" s="568"/>
      <c r="T6" s="190"/>
      <c r="U6" s="581"/>
      <c r="V6" s="195"/>
      <c r="W6" s="195"/>
      <c r="X6" s="195"/>
      <c r="Y6" s="196" t="s">
        <v>372</v>
      </c>
      <c r="Z6" s="663" t="s">
        <v>373</v>
      </c>
      <c r="AA6" s="663"/>
      <c r="AB6" s="663"/>
      <c r="AC6" s="664">
        <f>SUM(AC7:AC8)</f>
        <v>622020</v>
      </c>
      <c r="AD6" s="664">
        <f>SUM(AD7:AD8)</f>
        <v>735418.82399999979</v>
      </c>
      <c r="AE6" s="665">
        <f>$AD6*3600/100000000</f>
        <v>26.47507766399999</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1472.1</v>
      </c>
      <c r="K7" s="617">
        <f>VLOOKUP(年度マスタ!$K$4&amp;"_"&amp;K$5,データシート1!$A:$BT,MATCH("cb_"&amp;$G7,データシート1!$A$1:$BT$1,0),0)</f>
        <v>3134.3</v>
      </c>
      <c r="L7" s="617">
        <f>VLOOKUP(年度マスタ!$K$4&amp;"_"&amp;L$5,データシート1!$A:$BT,MATCH("cb_"&amp;$G7,データシート1!$A$1:$BT$1,0),0)</f>
        <v>8927</v>
      </c>
      <c r="M7" s="617">
        <f>VLOOKUP(年度マスタ!$K$4&amp;"_"&amp;M$5,データシート1!$A:$BT,MATCH("cb_"&amp;$G7,データシート1!$A$1:$BT$1,0),0)</f>
        <v>9512</v>
      </c>
      <c r="N7" s="617">
        <f>VLOOKUP(年度マスタ!$K$4&amp;"_"&amp;N$5,データシート1!$A:$BT,MATCH("cb_"&amp;$G7,データシート1!$A$1:$BT$1,0),0)</f>
        <v>15062.7</v>
      </c>
      <c r="O7" s="617">
        <f>VLOOKUP(年度マスタ!$K$4&amp;"_"&amp;O$5,データシート1!$A:$BT,MATCH("cb_"&amp;$G7,データシート1!$A$1:$BT$1,0),0)</f>
        <v>17159.499999999989</v>
      </c>
      <c r="P7" s="617">
        <f>VLOOKUP(年度マスタ!$K$4&amp;"_"&amp;P$5,データシート1!$A:$BT,MATCH("cb_"&amp;$G7,データシート1!$A$1:$BT$1,0),0)</f>
        <v>17258.499999999989</v>
      </c>
      <c r="Q7" s="617">
        <f>VLOOKUP(年度マスタ!$K$4&amp;"_"&amp;Q$5,データシート1!$A:$BT,MATCH("cb_"&amp;$G7,データシート1!$A$1:$BT$1,0),0)</f>
        <v>17278.299999999992</v>
      </c>
      <c r="R7" s="634">
        <f>VLOOKUP(年度マスタ!$K$4&amp;"_"&amp;R$5,データシート1!$A:$BT,MATCH("cb_"&amp;$G7,データシート1!$A$1:$BT$1,0),0)</f>
        <v>17278.299999999992</v>
      </c>
      <c r="S7" s="568"/>
      <c r="T7" s="190"/>
      <c r="U7" s="581"/>
      <c r="V7" s="195"/>
      <c r="W7" s="195"/>
      <c r="X7" s="195"/>
      <c r="Y7" s="196" t="s">
        <v>375</v>
      </c>
      <c r="Z7" s="212" t="s">
        <v>376</v>
      </c>
      <c r="AA7" s="212"/>
      <c r="AB7" s="212"/>
      <c r="AC7" s="1022">
        <f>VLOOKUP(年度マスタ!$K$4&amp;"_"&amp;年度マスタ!$K$9,データシート3!A:AB,MATCH("ea_"&amp;$Y7&amp;"_設備",データシート3!$A$1:$AB$1,0),0)</f>
        <v>145918</v>
      </c>
      <c r="AD7" s="1022">
        <f>VLOOKUP(年度マスタ!$K$4&amp;"_"&amp;年度マスタ!$K$9,データシート3!A:AB,MATCH("ea_"&amp;$Y7&amp;"_年間発電",データシート3!$A$1:$AB$1,0),0)/10^3</f>
        <v>173107.288</v>
      </c>
      <c r="AE7" s="554">
        <f t="shared" ref="AE7:AE16" si="0">$AD7*3600/100000000</f>
        <v>6.2318623679999998</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476102</v>
      </c>
      <c r="AD8" s="1022">
        <f>VLOOKUP(年度マスタ!$K$4&amp;"_"&amp;年度マスタ!$K$9,データシート3!A:AB,MATCH("ea_"&amp;$Y8&amp;"_年間発電",データシート3!$A$1:$AB$1,0),0)/10^3</f>
        <v>562311.53599999985</v>
      </c>
      <c r="AE8" s="554">
        <f t="shared" si="0"/>
        <v>20.243215295999995</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98000</v>
      </c>
      <c r="AD9" s="666">
        <f>VLOOKUP(年度マスタ!$K$4&amp;"_"&amp;年度マスタ!$K$9,データシート3!A:AB,MATCH("ea_"&amp;$Y9&amp;"_年間発電",データシート3!$A$1:$AB$1,0),0)/10^3</f>
        <v>268872.00599999999</v>
      </c>
      <c r="AE9" s="667">
        <f t="shared" si="0"/>
        <v>9.6793922160000001</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12723</v>
      </c>
      <c r="AD10" s="666">
        <f>SUM(AD11:AD12)</f>
        <v>78505.61</v>
      </c>
      <c r="AE10" s="667">
        <f t="shared" si="0"/>
        <v>2.8262019600000001</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49.5</v>
      </c>
      <c r="M11" s="654">
        <f>VLOOKUP(年度マスタ!$K$4&amp;"_"&amp;M$5,データシート1!$A:$BT,MATCH("cb_"&amp;$G11,データシート1!$A$1:$BT$1,0),0)</f>
        <v>50</v>
      </c>
      <c r="N11" s="654">
        <f>VLOOKUP(年度マスタ!$K$4&amp;"_"&amp;N$5,データシート1!$A:$BT,MATCH("cb_"&amp;$G11,データシート1!$A$1:$BT$1,0),0)</f>
        <v>49.5</v>
      </c>
      <c r="O11" s="654">
        <f>VLOOKUP(年度マスタ!$K$4&amp;"_"&amp;O$5,データシート1!$A:$BT,MATCH("cb_"&amp;$G11,データシート1!$A$1:$BT$1,0),0)</f>
        <v>49.5</v>
      </c>
      <c r="P11" s="654">
        <f>VLOOKUP(年度マスタ!$K$4&amp;"_"&amp;P$5,データシート1!$A:$BT,MATCH("cb_"&amp;$G11,データシート1!$A$1:$BT$1,0),0)</f>
        <v>49.5</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12723</v>
      </c>
      <c r="AD11" s="1022">
        <f>VLOOKUP(年度マスタ!$K$4&amp;"_"&amp;年度マスタ!$K$9,データシート3!A:AB,MATCH("ea_"&amp;$Y11&amp;"_年間発電",データシート3!$A$1:$AB$1,0),0)/10^3</f>
        <v>78505.61</v>
      </c>
      <c r="AE11" s="554">
        <f t="shared" si="0"/>
        <v>2.8262019600000001</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2563.835</v>
      </c>
      <c r="K12" s="651">
        <f t="shared" ref="K12:Q12" si="1">SUM(K6:K11)</f>
        <v>4299.2350000000006</v>
      </c>
      <c r="L12" s="651">
        <f t="shared" si="1"/>
        <v>10211.934999999999</v>
      </c>
      <c r="M12" s="651">
        <f t="shared" si="1"/>
        <v>10856.235000000001</v>
      </c>
      <c r="N12" s="651">
        <f t="shared" si="1"/>
        <v>16534.775000000001</v>
      </c>
      <c r="O12" s="651">
        <f t="shared" si="1"/>
        <v>18708.774999999991</v>
      </c>
      <c r="P12" s="651">
        <f t="shared" si="1"/>
        <v>18916.174999999992</v>
      </c>
      <c r="Q12" s="651">
        <f t="shared" si="1"/>
        <v>19023.674999999996</v>
      </c>
      <c r="R12" s="652">
        <f t="shared" ref="R12" si="2">SUM(R6:R11)</f>
        <v>19240.874999999993</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20</v>
      </c>
      <c r="AD13" s="666">
        <f>SUM(AD14:AD16)</f>
        <v>121.41400000000002</v>
      </c>
      <c r="AE13" s="667">
        <f t="shared" si="0"/>
        <v>4.370904000000001E-3</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1632</v>
      </c>
      <c r="S16" s="572"/>
      <c r="T16" s="191"/>
      <c r="U16" s="588"/>
      <c r="W16" s="201"/>
      <c r="X16" s="201"/>
      <c r="Y16" s="196" t="s">
        <v>397</v>
      </c>
      <c r="Z16" s="186" t="s">
        <v>398</v>
      </c>
      <c r="AA16" s="213"/>
      <c r="AB16" s="220"/>
      <c r="AC16" s="1022">
        <f>VLOOKUP(年度マスタ!$K$4&amp;"_"&amp;年度マスタ!$K$9,データシート3!A:AB,MATCH("ea_"&amp;$Y16&amp;"_設備",データシート3!$A$1:$AB$1,0),0)</f>
        <v>20</v>
      </c>
      <c r="AD16" s="1022">
        <f>VLOOKUP(年度マスタ!$K$4&amp;"_"&amp;年度マスタ!$K$9,データシート3!A:AB,MATCH("ea_"&amp;$Y16&amp;"_年間発電",データシート3!$A$1:$AB$1,0),0)/10^3</f>
        <v>121.41400000000002</v>
      </c>
      <c r="AE16" s="554">
        <f t="shared" si="0"/>
        <v>4.370904000000001E-3</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1.2696937399999999</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11.28829517</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1310.2130081999999</v>
      </c>
      <c r="K19" s="615">
        <f>K6*別紙!$C5/100*別紙!$E5/10^3</f>
        <v>1398.0617922000001</v>
      </c>
      <c r="L19" s="615">
        <f>L6*別紙!$C5/100*別紙!$E5/10^3</f>
        <v>1482.6702521999998</v>
      </c>
      <c r="M19" s="615">
        <f>M6*別紙!$C5/100*別紙!$E5/10^3</f>
        <v>1553.2373082000001</v>
      </c>
      <c r="N19" s="615">
        <f>N6*別紙!$C5/100*別紙!$E5/10^3</f>
        <v>1707.2607090000001</v>
      </c>
      <c r="O19" s="615">
        <f>O6*別紙!$C5/100*別紙!$E5/10^3</f>
        <v>1799.9099730000014</v>
      </c>
      <c r="P19" s="615">
        <f>P6*別紙!$C5/100*別紙!$E5/10^3</f>
        <v>1930.0029810000021</v>
      </c>
      <c r="Q19" s="615">
        <f>Q6*別紙!$C5/100*別紙!$E5/10^3</f>
        <v>2094.6594450000025</v>
      </c>
      <c r="R19" s="639">
        <f>R6*別紙!$C5/100*別紙!$E5/10^3</f>
        <v>2355.325509000003</v>
      </c>
      <c r="S19" s="572"/>
      <c r="T19" s="191"/>
      <c r="U19" s="588"/>
      <c r="W19" s="201"/>
      <c r="X19" s="201"/>
      <c r="Y19" s="173"/>
      <c r="Z19" s="628" t="s">
        <v>389</v>
      </c>
      <c r="AA19" s="671"/>
      <c r="AB19" s="672"/>
      <c r="AC19" s="673">
        <f>SUM($AC$6,$AC$9,$AC$10,$AC$13)</f>
        <v>732763</v>
      </c>
      <c r="AD19" s="673">
        <f>SUM($AD$6,$AD$9,$AD$10,$AD$13)</f>
        <v>1082917.8540000001</v>
      </c>
      <c r="AE19" s="674">
        <f>SUM($AE$6,$AE$9,$AE$10,$AE$13,$AE$17,$AE$18)</f>
        <v>51.543031653999989</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1627</v>
      </c>
      <c r="D20" s="171"/>
      <c r="E20" s="172"/>
      <c r="F20" s="171"/>
      <c r="G20" s="622" t="s">
        <v>374</v>
      </c>
      <c r="H20" s="623"/>
      <c r="I20" s="642"/>
      <c r="J20" s="640">
        <f>J7*別紙!$C6/100*別紙!$E6/10^3</f>
        <v>1947.2349959999999</v>
      </c>
      <c r="K20" s="617">
        <f>K7*別紙!$C6/100*別紙!$E6/10^3</f>
        <v>4145.9266679999992</v>
      </c>
      <c r="L20" s="617">
        <f>L7*別紙!$C6/100*別紙!$E6/10^3</f>
        <v>11808.27852</v>
      </c>
      <c r="M20" s="617">
        <f>M7*別紙!$C6/100*別紙!$E6/10^3</f>
        <v>12582.09312</v>
      </c>
      <c r="N20" s="617">
        <f>N7*別紙!$C6/100*別紙!$E6/10^3</f>
        <v>19924.337052000003</v>
      </c>
      <c r="O20" s="617">
        <f>O7*別紙!$C6/100*別紙!$E6/10^3</f>
        <v>22697.900219999989</v>
      </c>
      <c r="P20" s="617">
        <f>P7*別紙!$C6/100*別紙!$E6/10^3</f>
        <v>22828.853459999984</v>
      </c>
      <c r="Q20" s="617">
        <f>Q7*別紙!$C6/100*別紙!$E6/10^3</f>
        <v>22855.044107999991</v>
      </c>
      <c r="R20" s="634">
        <f>R7*別紙!$C6/100*別紙!$E6/10^3</f>
        <v>22855.044107999991</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346.89600000000002</v>
      </c>
      <c r="M24" s="654">
        <f>M11*別紙!$C10/100*別紙!$E10/10^3</f>
        <v>350.4</v>
      </c>
      <c r="N24" s="654">
        <f>N11*別紙!$C10/100*別紙!$E10/10^3</f>
        <v>346.89600000000002</v>
      </c>
      <c r="O24" s="654">
        <f>O11*別紙!$C10/100*別紙!$E10/10^3</f>
        <v>346.89600000000002</v>
      </c>
      <c r="P24" s="654">
        <f>P11*別紙!$C10/100*別紙!$E10/10^3</f>
        <v>346.89600000000002</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3257.4480041999996</v>
      </c>
      <c r="K25" s="657">
        <f t="shared" si="3"/>
        <v>5543.9884601999993</v>
      </c>
      <c r="L25" s="657">
        <f t="shared" si="3"/>
        <v>13637.8447722</v>
      </c>
      <c r="M25" s="657">
        <f t="shared" si="3"/>
        <v>14485.730428199999</v>
      </c>
      <c r="N25" s="657">
        <f t="shared" si="3"/>
        <v>21978.493761000005</v>
      </c>
      <c r="O25" s="657">
        <f t="shared" si="3"/>
        <v>24844.706192999991</v>
      </c>
      <c r="P25" s="657">
        <f t="shared" si="3"/>
        <v>25105.752440999986</v>
      </c>
      <c r="Q25" s="657">
        <f t="shared" si="3"/>
        <v>24949.703552999992</v>
      </c>
      <c r="R25" s="658">
        <f t="shared" ref="R25" si="4">SUM(R19:R24)</f>
        <v>25210.369616999993</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119759.90713584381</v>
      </c>
      <c r="K26" s="654">
        <f>(VLOOKUP(年度マスタ!$K$4&amp;"_"&amp;K$18,データシート1!$A:$BT,MATCH("da_合計",データシート1!$A$1:$BT$1,0),0))/10^3</f>
        <v>119589.61262445645</v>
      </c>
      <c r="L26" s="654">
        <f>(VLOOKUP(年度マスタ!$K$4&amp;"_"&amp;L$18,データシート1!$A:$BT,MATCH("da_合計",データシート1!$A$1:$BT$1,0),0))/10^3</f>
        <v>113373.87062878966</v>
      </c>
      <c r="M26" s="654">
        <f>(VLOOKUP(年度マスタ!$K$4&amp;"_"&amp;M$18,データシート1!$A:$BT,MATCH("da_合計",データシート1!$A$1:$BT$1,0),0))/10^3</f>
        <v>117135.48078036268</v>
      </c>
      <c r="N26" s="654">
        <f>(VLOOKUP(年度マスタ!$K$4&amp;"_"&amp;N$18,データシート1!$A:$BT,MATCH("da_合計",データシート1!$A$1:$BT$1,0),0))/10^3</f>
        <v>118616.94197636921</v>
      </c>
      <c r="O26" s="654">
        <f>(VLOOKUP(年度マスタ!$K$4&amp;"_"&amp;O$18,データシート1!$A:$BT,MATCH("da_合計",データシート1!$A$1:$BT$1,0),0))/10^3</f>
        <v>116127.97233590869</v>
      </c>
      <c r="P26" s="654">
        <f>(VLOOKUP(年度マスタ!$K$4&amp;"_"&amp;P$18,データシート1!$A:$BT,MATCH("da_合計",データシート1!$A$1:$BT$1,0),0))/10^3</f>
        <v>120379.15447288891</v>
      </c>
      <c r="Q26" s="654">
        <f>(VLOOKUP(年度マスタ!$K$4&amp;"_"&amp;Q$18,データシート1!$A:$BT,MATCH("da_合計",データシート1!$A$1:$BT$1,0),0))/10^3</f>
        <v>120448.73234689821</v>
      </c>
      <c r="R26" s="655">
        <f>Q26</f>
        <v>120448.73234689821</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2.7199820725521039E-2</v>
      </c>
      <c r="K27" s="839">
        <f t="shared" ref="K27:P27" si="5">K25/K26</f>
        <v>4.6358444839265552E-2</v>
      </c>
      <c r="L27" s="839">
        <f t="shared" si="5"/>
        <v>0.1202908985691529</v>
      </c>
      <c r="M27" s="839">
        <f t="shared" si="5"/>
        <v>0.12366646153407411</v>
      </c>
      <c r="N27" s="839">
        <f t="shared" si="5"/>
        <v>0.18528966768826788</v>
      </c>
      <c r="O27" s="839">
        <f t="shared" si="5"/>
        <v>0.21394247822682078</v>
      </c>
      <c r="P27" s="839">
        <f t="shared" si="5"/>
        <v>0.20855564695508935</v>
      </c>
      <c r="Q27" s="839">
        <f>Q25/Q26</f>
        <v>0.20713961091050451</v>
      </c>
      <c r="R27" s="840">
        <f>R25/R26</f>
        <v>0.20930373550460377</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1630</v>
      </c>
      <c r="AD50" s="1136" t="s">
        <v>1631</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0.20930373550460377</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8.9906953182466385</v>
      </c>
      <c r="AA52" s="173"/>
      <c r="AB52" s="678" t="s">
        <v>413</v>
      </c>
      <c r="AC52" s="679">
        <f>$AD6</f>
        <v>735418.82399999979</v>
      </c>
      <c r="AD52" s="680">
        <f>R19+R20</f>
        <v>25210.369616999993</v>
      </c>
      <c r="AE52" s="681">
        <f t="shared" ref="AE52:AE54" si="6">IFERROR(AD52/AC52,"-")</f>
        <v>3.4280288720213666E-2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962469.12165310187</v>
      </c>
      <c r="Z53" s="1130"/>
      <c r="AA53" s="173"/>
      <c r="AB53" s="678" t="s">
        <v>377</v>
      </c>
      <c r="AC53" s="679">
        <f>$AD9</f>
        <v>268872.00599999999</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78505.61</v>
      </c>
      <c r="AD54" s="679">
        <f>R22</f>
        <v>0</v>
      </c>
      <c r="AE54" s="681">
        <f t="shared" si="6"/>
        <v>0</v>
      </c>
      <c r="AF54" s="473"/>
      <c r="AG54" s="41"/>
      <c r="AH54" s="420"/>
      <c r="AI54" s="442" t="s">
        <v>440</v>
      </c>
      <c r="AJ54" s="443">
        <f>VLOOKUP(年度マスタ!$K$4&amp;"_"&amp;AJ$53,データシート1!$A$1:$BT$2000,MATCH("ca_太陽光発電（10kW未満）",データシート1!$A$1:$BT$1,0),0)</f>
        <v>212</v>
      </c>
      <c r="AK54" s="443">
        <f>VLOOKUP(年度マスタ!$K$4&amp;"_"&amp;AK$53,データシート1!$A$1:$BT$2000,MATCH("ca_太陽光発電（10kW未満）",データシート1!$A$1:$BT$1,0),0)</f>
        <v>227</v>
      </c>
      <c r="AL54" s="443">
        <f>VLOOKUP(年度マスタ!$K$4&amp;"_"&amp;AL$53,データシート1!$A$1:$BT$2000,MATCH("ca_太陽光発電（10kW未満）",データシート1!$A$1:$BT$1,0),0)</f>
        <v>241</v>
      </c>
      <c r="AM54" s="443">
        <f>VLOOKUP(年度マスタ!$K$4&amp;"_"&amp;AM$53,データシート1!$A$1:$BT$2000,MATCH("ca_太陽光発電（10kW未満）",データシート1!$A$1:$BT$1,0),0)</f>
        <v>253</v>
      </c>
      <c r="AN54" s="443">
        <f>VLOOKUP(年度マスタ!$K$4&amp;"_"&amp;AN$53,データシート1!$A$1:$BT$2000,MATCH("ca_太陽光発電（10kW未満）",データシート1!$A$1:$BT$1,0),0)</f>
        <v>276</v>
      </c>
      <c r="AO54" s="443">
        <f>VLOOKUP(年度マスタ!$K$4&amp;"_"&amp;AO$53,データシート1!$A$1:$BT$2000,MATCH("ca_太陽光発電（10kW未満）",データシート1!$A$1:$BT$1,0),0)</f>
        <v>289</v>
      </c>
      <c r="AP54" s="443">
        <f>VLOOKUP(年度マスタ!$K$4&amp;"_"&amp;AP$53,データシート1!$A$1:$BT$2000,MATCH("ca_太陽光発電（10kW未満）",データシート1!$A$1:$BT$1,0),0)</f>
        <v>307</v>
      </c>
      <c r="AQ54" s="443">
        <f>VLOOKUP(年度マスタ!$K$4&amp;"_"&amp;AQ$53,データシート1!$A$1:$BT$2000,MATCH("ca_太陽光発電（10kW未満）",データシート1!$A$1:$BT$1,0),0)</f>
        <v>329</v>
      </c>
      <c r="AR54" s="443">
        <f>VLOOKUP(年度マスタ!$K$4&amp;"_"&amp;AR$53,データシート1!$A$1:$BT$2000,MATCH("ca_太陽光発電（10kW未満）",データシート1!$A$1:$BT$1,0),0)</f>
        <v>368</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121.41400000000002</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七飯町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北海道</v>
      </c>
      <c r="AY12" s="1023" t="str">
        <f>年度マスタ!$J4</f>
        <v>七飯町</v>
      </c>
      <c r="AZ12" s="1023" t="str">
        <f>年度マスタ!$K4</f>
        <v>01337</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19207</v>
      </c>
      <c r="AY21" s="18" t="str">
        <f>IF(IFERROR(比較地域マスタ!$Z6,"")=0,"",IFERROR(比較地域マスタ!$Z6,""))</f>
        <v>韮崎市</v>
      </c>
      <c r="BB21" s="110" t="str">
        <f t="shared" ref="BB21:BC68" si="0">AX21</f>
        <v>19207</v>
      </c>
      <c r="BC21" s="1031" t="str">
        <f t="shared" si="0"/>
        <v>韮崎市</v>
      </c>
      <c r="BD21" s="34">
        <f>SUM(BE21,BI21:BK21,BQ21)</f>
        <v>255.01648098896854</v>
      </c>
      <c r="BE21" s="34">
        <f>SUM(BF21:BH21)</f>
        <v>110.88198472970521</v>
      </c>
      <c r="BF21" s="34">
        <f>VLOOKUP($AX21&amp;"_"&amp;$BC$14,データシート1!$A:$BT,MATCH($BC$12&amp;"_"&amp;BF$20,データシート1!$A$1:$BT$1,0),0)</f>
        <v>104.83059110143732</v>
      </c>
      <c r="BG21" s="34">
        <f>VLOOKUP($AX21&amp;"_"&amp;$BC$14,データシート1!$A:$BT,MATCH($BC$12&amp;"_"&amp;BG$20,データシート1!$A$1:$BT$1,0),0)</f>
        <v>3.0360644592345407</v>
      </c>
      <c r="BH21" s="34">
        <f>VLOOKUP($AX21&amp;"_"&amp;$BC$14,データシート1!$A:$BT,MATCH($BC$12&amp;"_"&amp;BH$20,データシート1!$A$1:$BT$1,0),0)</f>
        <v>3.0153291690333495</v>
      </c>
      <c r="BI21" s="34">
        <f>VLOOKUP($AX21&amp;"_"&amp;$BC$14,データシート1!$A:$BT,MATCH($BC$12&amp;"_"&amp;BI$20,データシート1!$A$1:$BT$1,0),0)</f>
        <v>37.659673396962539</v>
      </c>
      <c r="BJ21" s="34">
        <f>VLOOKUP($AX21&amp;"_"&amp;$BC$14,データシート1!$A:$BT,MATCH($BC$12&amp;"_"&amp;BJ$20,データシート1!$A$1:$BT$1,0),0)</f>
        <v>35.714496532878357</v>
      </c>
      <c r="BK21" s="34">
        <f t="shared" ref="BK21:BK68" si="1">SUM(BL21,BO21:BP21)</f>
        <v>67.69886260704115</v>
      </c>
      <c r="BL21" s="34">
        <f t="shared" ref="BL21:BL67" si="2">SUM(BM21:BN21)</f>
        <v>66.03354552985148</v>
      </c>
      <c r="BM21" s="34">
        <f>VLOOKUP($AX21&amp;"_"&amp;$BC$14,データシート1!$A:$BT,MATCH($BC$12&amp;"_"&amp;BM$20,データシート1!$A$1:$BT$1,0),0)</f>
        <v>29.608770510990009</v>
      </c>
      <c r="BN21" s="34">
        <f>VLOOKUP($AX21&amp;"_"&amp;$BC$14,データシート1!$A:$BT,MATCH($BC$12&amp;"_"&amp;BN$20,データシート1!$A$1:$BT$1,0),0)</f>
        <v>36.424775018861467</v>
      </c>
      <c r="BO21" s="34">
        <f>VLOOKUP($AX21&amp;"_"&amp;$BC$14,データシート1!$A:$BT,MATCH($BC$12&amp;"_"&amp;BO$20,データシート1!$A$1:$BT$1,0),0)</f>
        <v>1.6653170771896699</v>
      </c>
      <c r="BP21" s="34">
        <f>VLOOKUP($AX21&amp;"_"&amp;$BC$14,データシート1!$A:$BT,MATCH($BC$12&amp;"_"&amp;BP$20,データシート1!$A$1:$BT$1,0),0)</f>
        <v>0</v>
      </c>
      <c r="BQ21" s="34">
        <f>VLOOKUP($AX21&amp;"_"&amp;$BC$14,データシート1!$A:$BT,MATCH($BC$12&amp;"_"&amp;BQ$20,データシート1!$A$1:$BT$1,0),0)</f>
        <v>3.0614637223812942</v>
      </c>
      <c r="BR21" s="35">
        <f t="shared" ref="BR21:BR68" si="3">BD21</f>
        <v>255.01648098896854</v>
      </c>
      <c r="BT21" s="111" t="str">
        <f t="shared" ref="BT21:BT68" si="4">AY21</f>
        <v>韮崎市</v>
      </c>
      <c r="BU21" s="34">
        <f>BD21</f>
        <v>255.01648098896854</v>
      </c>
      <c r="BV21" s="60">
        <f>BE21/$BR21</f>
        <v>0.43480321075602063</v>
      </c>
      <c r="BW21" s="60">
        <f t="shared" ref="BW21:CH42" si="5">BF21/$BR21</f>
        <v>0.41107378901511887</v>
      </c>
      <c r="BX21" s="60">
        <f t="shared" si="5"/>
        <v>1.1905365674643884E-2</v>
      </c>
      <c r="BY21" s="60">
        <f t="shared" si="5"/>
        <v>1.1824056066257875E-2</v>
      </c>
      <c r="BZ21" s="60">
        <f t="shared" si="5"/>
        <v>0.14767544925299012</v>
      </c>
      <c r="CA21" s="60">
        <f t="shared" si="5"/>
        <v>0.14004779767321504</v>
      </c>
      <c r="CB21" s="60">
        <f t="shared" si="5"/>
        <v>0.26546857812679825</v>
      </c>
      <c r="CC21" s="60">
        <f t="shared" si="5"/>
        <v>0.25893834497978169</v>
      </c>
      <c r="CD21" s="60">
        <f t="shared" si="5"/>
        <v>0.11610532149202867</v>
      </c>
      <c r="CE21" s="60">
        <f t="shared" si="5"/>
        <v>0.14283302348775304</v>
      </c>
      <c r="CF21" s="60">
        <f t="shared" si="5"/>
        <v>6.5302331470165178E-3</v>
      </c>
      <c r="CG21" s="60">
        <f t="shared" si="5"/>
        <v>0</v>
      </c>
      <c r="CH21" s="60">
        <f>BQ21/$BR21</f>
        <v>1.200496419097606E-2</v>
      </c>
      <c r="CI21" s="112">
        <f t="shared" ref="CI21:CI68" si="6">BR21/$BR21</f>
        <v>1</v>
      </c>
      <c r="CK21" s="113" t="str">
        <f t="shared" ref="CK21:CK68" si="7">AY21</f>
        <v>韮崎市</v>
      </c>
      <c r="CL21" s="114">
        <f>CN21+CP21+CR21</f>
        <v>110.88198472970521</v>
      </c>
      <c r="CM21" s="61">
        <f>IF(IF(CL21=0,0,CW21/CL21)&gt;1,1,IF(CL21=0,0,CW21/CL21))</f>
        <v>0.6767916373695263</v>
      </c>
      <c r="CN21" s="62">
        <f>BF21</f>
        <v>104.83059110143732</v>
      </c>
      <c r="CO21" s="61">
        <f>IF(IF(CN21=0,0,CX21/CN21)&gt;1,1,IF(CN21=0,0,CX21/CN21))</f>
        <v>0.71585974295790344</v>
      </c>
      <c r="CP21" s="62">
        <f t="shared" ref="CP21:CP68" si="8">BG21</f>
        <v>3.0360644592345407</v>
      </c>
      <c r="CQ21" s="61">
        <f>IF(IF(CP21=0,0,CY21/CP21)&gt;1,1,IF(CP21=0,0,CY21/CP21))</f>
        <v>0</v>
      </c>
      <c r="CR21" s="62">
        <f t="shared" ref="CR21:CR68" si="9">BH21</f>
        <v>3.0153291690333495</v>
      </c>
      <c r="CS21" s="61">
        <f>IF(IF(CR21=0,0,CZ21/CR21)&gt;1,1,IF(CR21=0,0,CZ21/CR21))</f>
        <v>0</v>
      </c>
      <c r="CT21" s="62">
        <f t="shared" ref="CT21:CT68" si="10">BI21</f>
        <v>37.659673396962539</v>
      </c>
      <c r="CU21" s="63">
        <f>IF(IF(CT21=0,0,DA21/CT21)&gt;1,1,IF(CT21=0,0,DA21/CT21))</f>
        <v>0.10756864397891289</v>
      </c>
      <c r="CV21" s="16"/>
      <c r="CW21" s="956">
        <f>SUM(CX21:CZ21)</f>
        <v>75.043999999999997</v>
      </c>
      <c r="CX21" s="957">
        <f>VLOOKUP($AX21&amp;"_"&amp;$CW$14,データシート1!$A:$BT,MATCH($CW$12&amp;"_"&amp;CX$20,データシート1!$A$1:$BT$1,0),0)</f>
        <v>75.043999999999997</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4.0510000000000002</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79.094999999999999</v>
      </c>
      <c r="DE21" s="16"/>
      <c r="DF21" s="115">
        <f>VLOOKUP($AX21&amp;"_"&amp;$DF$14,データシート1!$A:$BT,MATCH($DF$12&amp;"_"&amp;DF$20,データシート1!$A$1:$BT$1,0),0)</f>
        <v>6</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1</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7</v>
      </c>
      <c r="DM21" s="16"/>
      <c r="DN21" s="118">
        <f>IF($DD21=0,0,ROUND(CX21/$DD21,2))</f>
        <v>0.95</v>
      </c>
      <c r="DO21" s="119">
        <f>IF($DD21=0,0,ROUND(CY21/$DD21,2))</f>
        <v>0</v>
      </c>
      <c r="DP21" s="119">
        <f t="shared" ref="DP21:DR36" si="13">IF($DD21=0,0,ROUND(CZ21/$DD21,2))</f>
        <v>0</v>
      </c>
      <c r="DQ21" s="119">
        <f t="shared" si="13"/>
        <v>0.05</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06207</v>
      </c>
      <c r="AY22" s="18" t="str">
        <f>IF(IFERROR(比較地域マスタ!$Z7,"")=0,"",IFERROR(比較地域マスタ!$Z7,""))</f>
        <v>上山市</v>
      </c>
      <c r="BB22" s="110" t="str">
        <f t="shared" si="0"/>
        <v>06207</v>
      </c>
      <c r="BC22" s="1031" t="str">
        <f t="shared" si="0"/>
        <v>上山市</v>
      </c>
      <c r="BD22" s="34">
        <f t="shared" ref="BD22:BD68" si="14">SUM(BE22,BI22:BK22,BQ22)</f>
        <v>182.28568515017056</v>
      </c>
      <c r="BE22" s="34">
        <f t="shared" ref="BE22:BE67" si="15">SUM(BF22:BH22)</f>
        <v>49.754198936851722</v>
      </c>
      <c r="BF22" s="34">
        <f>VLOOKUP($AX22&amp;"_"&amp;$BC$14,データシート1!$A:$BT,MATCH($BC$12&amp;"_"&amp;BF$20,データシート1!$A$1:$BT$1,0),0)</f>
        <v>37.586550985099024</v>
      </c>
      <c r="BG22" s="34">
        <f>VLOOKUP($AX22&amp;"_"&amp;$BC$14,データシート1!$A:$BT,MATCH($BC$12&amp;"_"&amp;BG$20,データシート1!$A$1:$BT$1,0),0)</f>
        <v>1.974879367296382</v>
      </c>
      <c r="BH22" s="34">
        <f>VLOOKUP($AX22&amp;"_"&amp;$BC$14,データシート1!$A:$BT,MATCH($BC$12&amp;"_"&amp;BH$20,データシート1!$A$1:$BT$1,0),0)</f>
        <v>10.192768584456314</v>
      </c>
      <c r="BI22" s="34">
        <f>VLOOKUP($AX22&amp;"_"&amp;$BC$14,データシート1!$A:$BT,MATCH($BC$12&amp;"_"&amp;BI$20,データシート1!$A$1:$BT$1,0),0)</f>
        <v>31.333998310380917</v>
      </c>
      <c r="BJ22" s="34">
        <f>VLOOKUP($AX22&amp;"_"&amp;$BC$14,データシート1!$A:$BT,MATCH($BC$12&amp;"_"&amp;BJ$20,データシート1!$A$1:$BT$1,0),0)</f>
        <v>46.787510744349156</v>
      </c>
      <c r="BK22" s="34">
        <f t="shared" si="1"/>
        <v>51.748334192643526</v>
      </c>
      <c r="BL22" s="34">
        <f t="shared" si="2"/>
        <v>50.049736464237313</v>
      </c>
      <c r="BM22" s="34">
        <f>VLOOKUP($AX22&amp;"_"&amp;$BC$14,データシート1!$A:$BT,MATCH($BC$12&amp;"_"&amp;BM$20,データシート1!$A$1:$BT$1,0),0)</f>
        <v>26.398492064951064</v>
      </c>
      <c r="BN22" s="34">
        <f>VLOOKUP($AX22&amp;"_"&amp;$BC$14,データシート1!$A:$BT,MATCH($BC$12&amp;"_"&amp;BN$20,データシート1!$A$1:$BT$1,0),0)</f>
        <v>23.651244399286245</v>
      </c>
      <c r="BO22" s="34">
        <f>VLOOKUP($AX22&amp;"_"&amp;$BC$14,データシート1!$A:$BT,MATCH($BC$12&amp;"_"&amp;BO$20,データシート1!$A$1:$BT$1,0),0)</f>
        <v>1.6985977284062099</v>
      </c>
      <c r="BP22" s="34">
        <f>VLOOKUP($AX22&amp;"_"&amp;$BC$14,データシート1!$A:$BT,MATCH($BC$12&amp;"_"&amp;BP$20,データシート1!$A$1:$BT$1,0),0)</f>
        <v>0</v>
      </c>
      <c r="BQ22" s="34">
        <f>VLOOKUP($AX22&amp;"_"&amp;$BC$14,データシート1!$A:$BT,MATCH($BC$12&amp;"_"&amp;BQ$20,データシート1!$A$1:$BT$1,0),0)</f>
        <v>2.661642965945219</v>
      </c>
      <c r="BR22" s="35">
        <f t="shared" si="3"/>
        <v>182.28568515017056</v>
      </c>
      <c r="BT22" s="121" t="str">
        <f t="shared" si="4"/>
        <v>上山市</v>
      </c>
      <c r="BU22" s="33">
        <f>BD22</f>
        <v>182.28568515017056</v>
      </c>
      <c r="BV22" s="59">
        <f t="shared" ref="BV22:BZ68" si="16">BE22/$BR22</f>
        <v>0.27294627603842408</v>
      </c>
      <c r="BW22" s="59">
        <f t="shared" si="5"/>
        <v>0.2061958455713869</v>
      </c>
      <c r="BX22" s="59">
        <f t="shared" si="5"/>
        <v>1.0833979451921511E-2</v>
      </c>
      <c r="BY22" s="59">
        <f t="shared" si="5"/>
        <v>5.5916451015115685E-2</v>
      </c>
      <c r="BZ22" s="59">
        <f t="shared" si="5"/>
        <v>0.17189500253169823</v>
      </c>
      <c r="CA22" s="59">
        <f t="shared" si="5"/>
        <v>0.25667133821180022</v>
      </c>
      <c r="CB22" s="59">
        <f t="shared" si="5"/>
        <v>0.28388589125916397</v>
      </c>
      <c r="CC22" s="59">
        <f t="shared" si="5"/>
        <v>0.27456756367350155</v>
      </c>
      <c r="CD22" s="59">
        <f t="shared" si="5"/>
        <v>0.14481933698306296</v>
      </c>
      <c r="CE22" s="59">
        <f t="shared" si="5"/>
        <v>0.12974822669043859</v>
      </c>
      <c r="CF22" s="59">
        <f t="shared" si="5"/>
        <v>9.3183275856624261E-3</v>
      </c>
      <c r="CG22" s="59">
        <f t="shared" si="5"/>
        <v>0</v>
      </c>
      <c r="CH22" s="59">
        <f t="shared" si="5"/>
        <v>1.4601491958913311E-2</v>
      </c>
      <c r="CI22" s="122">
        <f t="shared" si="6"/>
        <v>1</v>
      </c>
      <c r="CK22" s="123" t="str">
        <f t="shared" si="7"/>
        <v>上山市</v>
      </c>
      <c r="CL22" s="124">
        <f t="shared" ref="CL22:CL68" si="17">CN22+CP22+CR22</f>
        <v>49.754198936851722</v>
      </c>
      <c r="CM22" s="65">
        <f t="shared" ref="CM22:CM68" si="18">IF(IF(CL22=0,0,CW22/CL22)&gt;1,1,IF(CL22=0,0,CW22/CL22))</f>
        <v>0.64350347677461639</v>
      </c>
      <c r="CN22" s="66">
        <f t="shared" ref="CN22:CN68" si="19">BF22</f>
        <v>37.586550985099024</v>
      </c>
      <c r="CO22" s="65">
        <f t="shared" ref="CO22:CO68" si="20">IF(IF(CN22=0,0,CX22/CN22)&gt;1,1,IF(CN22=0,0,CX22/CN22))</f>
        <v>0.851820642247621</v>
      </c>
      <c r="CP22" s="66">
        <f t="shared" si="8"/>
        <v>1.974879367296382</v>
      </c>
      <c r="CQ22" s="65">
        <f t="shared" ref="CQ22:CQ68" si="21">IF(IF(CP22=0,0,CY22/CP22)&gt;1,1,IF(CP22=0,0,CY22/CP22))</f>
        <v>0</v>
      </c>
      <c r="CR22" s="66">
        <f t="shared" si="9"/>
        <v>10.192768584456314</v>
      </c>
      <c r="CS22" s="65">
        <f t="shared" ref="CS22:CS68" si="22">IF(IF(CR22=0,0,CZ22/CR22)&gt;1,1,IF(CR22=0,0,CZ22/CR22))</f>
        <v>0</v>
      </c>
      <c r="CT22" s="66">
        <f t="shared" si="10"/>
        <v>31.333998310380917</v>
      </c>
      <c r="CU22" s="67">
        <f t="shared" ref="CU22:CU68" si="23">IF(IF(CT22=0,0,DA22/CT22)&gt;1,1,IF(CT22=0,0,DA22/CT22))</f>
        <v>0.62960365940481133</v>
      </c>
      <c r="CV22" s="16"/>
      <c r="CW22" s="959">
        <f t="shared" ref="CW22:CW68" si="24">SUM(CX22:CZ22)</f>
        <v>32.017000000000003</v>
      </c>
      <c r="CX22" s="960">
        <f>VLOOKUP($AX22&amp;"_"&amp;$CW$14,データシート1!$A:$BT,MATCH($CW$12&amp;"_"&amp;CX$20,データシート1!$A$1:$BT$1,0),0)</f>
        <v>32.017000000000003</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19.728000000000002</v>
      </c>
      <c r="DB22" s="960">
        <f>VLOOKUP($AX22&amp;"_"&amp;$CW$14,データシート1!$A:$BT,MATCH($CW$12&amp;"_"&amp;DB$20,データシート1!$A$1:$BT$1,0),0)</f>
        <v>0</v>
      </c>
      <c r="DC22" s="960">
        <f>VLOOKUP($AX22&amp;"_"&amp;$CW$14,データシート1!$A:$BT,MATCH($CW$12&amp;"_"&amp;DC$20,データシート1!$A$1:$BT$1,0),0)</f>
        <v>0</v>
      </c>
      <c r="DD22" s="961">
        <f t="shared" si="11"/>
        <v>51.745000000000005</v>
      </c>
      <c r="DE22" s="16"/>
      <c r="DF22" s="125">
        <f>VLOOKUP($AX22&amp;"_"&amp;$DF$14,データシート1!$A:$BT,MATCH($DF$12&amp;"_"&amp;DF$20,データシート1!$A$1:$BT$1,0),0)</f>
        <v>3</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2</v>
      </c>
      <c r="DJ22" s="64">
        <f>VLOOKUP($AX22&amp;"_"&amp;$DF$14,データシート1!$A:$BT,MATCH($DF$12&amp;"_"&amp;DJ$20,データシート1!$A$1:$BT$1,0),0)</f>
        <v>0</v>
      </c>
      <c r="DK22" s="64">
        <f>VLOOKUP($AX22&amp;"_"&amp;$DF$14,データシート1!$A:$BT,MATCH($DF$12&amp;"_"&amp;DK$20,データシート1!$A$1:$BT$1,0),0)</f>
        <v>0</v>
      </c>
      <c r="DL22" s="68">
        <f t="shared" si="12"/>
        <v>5</v>
      </c>
      <c r="DM22" s="16"/>
      <c r="DN22" s="126">
        <f>IF($DD22=0,0,ROUND(CX22/$DD22,2))</f>
        <v>0.62</v>
      </c>
      <c r="DO22" s="127">
        <f>IF($DD22=0,0,ROUND(CY22/$DD22,2))</f>
        <v>0</v>
      </c>
      <c r="DP22" s="127">
        <f t="shared" si="13"/>
        <v>0</v>
      </c>
      <c r="DQ22" s="127">
        <f t="shared" si="13"/>
        <v>0.38</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44341</v>
      </c>
      <c r="AY23" s="18" t="str">
        <f>IF(IFERROR(比較地域マスタ!$Z8,"")=0,"",IFERROR(比較地域マスタ!$Z8,""))</f>
        <v>日出町</v>
      </c>
      <c r="BB23" s="110" t="str">
        <f t="shared" si="0"/>
        <v>44341</v>
      </c>
      <c r="BC23" s="1031" t="str">
        <f t="shared" si="0"/>
        <v>日出町</v>
      </c>
      <c r="BD23" s="34">
        <f t="shared" si="14"/>
        <v>323.72015536085883</v>
      </c>
      <c r="BE23" s="34">
        <f t="shared" si="15"/>
        <v>223.90888225120625</v>
      </c>
      <c r="BF23" s="34">
        <f>VLOOKUP($AX23&amp;"_"&amp;$BC$14,データシート1!$A:$BT,MATCH($BC$12&amp;"_"&amp;BF$20,データシート1!$A$1:$BT$1,0),0)</f>
        <v>213.92561001629008</v>
      </c>
      <c r="BG23" s="34">
        <f>VLOOKUP($AX23&amp;"_"&amp;$BC$14,データシート1!$A:$BT,MATCH($BC$12&amp;"_"&amp;BG$20,データシート1!$A$1:$BT$1,0),0)</f>
        <v>2.5885822554483546</v>
      </c>
      <c r="BH23" s="34">
        <f>VLOOKUP($AX23&amp;"_"&amp;$BC$14,データシート1!$A:$BT,MATCH($BC$12&amp;"_"&amp;BH$20,データシート1!$A$1:$BT$1,0),0)</f>
        <v>7.3946899794678176</v>
      </c>
      <c r="BI23" s="34">
        <f>VLOOKUP($AX23&amp;"_"&amp;$BC$14,データシート1!$A:$BT,MATCH($BC$12&amp;"_"&amp;BI$20,データシート1!$A$1:$BT$1,0),0)</f>
        <v>24.893924311394382</v>
      </c>
      <c r="BJ23" s="34">
        <f>VLOOKUP($AX23&amp;"_"&amp;$BC$14,データシート1!$A:$BT,MATCH($BC$12&amp;"_"&amp;BJ$20,データシート1!$A$1:$BT$1,0),0)</f>
        <v>25.913308538818285</v>
      </c>
      <c r="BK23" s="34">
        <f t="shared" si="1"/>
        <v>45.452144806094573</v>
      </c>
      <c r="BL23" s="34">
        <f t="shared" si="2"/>
        <v>43.647634253185117</v>
      </c>
      <c r="BM23" s="34">
        <f>VLOOKUP($AX23&amp;"_"&amp;$BC$14,データシート1!$A:$BT,MATCH($BC$12&amp;"_"&amp;BM$20,データシート1!$A$1:$BT$1,0),0)</f>
        <v>24.550067557494263</v>
      </c>
      <c r="BN23" s="34">
        <f>VLOOKUP($AX23&amp;"_"&amp;$BC$14,データシート1!$A:$BT,MATCH($BC$12&amp;"_"&amp;BN$20,データシート1!$A$1:$BT$1,0),0)</f>
        <v>19.097566695690858</v>
      </c>
      <c r="BO23" s="34">
        <f>VLOOKUP($AX23&amp;"_"&amp;$BC$14,データシート1!$A:$BT,MATCH($BC$12&amp;"_"&amp;BO$20,データシート1!$A$1:$BT$1,0),0)</f>
        <v>1.6488519129035899</v>
      </c>
      <c r="BP23" s="34">
        <f>VLOOKUP($AX23&amp;"_"&amp;$BC$14,データシート1!$A:$BT,MATCH($BC$12&amp;"_"&amp;BP$20,データシート1!$A$1:$BT$1,0),0)</f>
        <v>0.15565864000586421</v>
      </c>
      <c r="BQ23" s="34">
        <f>VLOOKUP($AX23&amp;"_"&amp;$BC$14,データシート1!$A:$BT,MATCH($BC$12&amp;"_"&amp;BQ$20,データシート1!$A$1:$BT$1,0),0)</f>
        <v>3.5518954533453009</v>
      </c>
      <c r="BR23" s="35">
        <f t="shared" si="3"/>
        <v>323.72015536085883</v>
      </c>
      <c r="BT23" s="121" t="str">
        <f t="shared" si="4"/>
        <v>日出町</v>
      </c>
      <c r="BU23" s="33">
        <f t="shared" ref="BU23:BU68" si="25">BD23</f>
        <v>323.72015536085883</v>
      </c>
      <c r="BV23" s="59">
        <f t="shared" si="16"/>
        <v>0.69167420855093042</v>
      </c>
      <c r="BW23" s="59">
        <f t="shared" si="5"/>
        <v>0.66083500354749902</v>
      </c>
      <c r="BX23" s="59">
        <f t="shared" si="5"/>
        <v>7.9963580042237362E-3</v>
      </c>
      <c r="BY23" s="59">
        <f t="shared" si="5"/>
        <v>2.2842846999207616E-2</v>
      </c>
      <c r="BZ23" s="59">
        <f t="shared" si="5"/>
        <v>7.6899519227168645E-2</v>
      </c>
      <c r="CA23" s="59">
        <f t="shared" si="5"/>
        <v>8.0048486662599311E-2</v>
      </c>
      <c r="CB23" s="59">
        <f t="shared" si="5"/>
        <v>0.14040566845591665</v>
      </c>
      <c r="CC23" s="59">
        <f t="shared" si="5"/>
        <v>0.13483137682462196</v>
      </c>
      <c r="CD23" s="59">
        <f t="shared" si="5"/>
        <v>7.5837315505201397E-2</v>
      </c>
      <c r="CE23" s="59">
        <f t="shared" si="5"/>
        <v>5.8994061319420567E-2</v>
      </c>
      <c r="CF23" s="59">
        <f t="shared" si="5"/>
        <v>5.093448417092146E-3</v>
      </c>
      <c r="CG23" s="59">
        <f t="shared" si="5"/>
        <v>4.8084321420255002E-4</v>
      </c>
      <c r="CH23" s="59">
        <f t="shared" si="5"/>
        <v>1.0972117103384915E-2</v>
      </c>
      <c r="CI23" s="122">
        <f t="shared" si="6"/>
        <v>1</v>
      </c>
      <c r="CK23" s="123" t="str">
        <f t="shared" si="7"/>
        <v>日出町</v>
      </c>
      <c r="CL23" s="124">
        <f t="shared" si="17"/>
        <v>223.90888225120625</v>
      </c>
      <c r="CM23" s="65">
        <f t="shared" si="18"/>
        <v>1.3523358115837708E-2</v>
      </c>
      <c r="CN23" s="66">
        <f t="shared" si="19"/>
        <v>213.92561001629008</v>
      </c>
      <c r="CO23" s="65">
        <f t="shared" si="20"/>
        <v>1.4154453035190237E-2</v>
      </c>
      <c r="CP23" s="66">
        <f t="shared" si="8"/>
        <v>2.5885822554483546</v>
      </c>
      <c r="CQ23" s="65">
        <f t="shared" si="21"/>
        <v>0</v>
      </c>
      <c r="CR23" s="66">
        <f t="shared" si="9"/>
        <v>7.3946899794678176</v>
      </c>
      <c r="CS23" s="65">
        <f t="shared" si="22"/>
        <v>0</v>
      </c>
      <c r="CT23" s="66">
        <f t="shared" si="10"/>
        <v>24.893924311394382</v>
      </c>
      <c r="CU23" s="67">
        <f t="shared" si="23"/>
        <v>0</v>
      </c>
      <c r="CV23" s="16"/>
      <c r="CW23" s="959">
        <f t="shared" si="24"/>
        <v>3.028</v>
      </c>
      <c r="CX23" s="962">
        <f>VLOOKUP($AX23&amp;"_"&amp;$CW$14,データシート1!$A:$BT,MATCH($CW$12&amp;"_"&amp;CX$20,データシート1!$A$1:$BT$1,0),0)</f>
        <v>3.028</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3.028</v>
      </c>
      <c r="DE23" s="16"/>
      <c r="DF23" s="125">
        <f>VLOOKUP($AX23&amp;"_"&amp;$DF$14,データシート1!$A:$BT,MATCH($DF$12&amp;"_"&amp;DF$20,データシート1!$A$1:$BT$1,0),0)</f>
        <v>1</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1</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18204</v>
      </c>
      <c r="AY24" s="18" t="str">
        <f>IF(IFERROR(比較地域マスタ!$Z9,"")=0,"",IFERROR(比較地域マスタ!$Z9,""))</f>
        <v>小浜市</v>
      </c>
      <c r="BB24" s="110" t="str">
        <f t="shared" si="0"/>
        <v>18204</v>
      </c>
      <c r="BC24" s="1031" t="str">
        <f t="shared" si="0"/>
        <v>小浜市</v>
      </c>
      <c r="BD24" s="34">
        <f t="shared" si="14"/>
        <v>219.55443851881421</v>
      </c>
      <c r="BE24" s="34">
        <f t="shared" si="15"/>
        <v>55.825484006105349</v>
      </c>
      <c r="BF24" s="34">
        <f>VLOOKUP($AX24&amp;"_"&amp;$BC$14,データシート1!$A:$BT,MATCH($BC$12&amp;"_"&amp;BF$20,データシート1!$A$1:$BT$1,0),0)</f>
        <v>40.743665472920938</v>
      </c>
      <c r="BG24" s="34">
        <f>VLOOKUP($AX24&amp;"_"&amp;$BC$14,データシート1!$A:$BT,MATCH($BC$12&amp;"_"&amp;BG$20,データシート1!$A$1:$BT$1,0),0)</f>
        <v>2.2860902045966798</v>
      </c>
      <c r="BH24" s="34">
        <f>VLOOKUP($AX24&amp;"_"&amp;$BC$14,データシート1!$A:$BT,MATCH($BC$12&amp;"_"&amp;BH$20,データシート1!$A$1:$BT$1,0),0)</f>
        <v>12.795728328587728</v>
      </c>
      <c r="BI24" s="34">
        <f>VLOOKUP($AX24&amp;"_"&amp;$BC$14,データシート1!$A:$BT,MATCH($BC$12&amp;"_"&amp;BI$20,データシート1!$A$1:$BT$1,0),0)</f>
        <v>46.284518288527792</v>
      </c>
      <c r="BJ24" s="34">
        <f>VLOOKUP($AX24&amp;"_"&amp;$BC$14,データシート1!$A:$BT,MATCH($BC$12&amp;"_"&amp;BJ$20,データシート1!$A$1:$BT$1,0),0)</f>
        <v>57.408014226628126</v>
      </c>
      <c r="BK24" s="34">
        <f t="shared" si="1"/>
        <v>54.324931601512915</v>
      </c>
      <c r="BL24" s="34">
        <f t="shared" si="2"/>
        <v>52.653775813583508</v>
      </c>
      <c r="BM24" s="34">
        <f>VLOOKUP($AX24&amp;"_"&amp;$BC$14,データシート1!$A:$BT,MATCH($BC$12&amp;"_"&amp;BM$20,データシート1!$A$1:$BT$1,0),0)</f>
        <v>25.108672316733045</v>
      </c>
      <c r="BN24" s="34">
        <f>VLOOKUP($AX24&amp;"_"&amp;$BC$14,データシート1!$A:$BT,MATCH($BC$12&amp;"_"&amp;BN$20,データシート1!$A$1:$BT$1,0),0)</f>
        <v>27.545103496850466</v>
      </c>
      <c r="BO24" s="34">
        <f>VLOOKUP($AX24&amp;"_"&amp;$BC$14,データシート1!$A:$BT,MATCH($BC$12&amp;"_"&amp;BO$20,データシート1!$A$1:$BT$1,0),0)</f>
        <v>1.6711557879294101</v>
      </c>
      <c r="BP24" s="34">
        <f>VLOOKUP($AX24&amp;"_"&amp;$BC$14,データシート1!$A:$BT,MATCH($BC$12&amp;"_"&amp;BP$20,データシート1!$A$1:$BT$1,0),0)</f>
        <v>0</v>
      </c>
      <c r="BQ24" s="34">
        <f>VLOOKUP($AX24&amp;"_"&amp;$BC$14,データシート1!$A:$BT,MATCH($BC$12&amp;"_"&amp;BQ$20,データシート1!$A$1:$BT$1,0),0)</f>
        <v>5.7114903960400003</v>
      </c>
      <c r="BR24" s="35">
        <f t="shared" si="3"/>
        <v>219.55443851881421</v>
      </c>
      <c r="BT24" s="121" t="str">
        <f t="shared" si="4"/>
        <v>小浜市</v>
      </c>
      <c r="BU24" s="33">
        <f t="shared" si="25"/>
        <v>219.55443851881421</v>
      </c>
      <c r="BV24" s="59">
        <f t="shared" si="16"/>
        <v>0.25426716208846545</v>
      </c>
      <c r="BW24" s="59">
        <f t="shared" si="5"/>
        <v>0.18557431927949616</v>
      </c>
      <c r="BX24" s="59">
        <f t="shared" si="5"/>
        <v>1.0412407146124621E-2</v>
      </c>
      <c r="BY24" s="59">
        <f t="shared" si="5"/>
        <v>5.8280435662844632E-2</v>
      </c>
      <c r="BZ24" s="59">
        <f t="shared" si="5"/>
        <v>0.21081112548112549</v>
      </c>
      <c r="CA24" s="59">
        <f t="shared" si="5"/>
        <v>0.26147507931937652</v>
      </c>
      <c r="CB24" s="59">
        <f t="shared" si="5"/>
        <v>0.24743262749779329</v>
      </c>
      <c r="CC24" s="59">
        <f t="shared" si="5"/>
        <v>0.23982104925230863</v>
      </c>
      <c r="CD24" s="59">
        <f t="shared" si="5"/>
        <v>0.11436194360781013</v>
      </c>
      <c r="CE24" s="59">
        <f t="shared" si="5"/>
        <v>0.12545910564449853</v>
      </c>
      <c r="CF24" s="59">
        <f t="shared" si="5"/>
        <v>7.6115782454846811E-3</v>
      </c>
      <c r="CG24" s="59">
        <f t="shared" si="5"/>
        <v>0</v>
      </c>
      <c r="CH24" s="59">
        <f t="shared" si="5"/>
        <v>2.601400561323914E-2</v>
      </c>
      <c r="CI24" s="122">
        <f t="shared" si="6"/>
        <v>1</v>
      </c>
      <c r="CK24" s="123" t="str">
        <f t="shared" si="7"/>
        <v>小浜市</v>
      </c>
      <c r="CL24" s="124">
        <f t="shared" si="17"/>
        <v>55.825484006105349</v>
      </c>
      <c r="CM24" s="65">
        <f t="shared" si="18"/>
        <v>0</v>
      </c>
      <c r="CN24" s="66">
        <f t="shared" si="19"/>
        <v>40.743665472920938</v>
      </c>
      <c r="CO24" s="65">
        <f t="shared" si="20"/>
        <v>0</v>
      </c>
      <c r="CP24" s="66">
        <f t="shared" si="8"/>
        <v>2.2860902045966798</v>
      </c>
      <c r="CQ24" s="65">
        <f t="shared" si="21"/>
        <v>0</v>
      </c>
      <c r="CR24" s="66">
        <f t="shared" si="9"/>
        <v>12.795728328587728</v>
      </c>
      <c r="CS24" s="65">
        <f t="shared" si="22"/>
        <v>0</v>
      </c>
      <c r="CT24" s="66">
        <f t="shared" si="10"/>
        <v>46.284518288527792</v>
      </c>
      <c r="CU24" s="67">
        <f t="shared" si="23"/>
        <v>6.6415296381337294E-2</v>
      </c>
      <c r="CV24" s="16"/>
      <c r="CW24" s="959">
        <f t="shared" si="24"/>
        <v>0</v>
      </c>
      <c r="CX24" s="962">
        <f>VLOOKUP($AX24&amp;"_"&amp;$CW$14,データシート1!$A:$BT,MATCH($CW$12&amp;"_"&amp;CX$20,データシート1!$A$1:$BT$1,0),0)</f>
        <v>0</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3.0739999999999998</v>
      </c>
      <c r="DB24" s="962">
        <f>VLOOKUP($AX24&amp;"_"&amp;$CW$14,データシート1!$A:$BT,MATCH($CW$12&amp;"_"&amp;DB$20,データシート1!$A$1:$BT$1,0),0)</f>
        <v>0</v>
      </c>
      <c r="DC24" s="962">
        <f>VLOOKUP($AX24&amp;"_"&amp;$CW$14,データシート1!$A:$BT,MATCH($CW$12&amp;"_"&amp;DC$20,データシート1!$A$1:$BT$1,0),0)</f>
        <v>0</v>
      </c>
      <c r="DD24" s="961">
        <f t="shared" si="11"/>
        <v>3.0739999999999998</v>
      </c>
      <c r="DE24" s="16"/>
      <c r="DF24" s="125">
        <f>VLOOKUP($AX24&amp;"_"&amp;$DF$14,データシート1!$A:$BT,MATCH($DF$12&amp;"_"&amp;DF$20,データシート1!$A$1:$BT$1,0),0)</f>
        <v>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1</v>
      </c>
      <c r="DJ24" s="64">
        <f>VLOOKUP($AX24&amp;"_"&amp;$DF$14,データシート1!$A:$BT,MATCH($DF$12&amp;"_"&amp;DJ$20,データシート1!$A$1:$BT$1,0),0)</f>
        <v>0</v>
      </c>
      <c r="DK24" s="64">
        <f>VLOOKUP($AX24&amp;"_"&amp;$DF$14,データシート1!$A:$BT,MATCH($DF$12&amp;"_"&amp;DK$20,データシート1!$A$1:$BT$1,0),0)</f>
        <v>0</v>
      </c>
      <c r="DL24" s="68">
        <f t="shared" si="12"/>
        <v>1</v>
      </c>
      <c r="DM24" s="16"/>
      <c r="DN24" s="126">
        <f t="shared" si="26"/>
        <v>0</v>
      </c>
      <c r="DO24" s="127">
        <f t="shared" si="27"/>
        <v>0</v>
      </c>
      <c r="DP24" s="127">
        <f t="shared" si="13"/>
        <v>0</v>
      </c>
      <c r="DQ24" s="127">
        <f t="shared" si="13"/>
        <v>1</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04421</v>
      </c>
      <c r="AY25" s="18" t="str">
        <f>IF(IFERROR(比較地域マスタ!$Z10,"")=0,"",IFERROR(比較地域マスタ!$Z10,""))</f>
        <v>大和町</v>
      </c>
      <c r="BB25" s="110" t="str">
        <f t="shared" si="0"/>
        <v>04421</v>
      </c>
      <c r="BC25" s="1031" t="str">
        <f t="shared" si="0"/>
        <v>大和町</v>
      </c>
      <c r="BD25" s="34">
        <f t="shared" si="14"/>
        <v>935.02649973326083</v>
      </c>
      <c r="BE25" s="34">
        <f t="shared" si="15"/>
        <v>793.47918578881479</v>
      </c>
      <c r="BF25" s="34">
        <f>VLOOKUP($AX25&amp;"_"&amp;$BC$14,データシート1!$A:$BT,MATCH($BC$12&amp;"_"&amp;BF$20,データシート1!$A$1:$BT$1,0),0)</f>
        <v>779.64654529225402</v>
      </c>
      <c r="BG25" s="34">
        <f>VLOOKUP($AX25&amp;"_"&amp;$BC$14,データシート1!$A:$BT,MATCH($BC$12&amp;"_"&amp;BG$20,データシート1!$A$1:$BT$1,0),0)</f>
        <v>2.5583569925006215</v>
      </c>
      <c r="BH25" s="34">
        <f>VLOOKUP($AX25&amp;"_"&amp;$BC$14,データシート1!$A:$BT,MATCH($BC$12&amp;"_"&amp;BH$20,データシート1!$A$1:$BT$1,0),0)</f>
        <v>11.274283504060172</v>
      </c>
      <c r="BI25" s="34">
        <f>VLOOKUP($AX25&amp;"_"&amp;$BC$14,データシート1!$A:$BT,MATCH($BC$12&amp;"_"&amp;BI$20,データシート1!$A$1:$BT$1,0),0)</f>
        <v>46.080540822218431</v>
      </c>
      <c r="BJ25" s="34">
        <f>VLOOKUP($AX25&amp;"_"&amp;$BC$14,データシート1!$A:$BT,MATCH($BC$12&amp;"_"&amp;BJ$20,データシート1!$A$1:$BT$1,0),0)</f>
        <v>34.811906955351525</v>
      </c>
      <c r="BK25" s="34">
        <f t="shared" si="1"/>
        <v>56.857360654072878</v>
      </c>
      <c r="BL25" s="34">
        <f t="shared" si="2"/>
        <v>55.214931322983006</v>
      </c>
      <c r="BM25" s="34">
        <f>VLOOKUP($AX25&amp;"_"&amp;$BC$14,データシート1!$A:$BT,MATCH($BC$12&amp;"_"&amp;BM$20,データシート1!$A$1:$BT$1,0),0)</f>
        <v>26.433829592299503</v>
      </c>
      <c r="BN25" s="34">
        <f>VLOOKUP($AX25&amp;"_"&amp;$BC$14,データシート1!$A:$BT,MATCH($BC$12&amp;"_"&amp;BN$20,データシート1!$A$1:$BT$1,0),0)</f>
        <v>28.781101730683499</v>
      </c>
      <c r="BO25" s="34">
        <f>VLOOKUP($AX25&amp;"_"&amp;$BC$14,データシート1!$A:$BT,MATCH($BC$12&amp;"_"&amp;BO$20,データシート1!$A$1:$BT$1,0),0)</f>
        <v>1.6424293310898701</v>
      </c>
      <c r="BP25" s="34">
        <f>VLOOKUP($AX25&amp;"_"&amp;$BC$14,データシート1!$A:$BT,MATCH($BC$12&amp;"_"&amp;BP$20,データシート1!$A$1:$BT$1,0),0)</f>
        <v>0</v>
      </c>
      <c r="BQ25" s="34">
        <f>VLOOKUP($AX25&amp;"_"&amp;$BC$14,データシート1!$A:$BT,MATCH($BC$12&amp;"_"&amp;BQ$20,データシート1!$A$1:$BT$1,0),0)</f>
        <v>3.7975055128032609</v>
      </c>
      <c r="BR25" s="35">
        <f t="shared" si="3"/>
        <v>935.02649973326083</v>
      </c>
      <c r="BT25" s="121" t="str">
        <f t="shared" si="4"/>
        <v>大和町</v>
      </c>
      <c r="BU25" s="33">
        <f t="shared" si="25"/>
        <v>935.02649973326083</v>
      </c>
      <c r="BV25" s="59">
        <f t="shared" si="16"/>
        <v>0.84861678895215709</v>
      </c>
      <c r="BW25" s="59">
        <f t="shared" si="5"/>
        <v>0.83382294032807336</v>
      </c>
      <c r="BX25" s="59">
        <f t="shared" si="5"/>
        <v>2.7361331397885037E-3</v>
      </c>
      <c r="BY25" s="59">
        <f t="shared" si="5"/>
        <v>1.2057715484295297E-2</v>
      </c>
      <c r="BZ25" s="59">
        <f t="shared" si="5"/>
        <v>4.9282604113748685E-2</v>
      </c>
      <c r="CA25" s="59">
        <f t="shared" si="5"/>
        <v>3.7230930850925048E-2</v>
      </c>
      <c r="CB25" s="59">
        <f t="shared" si="5"/>
        <v>6.0808287968622095E-2</v>
      </c>
      <c r="CC25" s="59">
        <f t="shared" si="5"/>
        <v>5.9051728842695279E-2</v>
      </c>
      <c r="CD25" s="59">
        <f t="shared" si="5"/>
        <v>2.8270674253446721E-2</v>
      </c>
      <c r="CE25" s="59">
        <f t="shared" si="5"/>
        <v>3.0781054589248551E-2</v>
      </c>
      <c r="CF25" s="59">
        <f t="shared" si="5"/>
        <v>1.7565591259268195E-3</v>
      </c>
      <c r="CG25" s="59">
        <f t="shared" si="5"/>
        <v>0</v>
      </c>
      <c r="CH25" s="59">
        <f t="shared" si="5"/>
        <v>4.0613881145471192E-3</v>
      </c>
      <c r="CI25" s="122">
        <f t="shared" si="6"/>
        <v>1</v>
      </c>
      <c r="CK25" s="123" t="str">
        <f t="shared" si="7"/>
        <v>大和町</v>
      </c>
      <c r="CL25" s="124">
        <f t="shared" si="17"/>
        <v>793.47918578881479</v>
      </c>
      <c r="CM25" s="65">
        <f t="shared" si="18"/>
        <v>0.17130001950193061</v>
      </c>
      <c r="CN25" s="66">
        <f t="shared" si="19"/>
        <v>779.64654529225402</v>
      </c>
      <c r="CO25" s="65">
        <f t="shared" si="20"/>
        <v>0.17433925773255193</v>
      </c>
      <c r="CP25" s="66">
        <f t="shared" si="8"/>
        <v>2.5583569925006215</v>
      </c>
      <c r="CQ25" s="65">
        <f t="shared" si="21"/>
        <v>0</v>
      </c>
      <c r="CR25" s="66">
        <f t="shared" si="9"/>
        <v>11.274283504060172</v>
      </c>
      <c r="CS25" s="65">
        <f t="shared" si="22"/>
        <v>0</v>
      </c>
      <c r="CT25" s="66">
        <f t="shared" si="10"/>
        <v>46.080540822218431</v>
      </c>
      <c r="CU25" s="67">
        <f t="shared" si="23"/>
        <v>0</v>
      </c>
      <c r="CV25" s="16"/>
      <c r="CW25" s="959">
        <f t="shared" si="24"/>
        <v>135.923</v>
      </c>
      <c r="CX25" s="962">
        <f>VLOOKUP($AX25&amp;"_"&amp;$CW$14,データシート1!$A:$BT,MATCH($CW$12&amp;"_"&amp;CX$20,データシート1!$A$1:$BT$1,0),0)</f>
        <v>135.923</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135.923</v>
      </c>
      <c r="DE25" s="16"/>
      <c r="DF25" s="125">
        <f>VLOOKUP($AX25&amp;"_"&amp;$DF$14,データシート1!$A:$BT,MATCH($DF$12&amp;"_"&amp;DF$20,データシート1!$A$1:$BT$1,0),0)</f>
        <v>11</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11</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37207</v>
      </c>
      <c r="AY26" s="18" t="str">
        <f>IF(IFERROR(比較地域マスタ!$Z11,"")=0,"",IFERROR(比較地域マスタ!$Z11,""))</f>
        <v>東かがわ市</v>
      </c>
      <c r="BB26" s="110" t="str">
        <f t="shared" si="0"/>
        <v>37207</v>
      </c>
      <c r="BC26" s="1031" t="str">
        <f t="shared" si="0"/>
        <v>東かがわ市</v>
      </c>
      <c r="BD26" s="34">
        <f t="shared" si="14"/>
        <v>303.50564848319516</v>
      </c>
      <c r="BE26" s="34">
        <f t="shared" si="15"/>
        <v>169.16146327625282</v>
      </c>
      <c r="BF26" s="34">
        <f>VLOOKUP($AX26&amp;"_"&amp;$BC$14,データシート1!$A:$BT,MATCH($BC$12&amp;"_"&amp;BF$20,データシート1!$A$1:$BT$1,0),0)</f>
        <v>146.74931750823632</v>
      </c>
      <c r="BG26" s="34">
        <f>VLOOKUP($AX26&amp;"_"&amp;$BC$14,データシート1!$A:$BT,MATCH($BC$12&amp;"_"&amp;BG$20,データシート1!$A$1:$BT$1,0),0)</f>
        <v>1.3527645174959777</v>
      </c>
      <c r="BH26" s="34">
        <f>VLOOKUP($AX26&amp;"_"&amp;$BC$14,データシート1!$A:$BT,MATCH($BC$12&amp;"_"&amp;BH$20,データシート1!$A$1:$BT$1,0),0)</f>
        <v>21.059381250520524</v>
      </c>
      <c r="BI26" s="34">
        <f>VLOOKUP($AX26&amp;"_"&amp;$BC$14,データシート1!$A:$BT,MATCH($BC$12&amp;"_"&amp;BI$20,データシート1!$A$1:$BT$1,0),0)</f>
        <v>28.790521589261417</v>
      </c>
      <c r="BJ26" s="34">
        <f>VLOOKUP($AX26&amp;"_"&amp;$BC$14,データシート1!$A:$BT,MATCH($BC$12&amp;"_"&amp;BJ$20,データシート1!$A$1:$BT$1,0),0)</f>
        <v>46.541513295445547</v>
      </c>
      <c r="BK26" s="34">
        <f t="shared" si="1"/>
        <v>54.278649940969906</v>
      </c>
      <c r="BL26" s="34">
        <f t="shared" si="2"/>
        <v>52.498406895692696</v>
      </c>
      <c r="BM26" s="34">
        <f>VLOOKUP($AX26&amp;"_"&amp;$BC$14,データシート1!$A:$BT,MATCH($BC$12&amp;"_"&amp;BM$20,データシート1!$A$1:$BT$1,0),0)</f>
        <v>26.365872808937123</v>
      </c>
      <c r="BN26" s="34">
        <f>VLOOKUP($AX26&amp;"_"&amp;$BC$14,データシート1!$A:$BT,MATCH($BC$12&amp;"_"&amp;BN$20,データシート1!$A$1:$BT$1,0),0)</f>
        <v>26.132534086755573</v>
      </c>
      <c r="BO26" s="34">
        <f>VLOOKUP($AX26&amp;"_"&amp;$BC$14,データシート1!$A:$BT,MATCH($BC$12&amp;"_"&amp;BO$20,データシート1!$A$1:$BT$1,0),0)</f>
        <v>1.6953864374993499</v>
      </c>
      <c r="BP26" s="34">
        <f>VLOOKUP($AX26&amp;"_"&amp;$BC$14,データシート1!$A:$BT,MATCH($BC$12&amp;"_"&amp;BP$20,データシート1!$A$1:$BT$1,0),0)</f>
        <v>8.4856607777861581E-2</v>
      </c>
      <c r="BQ26" s="34">
        <f>VLOOKUP($AX26&amp;"_"&amp;$BC$14,データシート1!$A:$BT,MATCH($BC$12&amp;"_"&amp;BQ$20,データシート1!$A$1:$BT$1,0),0)</f>
        <v>4.7335003812654772</v>
      </c>
      <c r="BR26" s="35">
        <f t="shared" si="3"/>
        <v>303.50564848319516</v>
      </c>
      <c r="BT26" s="121" t="str">
        <f t="shared" si="4"/>
        <v>東かがわ市</v>
      </c>
      <c r="BU26" s="33">
        <f t="shared" si="25"/>
        <v>303.50564848319516</v>
      </c>
      <c r="BV26" s="59">
        <f t="shared" si="16"/>
        <v>0.55735853392402068</v>
      </c>
      <c r="BW26" s="59">
        <f t="shared" si="5"/>
        <v>0.48351428792720375</v>
      </c>
      <c r="BX26" s="59">
        <f t="shared" si="5"/>
        <v>4.4571312733604007E-3</v>
      </c>
      <c r="BY26" s="59">
        <f t="shared" si="5"/>
        <v>6.9387114723456503E-2</v>
      </c>
      <c r="BZ26" s="59">
        <f t="shared" si="5"/>
        <v>9.4859920179889243E-2</v>
      </c>
      <c r="CA26" s="59">
        <f t="shared" si="5"/>
        <v>0.1533464485028275</v>
      </c>
      <c r="CB26" s="59">
        <f t="shared" si="5"/>
        <v>0.17883901078030601</v>
      </c>
      <c r="CC26" s="59">
        <f t="shared" si="5"/>
        <v>0.17297340974726369</v>
      </c>
      <c r="CD26" s="59">
        <f t="shared" si="5"/>
        <v>8.6871110770767021E-2</v>
      </c>
      <c r="CE26" s="59">
        <f t="shared" si="5"/>
        <v>8.6102298976496669E-2</v>
      </c>
      <c r="CF26" s="59">
        <f t="shared" si="5"/>
        <v>5.5860128006587064E-3</v>
      </c>
      <c r="CG26" s="59">
        <f t="shared" si="5"/>
        <v>2.7958823238362238E-4</v>
      </c>
      <c r="CH26" s="59">
        <f t="shared" si="5"/>
        <v>1.5596086612956618E-2</v>
      </c>
      <c r="CI26" s="122">
        <f t="shared" si="6"/>
        <v>1</v>
      </c>
      <c r="CK26" s="123" t="str">
        <f t="shared" si="7"/>
        <v>東かがわ市</v>
      </c>
      <c r="CL26" s="124">
        <f t="shared" si="17"/>
        <v>169.16146327625282</v>
      </c>
      <c r="CM26" s="65">
        <f t="shared" si="18"/>
        <v>0.49140033663724741</v>
      </c>
      <c r="CN26" s="66">
        <f t="shared" si="19"/>
        <v>146.74931750823632</v>
      </c>
      <c r="CO26" s="65">
        <f t="shared" si="20"/>
        <v>0.47317426192529166</v>
      </c>
      <c r="CP26" s="66">
        <f t="shared" si="8"/>
        <v>1.3527645174959777</v>
      </c>
      <c r="CQ26" s="65">
        <f t="shared" si="21"/>
        <v>0</v>
      </c>
      <c r="CR26" s="66">
        <f t="shared" si="9"/>
        <v>21.059381250520524</v>
      </c>
      <c r="CS26" s="65">
        <f t="shared" si="22"/>
        <v>0.64997161299132067</v>
      </c>
      <c r="CT26" s="66">
        <f t="shared" si="10"/>
        <v>28.790521589261417</v>
      </c>
      <c r="CU26" s="67">
        <f t="shared" si="23"/>
        <v>0</v>
      </c>
      <c r="CV26" s="16"/>
      <c r="CW26" s="959">
        <f t="shared" si="24"/>
        <v>83.126000000000005</v>
      </c>
      <c r="CX26" s="962">
        <f>VLOOKUP($AX26&amp;"_"&amp;$CW$14,データシート1!$A:$BT,MATCH($CW$12&amp;"_"&amp;CX$20,データシート1!$A$1:$BT$1,0),0)</f>
        <v>69.438000000000002</v>
      </c>
      <c r="CY26" s="962">
        <f>VLOOKUP($AX26&amp;"_"&amp;$CW$14,データシート1!$A:$BT,MATCH($CW$12&amp;"_"&amp;CY$20,データシート1!$A$1:$BT$1,0),0)</f>
        <v>0</v>
      </c>
      <c r="CZ26" s="962">
        <f>VLOOKUP($AX26&amp;"_"&amp;$CW$14,データシート1!$A:$BT,MATCH($CW$12&amp;"_"&amp;CZ$20,データシート1!$A$1:$BT$1,0),0)</f>
        <v>13.688000000000001</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83.126000000000005</v>
      </c>
      <c r="DE26" s="16"/>
      <c r="DF26" s="125">
        <f>VLOOKUP($AX26&amp;"_"&amp;$DF$14,データシート1!$A:$BT,MATCH($DF$12&amp;"_"&amp;DF$20,データシート1!$A$1:$BT$1,0),0)</f>
        <v>4</v>
      </c>
      <c r="DG26" s="64">
        <f>VLOOKUP($AX26&amp;"_"&amp;$DF$14,データシート1!$A:$BT,MATCH($DF$12&amp;"_"&amp;DG$20,データシート1!$A$1:$BT$1,0),0)</f>
        <v>0</v>
      </c>
      <c r="DH26" s="64">
        <f>VLOOKUP($AX26&amp;"_"&amp;$DF$14,データシート1!$A:$BT,MATCH($DF$12&amp;"_"&amp;DH$20,データシート1!$A$1:$BT$1,0),0)</f>
        <v>1</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5</v>
      </c>
      <c r="DM26" s="16"/>
      <c r="DN26" s="126">
        <f t="shared" si="26"/>
        <v>0.84</v>
      </c>
      <c r="DO26" s="127">
        <f t="shared" si="27"/>
        <v>0</v>
      </c>
      <c r="DP26" s="127">
        <f t="shared" si="13"/>
        <v>0.16</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11343</v>
      </c>
      <c r="AY27" s="18" t="str">
        <f>IF(IFERROR(比較地域マスタ!$Z12,"")=0,"",IFERROR(比較地域マスタ!$Z12,""))</f>
        <v>小川町</v>
      </c>
      <c r="BB27" s="110" t="str">
        <f t="shared" si="0"/>
        <v>11343</v>
      </c>
      <c r="BC27" s="1031" t="str">
        <f t="shared" si="0"/>
        <v>小川町</v>
      </c>
      <c r="BD27" s="34">
        <f t="shared" si="14"/>
        <v>160.56799200313853</v>
      </c>
      <c r="BE27" s="34">
        <f t="shared" si="15"/>
        <v>57.534569290629257</v>
      </c>
      <c r="BF27" s="34">
        <f>VLOOKUP($AX27&amp;"_"&amp;$BC$14,データシート1!$A:$BT,MATCH($BC$12&amp;"_"&amp;BF$20,データシート1!$A$1:$BT$1,0),0)</f>
        <v>54.014543219037158</v>
      </c>
      <c r="BG27" s="34">
        <f>VLOOKUP($AX27&amp;"_"&amp;$BC$14,データシート1!$A:$BT,MATCH($BC$12&amp;"_"&amp;BG$20,データシート1!$A$1:$BT$1,0),0)</f>
        <v>0.96847741655190278</v>
      </c>
      <c r="BH27" s="34">
        <f>VLOOKUP($AX27&amp;"_"&amp;$BC$14,データシート1!$A:$BT,MATCH($BC$12&amp;"_"&amp;BH$20,データシート1!$A$1:$BT$1,0),0)</f>
        <v>2.5515486550401945</v>
      </c>
      <c r="BI27" s="34">
        <f>VLOOKUP($AX27&amp;"_"&amp;$BC$14,データシート1!$A:$BT,MATCH($BC$12&amp;"_"&amp;BI$20,データシート1!$A$1:$BT$1,0),0)</f>
        <v>25.277859601737116</v>
      </c>
      <c r="BJ27" s="34">
        <f>VLOOKUP($AX27&amp;"_"&amp;$BC$14,データシート1!$A:$BT,MATCH($BC$12&amp;"_"&amp;BJ$20,データシート1!$A$1:$BT$1,0),0)</f>
        <v>32.43683687207573</v>
      </c>
      <c r="BK27" s="34">
        <f t="shared" si="1"/>
        <v>43.98252757392293</v>
      </c>
      <c r="BL27" s="34">
        <f t="shared" si="2"/>
        <v>42.309912108308581</v>
      </c>
      <c r="BM27" s="34">
        <f>VLOOKUP($AX27&amp;"_"&amp;$BC$14,データシート1!$A:$BT,MATCH($BC$12&amp;"_"&amp;BM$20,データシート1!$A$1:$BT$1,0),0)</f>
        <v>25.744747809004949</v>
      </c>
      <c r="BN27" s="34">
        <f>VLOOKUP($AX27&amp;"_"&amp;$BC$14,データシート1!$A:$BT,MATCH($BC$12&amp;"_"&amp;BN$20,データシート1!$A$1:$BT$1,0),0)</f>
        <v>16.565164299303628</v>
      </c>
      <c r="BO27" s="34">
        <f>VLOOKUP($AX27&amp;"_"&amp;$BC$14,データシート1!$A:$BT,MATCH($BC$12&amp;"_"&amp;BO$20,データシート1!$A$1:$BT$1,0),0)</f>
        <v>1.6726154656143499</v>
      </c>
      <c r="BP27" s="34">
        <f>VLOOKUP($AX27&amp;"_"&amp;$BC$14,データシート1!$A:$BT,MATCH($BC$12&amp;"_"&amp;BP$20,データシート1!$A$1:$BT$1,0),0)</f>
        <v>0</v>
      </c>
      <c r="BQ27" s="34">
        <f>VLOOKUP($AX27&amp;"_"&amp;$BC$14,データシート1!$A:$BT,MATCH($BC$12&amp;"_"&amp;BQ$20,データシート1!$A$1:$BT$1,0),0)</f>
        <v>1.336198664773486</v>
      </c>
      <c r="BR27" s="35">
        <f t="shared" si="3"/>
        <v>160.56799200313853</v>
      </c>
      <c r="BT27" s="121" t="str">
        <f t="shared" si="4"/>
        <v>小川町</v>
      </c>
      <c r="BU27" s="33">
        <f t="shared" si="25"/>
        <v>160.56799200313853</v>
      </c>
      <c r="BV27" s="59">
        <f t="shared" si="16"/>
        <v>0.35831904337138787</v>
      </c>
      <c r="BW27" s="59">
        <f t="shared" si="5"/>
        <v>0.3363967036343169</v>
      </c>
      <c r="BX27" s="59">
        <f t="shared" si="5"/>
        <v>6.0315720740468154E-3</v>
      </c>
      <c r="BY27" s="59">
        <f t="shared" si="5"/>
        <v>1.5890767663024153E-2</v>
      </c>
      <c r="BZ27" s="59">
        <f t="shared" si="5"/>
        <v>0.15742776182467938</v>
      </c>
      <c r="CA27" s="59">
        <f t="shared" si="5"/>
        <v>0.20201309406324086</v>
      </c>
      <c r="CB27" s="59">
        <f t="shared" si="5"/>
        <v>0.27391840070506224</v>
      </c>
      <c r="CC27" s="59">
        <f t="shared" si="5"/>
        <v>0.26350153340325494</v>
      </c>
      <c r="CD27" s="59">
        <f t="shared" si="5"/>
        <v>0.16033549082747284</v>
      </c>
      <c r="CE27" s="59">
        <f t="shared" si="5"/>
        <v>0.10316604257578209</v>
      </c>
      <c r="CF27" s="59">
        <f t="shared" si="5"/>
        <v>1.0416867301807301E-2</v>
      </c>
      <c r="CG27" s="59">
        <f t="shared" si="5"/>
        <v>0</v>
      </c>
      <c r="CH27" s="59">
        <f t="shared" si="5"/>
        <v>8.3217000356295683E-3</v>
      </c>
      <c r="CI27" s="122">
        <f t="shared" si="6"/>
        <v>1</v>
      </c>
      <c r="CK27" s="123" t="str">
        <f t="shared" si="7"/>
        <v>小川町</v>
      </c>
      <c r="CL27" s="124">
        <f t="shared" si="17"/>
        <v>57.534569290629257</v>
      </c>
      <c r="CM27" s="65">
        <f t="shared" si="18"/>
        <v>0.19228439764824742</v>
      </c>
      <c r="CN27" s="66">
        <f t="shared" si="19"/>
        <v>54.014543219037158</v>
      </c>
      <c r="CO27" s="65">
        <f t="shared" si="20"/>
        <v>0.20481520976929971</v>
      </c>
      <c r="CP27" s="66">
        <f t="shared" si="8"/>
        <v>0.96847741655190278</v>
      </c>
      <c r="CQ27" s="65">
        <f t="shared" si="21"/>
        <v>0</v>
      </c>
      <c r="CR27" s="66">
        <f t="shared" si="9"/>
        <v>2.5515486550401945</v>
      </c>
      <c r="CS27" s="65">
        <f t="shared" si="22"/>
        <v>0</v>
      </c>
      <c r="CT27" s="66">
        <f t="shared" si="10"/>
        <v>25.277859601737116</v>
      </c>
      <c r="CU27" s="67">
        <f t="shared" si="23"/>
        <v>0</v>
      </c>
      <c r="CV27" s="16"/>
      <c r="CW27" s="959">
        <f t="shared" si="24"/>
        <v>11.063000000000001</v>
      </c>
      <c r="CX27" s="962">
        <f>VLOOKUP($AX27&amp;"_"&amp;$CW$14,データシート1!$A:$BT,MATCH($CW$12&amp;"_"&amp;CX$20,データシート1!$A$1:$BT$1,0),0)</f>
        <v>11.063000000000001</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11.063000000000001</v>
      </c>
      <c r="DE27" s="16"/>
      <c r="DF27" s="125">
        <f>VLOOKUP($AX27&amp;"_"&amp;$DF$14,データシート1!$A:$BT,MATCH($DF$12&amp;"_"&amp;DF$20,データシート1!$A$1:$BT$1,0),0)</f>
        <v>1</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1</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42209</v>
      </c>
      <c r="AY28" s="18" t="str">
        <f>IF(IFERROR(比較地域マスタ!$Z13,"")=0,"",IFERROR(比較地域マスタ!$Z13,""))</f>
        <v>対馬市</v>
      </c>
      <c r="BB28" s="110" t="str">
        <f t="shared" si="0"/>
        <v>42209</v>
      </c>
      <c r="BC28" s="1031" t="str">
        <f t="shared" si="0"/>
        <v>対馬市</v>
      </c>
      <c r="BD28" s="34">
        <f t="shared" si="14"/>
        <v>210.6242799111194</v>
      </c>
      <c r="BE28" s="34">
        <f t="shared" si="15"/>
        <v>48.493653618363055</v>
      </c>
      <c r="BF28" s="34">
        <f>VLOOKUP($AX28&amp;"_"&amp;$BC$14,データシート1!$A:$BT,MATCH($BC$12&amp;"_"&amp;BF$20,データシート1!$A$1:$BT$1,0),0)</f>
        <v>2.6788291527660268</v>
      </c>
      <c r="BG28" s="34">
        <f>VLOOKUP($AX28&amp;"_"&amp;$BC$14,データシート1!$A:$BT,MATCH($BC$12&amp;"_"&amp;BG$20,データシート1!$A$1:$BT$1,0),0)</f>
        <v>2.7222376164122588</v>
      </c>
      <c r="BH28" s="34">
        <f>VLOOKUP($AX28&amp;"_"&amp;$BC$14,データシート1!$A:$BT,MATCH($BC$12&amp;"_"&amp;BH$20,データシート1!$A$1:$BT$1,0),0)</f>
        <v>43.092586849184769</v>
      </c>
      <c r="BI28" s="34">
        <f>VLOOKUP($AX28&amp;"_"&amp;$BC$14,データシート1!$A:$BT,MATCH($BC$12&amp;"_"&amp;BI$20,データシート1!$A$1:$BT$1,0),0)</f>
        <v>30.346465584817295</v>
      </c>
      <c r="BJ28" s="34">
        <f>VLOOKUP($AX28&amp;"_"&amp;$BC$14,データシート1!$A:$BT,MATCH($BC$12&amp;"_"&amp;BJ$20,データシート1!$A$1:$BT$1,0),0)</f>
        <v>28.410714986338171</v>
      </c>
      <c r="BK28" s="34">
        <f t="shared" si="1"/>
        <v>94.806524279290898</v>
      </c>
      <c r="BL28" s="34">
        <f t="shared" si="2"/>
        <v>59.653274300500499</v>
      </c>
      <c r="BM28" s="34">
        <f>VLOOKUP($AX28&amp;"_"&amp;$BC$14,データシート1!$A:$BT,MATCH($BC$12&amp;"_"&amp;BM$20,データシート1!$A$1:$BT$1,0),0)</f>
        <v>22.92182302813158</v>
      </c>
      <c r="BN28" s="34">
        <f>VLOOKUP($AX28&amp;"_"&amp;$BC$14,データシート1!$A:$BT,MATCH($BC$12&amp;"_"&amp;BN$20,データシート1!$A$1:$BT$1,0),0)</f>
        <v>36.731451272368915</v>
      </c>
      <c r="BO28" s="34">
        <f>VLOOKUP($AX28&amp;"_"&amp;$BC$14,データシート1!$A:$BT,MATCH($BC$12&amp;"_"&amp;BO$20,データシート1!$A$1:$BT$1,0),0)</f>
        <v>1.6943354695661901</v>
      </c>
      <c r="BP28" s="34">
        <f>VLOOKUP($AX28&amp;"_"&amp;$BC$14,データシート1!$A:$BT,MATCH($BC$12&amp;"_"&amp;BP$20,データシート1!$A$1:$BT$1,0),0)</f>
        <v>33.458914509224201</v>
      </c>
      <c r="BQ28" s="34">
        <f>VLOOKUP($AX28&amp;"_"&amp;$BC$14,データシート1!$A:$BT,MATCH($BC$12&amp;"_"&amp;BQ$20,データシート1!$A$1:$BT$1,0),0)</f>
        <v>8.5669214423100009</v>
      </c>
      <c r="BR28" s="35">
        <f t="shared" si="3"/>
        <v>210.6242799111194</v>
      </c>
      <c r="BT28" s="121" t="str">
        <f t="shared" si="4"/>
        <v>対馬市</v>
      </c>
      <c r="BU28" s="33">
        <f t="shared" si="25"/>
        <v>210.6242799111194</v>
      </c>
      <c r="BV28" s="59">
        <f t="shared" si="16"/>
        <v>0.23023771826698575</v>
      </c>
      <c r="BW28" s="59">
        <f t="shared" si="5"/>
        <v>1.2718520172016525E-2</v>
      </c>
      <c r="BX28" s="59">
        <f t="shared" si="5"/>
        <v>1.2924614472562263E-2</v>
      </c>
      <c r="BY28" s="59">
        <f t="shared" si="5"/>
        <v>0.20459458362240696</v>
      </c>
      <c r="BZ28" s="59">
        <f t="shared" si="5"/>
        <v>0.14407866746237943</v>
      </c>
      <c r="CA28" s="59">
        <f t="shared" si="5"/>
        <v>0.13488812874910294</v>
      </c>
      <c r="CB28" s="59">
        <f t="shared" si="5"/>
        <v>0.45012153546256856</v>
      </c>
      <c r="CC28" s="59">
        <f t="shared" si="5"/>
        <v>0.28322126169724293</v>
      </c>
      <c r="CD28" s="59">
        <f t="shared" si="5"/>
        <v>0.10882801848772744</v>
      </c>
      <c r="CE28" s="59">
        <f t="shared" si="5"/>
        <v>0.17439324320951549</v>
      </c>
      <c r="CF28" s="59">
        <f t="shared" si="5"/>
        <v>8.0443502063540662E-3</v>
      </c>
      <c r="CG28" s="59">
        <f t="shared" si="5"/>
        <v>0.15885592355897149</v>
      </c>
      <c r="CH28" s="59">
        <f t="shared" si="5"/>
        <v>4.0673950058963411E-2</v>
      </c>
      <c r="CI28" s="122">
        <f t="shared" si="6"/>
        <v>1</v>
      </c>
      <c r="CK28" s="123" t="str">
        <f t="shared" si="7"/>
        <v>対馬市</v>
      </c>
      <c r="CL28" s="124">
        <f t="shared" si="17"/>
        <v>48.493653618363055</v>
      </c>
      <c r="CM28" s="65">
        <f t="shared" si="18"/>
        <v>0</v>
      </c>
      <c r="CN28" s="66">
        <f t="shared" si="19"/>
        <v>2.6788291527660268</v>
      </c>
      <c r="CO28" s="65">
        <f t="shared" si="20"/>
        <v>0</v>
      </c>
      <c r="CP28" s="66">
        <f t="shared" si="8"/>
        <v>2.7222376164122588</v>
      </c>
      <c r="CQ28" s="65">
        <f t="shared" si="21"/>
        <v>0</v>
      </c>
      <c r="CR28" s="66">
        <f t="shared" si="9"/>
        <v>43.092586849184769</v>
      </c>
      <c r="CS28" s="65">
        <f t="shared" si="22"/>
        <v>0</v>
      </c>
      <c r="CT28" s="66">
        <f t="shared" si="10"/>
        <v>30.346465584817295</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5.2759999999999998</v>
      </c>
      <c r="DC28" s="962">
        <f>VLOOKUP($AX28&amp;"_"&amp;$CW$14,データシート1!$A:$BT,MATCH($CW$12&amp;"_"&amp;DC$20,データシート1!$A$1:$BT$1,0),0)</f>
        <v>0</v>
      </c>
      <c r="DD28" s="961">
        <f t="shared" si="11"/>
        <v>5.2759999999999998</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1</v>
      </c>
      <c r="DK28" s="64">
        <f>VLOOKUP($AX28&amp;"_"&amp;$DF$14,データシート1!$A:$BT,MATCH($DF$12&amp;"_"&amp;DK$20,データシート1!$A$1:$BT$1,0),0)</f>
        <v>0</v>
      </c>
      <c r="DL28" s="68">
        <f t="shared" si="12"/>
        <v>1</v>
      </c>
      <c r="DM28" s="16"/>
      <c r="DN28" s="126">
        <f t="shared" si="26"/>
        <v>0</v>
      </c>
      <c r="DO28" s="127">
        <f t="shared" si="27"/>
        <v>0</v>
      </c>
      <c r="DP28" s="127">
        <f t="shared" si="13"/>
        <v>0</v>
      </c>
      <c r="DQ28" s="127">
        <f t="shared" si="13"/>
        <v>0</v>
      </c>
      <c r="DR28" s="127">
        <f t="shared" si="13"/>
        <v>1</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40225</v>
      </c>
      <c r="AY29" s="18" t="str">
        <f>IF(IFERROR(比較地域マスタ!$Z14,"")=0,"",IFERROR(比較地域マスタ!$Z14,""))</f>
        <v>うきは市</v>
      </c>
      <c r="BB29" s="110" t="str">
        <f t="shared" si="0"/>
        <v>40225</v>
      </c>
      <c r="BC29" s="1031" t="str">
        <f t="shared" si="0"/>
        <v>うきは市</v>
      </c>
      <c r="BD29" s="34">
        <f t="shared" si="14"/>
        <v>220.05256446654957</v>
      </c>
      <c r="BE29" s="34">
        <f t="shared" si="15"/>
        <v>115.60525250108732</v>
      </c>
      <c r="BF29" s="34">
        <f>VLOOKUP($AX29&amp;"_"&amp;$BC$14,データシート1!$A:$BT,MATCH($BC$12&amp;"_"&amp;BF$20,データシート1!$A$1:$BT$1,0),0)</f>
        <v>107.98876139141232</v>
      </c>
      <c r="BG29" s="34">
        <f>VLOOKUP($AX29&amp;"_"&amp;$BC$14,データシート1!$A:$BT,MATCH($BC$12&amp;"_"&amp;BG$20,データシート1!$A$1:$BT$1,0),0)</f>
        <v>1.5368541687618344</v>
      </c>
      <c r="BH29" s="34">
        <f>VLOOKUP($AX29&amp;"_"&amp;$BC$14,データシート1!$A:$BT,MATCH($BC$12&amp;"_"&amp;BH$20,データシート1!$A$1:$BT$1,0),0)</f>
        <v>6.0796369409131623</v>
      </c>
      <c r="BI29" s="34">
        <f>VLOOKUP($AX29&amp;"_"&amp;$BC$14,データシート1!$A:$BT,MATCH($BC$12&amp;"_"&amp;BI$20,データシート1!$A$1:$BT$1,0),0)</f>
        <v>23.267656232234405</v>
      </c>
      <c r="BJ29" s="34">
        <f>VLOOKUP($AX29&amp;"_"&amp;$BC$14,データシート1!$A:$BT,MATCH($BC$12&amp;"_"&amp;BJ$20,データシート1!$A$1:$BT$1,0),0)</f>
        <v>20.376751052366824</v>
      </c>
      <c r="BK29" s="34">
        <f t="shared" si="1"/>
        <v>60.802904680861019</v>
      </c>
      <c r="BL29" s="34">
        <f t="shared" si="2"/>
        <v>59.135135345160656</v>
      </c>
      <c r="BM29" s="34">
        <f>VLOOKUP($AX29&amp;"_"&amp;$BC$14,データシート1!$A:$BT,MATCH($BC$12&amp;"_"&amp;BM$20,データシート1!$A$1:$BT$1,0),0)</f>
        <v>25.623784734619903</v>
      </c>
      <c r="BN29" s="34">
        <f>VLOOKUP($AX29&amp;"_"&amp;$BC$14,データシート1!$A:$BT,MATCH($BC$12&amp;"_"&amp;BN$20,データシート1!$A$1:$BT$1,0),0)</f>
        <v>33.511350610540752</v>
      </c>
      <c r="BO29" s="34">
        <f>VLOOKUP($AX29&amp;"_"&amp;$BC$14,データシート1!$A:$BT,MATCH($BC$12&amp;"_"&amp;BO$20,データシート1!$A$1:$BT$1,0),0)</f>
        <v>1.66776933570036</v>
      </c>
      <c r="BP29" s="34">
        <f>VLOOKUP($AX29&amp;"_"&amp;$BC$14,データシート1!$A:$BT,MATCH($BC$12&amp;"_"&amp;BP$20,データシート1!$A$1:$BT$1,0),0)</f>
        <v>0</v>
      </c>
      <c r="BQ29" s="34">
        <f>VLOOKUP($AX29&amp;"_"&amp;$BC$14,データシート1!$A:$BT,MATCH($BC$12&amp;"_"&amp;BQ$20,データシート1!$A$1:$BT$1,0),0)</f>
        <v>0</v>
      </c>
      <c r="BR29" s="35">
        <f t="shared" si="3"/>
        <v>220.05256446654957</v>
      </c>
      <c r="BT29" s="121" t="str">
        <f t="shared" si="4"/>
        <v>うきは市</v>
      </c>
      <c r="BU29" s="33">
        <f t="shared" si="25"/>
        <v>220.05256446654957</v>
      </c>
      <c r="BV29" s="59">
        <f t="shared" si="16"/>
        <v>0.52535289821019382</v>
      </c>
      <c r="BW29" s="59">
        <f t="shared" si="5"/>
        <v>0.4907407539339439</v>
      </c>
      <c r="BX29" s="59">
        <f t="shared" si="5"/>
        <v>6.9840320765516611E-3</v>
      </c>
      <c r="BY29" s="59">
        <f t="shared" si="5"/>
        <v>2.7628112199698244E-2</v>
      </c>
      <c r="BZ29" s="59">
        <f t="shared" si="5"/>
        <v>0.10573681015097348</v>
      </c>
      <c r="CA29" s="59">
        <f t="shared" si="5"/>
        <v>9.2599470957150862E-2</v>
      </c>
      <c r="CB29" s="59">
        <f t="shared" si="5"/>
        <v>0.27631082068168189</v>
      </c>
      <c r="CC29" s="59">
        <f t="shared" si="5"/>
        <v>0.26873186180999881</v>
      </c>
      <c r="CD29" s="59">
        <f t="shared" si="5"/>
        <v>0.11644392691690263</v>
      </c>
      <c r="CE29" s="59">
        <f t="shared" si="5"/>
        <v>0.15228793489309619</v>
      </c>
      <c r="CF29" s="59">
        <f t="shared" si="5"/>
        <v>7.5789588716830402E-3</v>
      </c>
      <c r="CG29" s="59">
        <f t="shared" si="5"/>
        <v>0</v>
      </c>
      <c r="CH29" s="59">
        <f t="shared" si="5"/>
        <v>0</v>
      </c>
      <c r="CI29" s="122">
        <f t="shared" si="6"/>
        <v>1</v>
      </c>
      <c r="CK29" s="123" t="str">
        <f t="shared" si="7"/>
        <v>うきは市</v>
      </c>
      <c r="CL29" s="124">
        <f t="shared" si="17"/>
        <v>115.60525250108732</v>
      </c>
      <c r="CM29" s="65">
        <f t="shared" si="18"/>
        <v>0.14732029584762868</v>
      </c>
      <c r="CN29" s="66">
        <f t="shared" si="19"/>
        <v>107.98876139141232</v>
      </c>
      <c r="CO29" s="65">
        <f t="shared" si="20"/>
        <v>0.15771085602389703</v>
      </c>
      <c r="CP29" s="66">
        <f t="shared" si="8"/>
        <v>1.5368541687618344</v>
      </c>
      <c r="CQ29" s="65">
        <f t="shared" si="21"/>
        <v>0</v>
      </c>
      <c r="CR29" s="66">
        <f t="shared" si="9"/>
        <v>6.0796369409131623</v>
      </c>
      <c r="CS29" s="65">
        <f t="shared" si="22"/>
        <v>0</v>
      </c>
      <c r="CT29" s="66">
        <f t="shared" si="10"/>
        <v>23.267656232234405</v>
      </c>
      <c r="CU29" s="67">
        <f t="shared" si="23"/>
        <v>0.1391201575135679</v>
      </c>
      <c r="CV29" s="16"/>
      <c r="CW29" s="959">
        <f t="shared" si="24"/>
        <v>17.030999999999999</v>
      </c>
      <c r="CX29" s="962">
        <f>VLOOKUP($AX29&amp;"_"&amp;$CW$14,データシート1!$A:$BT,MATCH($CW$12&amp;"_"&amp;CX$20,データシート1!$A$1:$BT$1,0),0)</f>
        <v>17.030999999999999</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3.2370000000000001</v>
      </c>
      <c r="DB29" s="962">
        <f>VLOOKUP($AX29&amp;"_"&amp;$CW$14,データシート1!$A:$BT,MATCH($CW$12&amp;"_"&amp;DB$20,データシート1!$A$1:$BT$1,0),0)</f>
        <v>0</v>
      </c>
      <c r="DC29" s="962">
        <f>VLOOKUP($AX29&amp;"_"&amp;$CW$14,データシート1!$A:$BT,MATCH($CW$12&amp;"_"&amp;DC$20,データシート1!$A$1:$BT$1,0),0)</f>
        <v>0</v>
      </c>
      <c r="DD29" s="961">
        <f t="shared" si="11"/>
        <v>20.268000000000001</v>
      </c>
      <c r="DE29" s="16"/>
      <c r="DF29" s="125">
        <f>VLOOKUP($AX29&amp;"_"&amp;$DF$14,データシート1!$A:$BT,MATCH($DF$12&amp;"_"&amp;DF$20,データシート1!$A$1:$BT$1,0),0)</f>
        <v>3</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1</v>
      </c>
      <c r="DJ29" s="64">
        <f>VLOOKUP($AX29&amp;"_"&amp;$DF$14,データシート1!$A:$BT,MATCH($DF$12&amp;"_"&amp;DJ$20,データシート1!$A$1:$BT$1,0),0)</f>
        <v>0</v>
      </c>
      <c r="DK29" s="64">
        <f>VLOOKUP($AX29&amp;"_"&amp;$DF$14,データシート1!$A:$BT,MATCH($DF$12&amp;"_"&amp;DK$20,データシート1!$A$1:$BT$1,0),0)</f>
        <v>0</v>
      </c>
      <c r="DL29" s="68">
        <f t="shared" si="12"/>
        <v>4</v>
      </c>
      <c r="DM29" s="16"/>
      <c r="DN29" s="126">
        <f t="shared" si="26"/>
        <v>0.84</v>
      </c>
      <c r="DO29" s="127">
        <f t="shared" si="27"/>
        <v>0</v>
      </c>
      <c r="DP29" s="127">
        <f t="shared" si="13"/>
        <v>0</v>
      </c>
      <c r="DQ29" s="127">
        <f t="shared" si="13"/>
        <v>0.16</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14342</v>
      </c>
      <c r="AY30" s="18" t="str">
        <f>IF(IFERROR(比較地域マスタ!$Z15,"")=0,"",IFERROR(比較地域マスタ!$Z15,""))</f>
        <v>二宮町</v>
      </c>
      <c r="BB30" s="110" t="str">
        <f t="shared" si="0"/>
        <v>14342</v>
      </c>
      <c r="BC30" s="1031" t="str">
        <f t="shared" si="0"/>
        <v>二宮町</v>
      </c>
      <c r="BD30" s="34">
        <f t="shared" si="14"/>
        <v>89.112736971960615</v>
      </c>
      <c r="BE30" s="34">
        <f t="shared" si="15"/>
        <v>8.6186740273729079</v>
      </c>
      <c r="BF30" s="34">
        <f>VLOOKUP($AX30&amp;"_"&amp;$BC$14,データシート1!$A:$BT,MATCH($BC$12&amp;"_"&amp;BF$20,データシート1!$A$1:$BT$1,0),0)</f>
        <v>7.3951992140926368</v>
      </c>
      <c r="BG30" s="34">
        <f>VLOOKUP($AX30&amp;"_"&amp;$BC$14,データシート1!$A:$BT,MATCH($BC$12&amp;"_"&amp;BG$20,データシート1!$A$1:$BT$1,0),0)</f>
        <v>0.47754647636313391</v>
      </c>
      <c r="BH30" s="34">
        <f>VLOOKUP($AX30&amp;"_"&amp;$BC$14,データシート1!$A:$BT,MATCH($BC$12&amp;"_"&amp;BH$20,データシート1!$A$1:$BT$1,0),0)</f>
        <v>0.74592833691713711</v>
      </c>
      <c r="BI30" s="34">
        <f>VLOOKUP($AX30&amp;"_"&amp;$BC$14,データシート1!$A:$BT,MATCH($BC$12&amp;"_"&amp;BI$20,データシート1!$A$1:$BT$1,0),0)</f>
        <v>21.943107646159046</v>
      </c>
      <c r="BJ30" s="34">
        <f>VLOOKUP($AX30&amp;"_"&amp;$BC$14,データシート1!$A:$BT,MATCH($BC$12&amp;"_"&amp;BJ$20,データシート1!$A$1:$BT$1,0),0)</f>
        <v>31.428283586182502</v>
      </c>
      <c r="BK30" s="34">
        <f t="shared" si="1"/>
        <v>27.122671712246159</v>
      </c>
      <c r="BL30" s="34">
        <f t="shared" si="2"/>
        <v>25.477147864464218</v>
      </c>
      <c r="BM30" s="34">
        <f>VLOOKUP($AX30&amp;"_"&amp;$BC$14,データシート1!$A:$BT,MATCH($BC$12&amp;"_"&amp;BM$20,データシート1!$A$1:$BT$1,0),0)</f>
        <v>17.787008477269968</v>
      </c>
      <c r="BN30" s="34">
        <f>VLOOKUP($AX30&amp;"_"&amp;$BC$14,データシート1!$A:$BT,MATCH($BC$12&amp;"_"&amp;BN$20,データシート1!$A$1:$BT$1,0),0)</f>
        <v>7.6901393871942503</v>
      </c>
      <c r="BO30" s="34">
        <f>VLOOKUP($AX30&amp;"_"&amp;$BC$14,データシート1!$A:$BT,MATCH($BC$12&amp;"_"&amp;BO$20,データシート1!$A$1:$BT$1,0),0)</f>
        <v>1.6455238477819401</v>
      </c>
      <c r="BP30" s="34">
        <f>VLOOKUP($AX30&amp;"_"&amp;$BC$14,データシート1!$A:$BT,MATCH($BC$12&amp;"_"&amp;BP$20,データシート1!$A$1:$BT$1,0),0)</f>
        <v>0</v>
      </c>
      <c r="BQ30" s="34">
        <f>VLOOKUP($AX30&amp;"_"&amp;$BC$14,データシート1!$A:$BT,MATCH($BC$12&amp;"_"&amp;BQ$20,データシート1!$A$1:$BT$1,0),0)</f>
        <v>0</v>
      </c>
      <c r="BR30" s="35">
        <f t="shared" si="3"/>
        <v>89.112736971960615</v>
      </c>
      <c r="BT30" s="121" t="str">
        <f t="shared" si="4"/>
        <v>二宮町</v>
      </c>
      <c r="BU30" s="33">
        <f t="shared" si="25"/>
        <v>89.112736971960615</v>
      </c>
      <c r="BV30" s="59">
        <f t="shared" si="16"/>
        <v>9.6716522466196719E-2</v>
      </c>
      <c r="BW30" s="59">
        <f t="shared" si="5"/>
        <v>8.2987005734315417E-2</v>
      </c>
      <c r="BX30" s="59">
        <f t="shared" si="5"/>
        <v>5.3589025832905821E-3</v>
      </c>
      <c r="BY30" s="59">
        <f t="shared" si="5"/>
        <v>8.3706141485907232E-3</v>
      </c>
      <c r="BZ30" s="59">
        <f t="shared" si="5"/>
        <v>0.24623985741862536</v>
      </c>
      <c r="CA30" s="59">
        <f t="shared" si="5"/>
        <v>0.35268003939853665</v>
      </c>
      <c r="CB30" s="59">
        <f t="shared" si="5"/>
        <v>0.30436358071664127</v>
      </c>
      <c r="CC30" s="59">
        <f t="shared" si="5"/>
        <v>0.28589793928650875</v>
      </c>
      <c r="CD30" s="59">
        <f t="shared" si="5"/>
        <v>0.19960119149821043</v>
      </c>
      <c r="CE30" s="59">
        <f t="shared" si="5"/>
        <v>8.6296747788298295E-2</v>
      </c>
      <c r="CF30" s="59">
        <f t="shared" si="5"/>
        <v>1.8465641430132546E-2</v>
      </c>
      <c r="CG30" s="59">
        <f t="shared" si="5"/>
        <v>0</v>
      </c>
      <c r="CH30" s="59">
        <f t="shared" si="5"/>
        <v>0</v>
      </c>
      <c r="CI30" s="122">
        <f t="shared" si="6"/>
        <v>1</v>
      </c>
      <c r="CK30" s="123" t="str">
        <f t="shared" si="7"/>
        <v>二宮町</v>
      </c>
      <c r="CL30" s="124">
        <f t="shared" si="17"/>
        <v>8.6186740273729079</v>
      </c>
      <c r="CM30" s="65">
        <f t="shared" si="18"/>
        <v>0</v>
      </c>
      <c r="CN30" s="66">
        <f t="shared" si="19"/>
        <v>7.3951992140926368</v>
      </c>
      <c r="CO30" s="65">
        <f t="shared" si="20"/>
        <v>0</v>
      </c>
      <c r="CP30" s="66">
        <f t="shared" si="8"/>
        <v>0.47754647636313391</v>
      </c>
      <c r="CQ30" s="65">
        <f t="shared" si="21"/>
        <v>0</v>
      </c>
      <c r="CR30" s="66">
        <f t="shared" si="9"/>
        <v>0.74592833691713711</v>
      </c>
      <c r="CS30" s="65">
        <f t="shared" si="22"/>
        <v>0</v>
      </c>
      <c r="CT30" s="66">
        <f t="shared" si="10"/>
        <v>21.943107646159046</v>
      </c>
      <c r="CU30" s="67">
        <f t="shared" si="23"/>
        <v>0</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0</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0</v>
      </c>
      <c r="DM30" s="16"/>
      <c r="DN30" s="126">
        <f t="shared" si="26"/>
        <v>0</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05209</v>
      </c>
      <c r="AY31" s="18" t="str">
        <f>IF(IFERROR(比較地域マスタ!$Z16,"")=0,"",IFERROR(比較地域マスタ!$Z16,""))</f>
        <v>鹿角市</v>
      </c>
      <c r="BB31" s="110" t="str">
        <f t="shared" si="0"/>
        <v>05209</v>
      </c>
      <c r="BC31" s="1031" t="str">
        <f t="shared" si="0"/>
        <v>鹿角市</v>
      </c>
      <c r="BD31" s="34">
        <f t="shared" si="14"/>
        <v>219.46745438646445</v>
      </c>
      <c r="BE31" s="34">
        <f t="shared" si="15"/>
        <v>58.216802550092453</v>
      </c>
      <c r="BF31" s="34">
        <f>VLOOKUP($AX31&amp;"_"&amp;$BC$14,データシート1!$A:$BT,MATCH($BC$12&amp;"_"&amp;BF$20,データシート1!$A$1:$BT$1,0),0)</f>
        <v>33.99019030539143</v>
      </c>
      <c r="BG31" s="34">
        <f>VLOOKUP($AX31&amp;"_"&amp;$BC$14,データシート1!$A:$BT,MATCH($BC$12&amp;"_"&amp;BG$20,データシート1!$A$1:$BT$1,0),0)</f>
        <v>4.4542703617862189</v>
      </c>
      <c r="BH31" s="34">
        <f>VLOOKUP($AX31&amp;"_"&amp;$BC$14,データシート1!$A:$BT,MATCH($BC$12&amp;"_"&amp;BH$20,データシート1!$A$1:$BT$1,0),0)</f>
        <v>19.772341882914798</v>
      </c>
      <c r="BI31" s="34">
        <f>VLOOKUP($AX31&amp;"_"&amp;$BC$14,データシート1!$A:$BT,MATCH($BC$12&amp;"_"&amp;BI$20,データシート1!$A$1:$BT$1,0),0)</f>
        <v>39.575457480403848</v>
      </c>
      <c r="BJ31" s="34">
        <f>VLOOKUP($AX31&amp;"_"&amp;$BC$14,データシート1!$A:$BT,MATCH($BC$12&amp;"_"&amp;BJ$20,データシート1!$A$1:$BT$1,0),0)</f>
        <v>56.184024135650191</v>
      </c>
      <c r="BK31" s="34">
        <f t="shared" si="1"/>
        <v>60.563727698382245</v>
      </c>
      <c r="BL31" s="34">
        <f t="shared" si="2"/>
        <v>58.860634162706432</v>
      </c>
      <c r="BM31" s="34">
        <f>VLOOKUP($AX31&amp;"_"&amp;$BC$14,データシート1!$A:$BT,MATCH($BC$12&amp;"_"&amp;BM$20,データシート1!$A$1:$BT$1,0),0)</f>
        <v>24.006413290595201</v>
      </c>
      <c r="BN31" s="34">
        <f>VLOOKUP($AX31&amp;"_"&amp;$BC$14,データシート1!$A:$BT,MATCH($BC$12&amp;"_"&amp;BN$20,データシート1!$A$1:$BT$1,0),0)</f>
        <v>34.854220872111227</v>
      </c>
      <c r="BO31" s="34">
        <f>VLOOKUP($AX31&amp;"_"&amp;$BC$14,データシート1!$A:$BT,MATCH($BC$12&amp;"_"&amp;BO$20,データシート1!$A$1:$BT$1,0),0)</f>
        <v>1.7030935356758099</v>
      </c>
      <c r="BP31" s="34">
        <f>VLOOKUP($AX31&amp;"_"&amp;$BC$14,データシート1!$A:$BT,MATCH($BC$12&amp;"_"&amp;BP$20,データシート1!$A$1:$BT$1,0),0)</f>
        <v>0</v>
      </c>
      <c r="BQ31" s="34">
        <f>VLOOKUP($AX31&amp;"_"&amp;$BC$14,データシート1!$A:$BT,MATCH($BC$12&amp;"_"&amp;BQ$20,データシート1!$A$1:$BT$1,0),0)</f>
        <v>4.9274425219357081</v>
      </c>
      <c r="BR31" s="35">
        <f t="shared" si="3"/>
        <v>219.46745438646445</v>
      </c>
      <c r="BT31" s="121" t="str">
        <f t="shared" si="4"/>
        <v>鹿角市</v>
      </c>
      <c r="BU31" s="33">
        <f t="shared" si="25"/>
        <v>219.46745438646445</v>
      </c>
      <c r="BV31" s="59">
        <f t="shared" si="16"/>
        <v>0.26526394409066856</v>
      </c>
      <c r="BW31" s="59">
        <f t="shared" si="5"/>
        <v>0.15487576688950633</v>
      </c>
      <c r="BX31" s="59">
        <f t="shared" si="5"/>
        <v>2.0295812762937546E-2</v>
      </c>
      <c r="BY31" s="59">
        <f t="shared" si="5"/>
        <v>9.0092364438224645E-2</v>
      </c>
      <c r="BZ31" s="59">
        <f t="shared" si="5"/>
        <v>0.18032494882231909</v>
      </c>
      <c r="CA31" s="59">
        <f t="shared" si="5"/>
        <v>0.25600162125503428</v>
      </c>
      <c r="CB31" s="59">
        <f t="shared" si="5"/>
        <v>0.27595767157227064</v>
      </c>
      <c r="CC31" s="59">
        <f t="shared" si="5"/>
        <v>0.2681975526952512</v>
      </c>
      <c r="CD31" s="59">
        <f t="shared" si="5"/>
        <v>0.10938484413420975</v>
      </c>
      <c r="CE31" s="59">
        <f t="shared" si="5"/>
        <v>0.1588127085610414</v>
      </c>
      <c r="CF31" s="59">
        <f t="shared" si="5"/>
        <v>7.7601188770194595E-3</v>
      </c>
      <c r="CG31" s="59">
        <f t="shared" si="5"/>
        <v>0</v>
      </c>
      <c r="CH31" s="59">
        <f t="shared" si="5"/>
        <v>2.2451814259707409E-2</v>
      </c>
      <c r="CI31" s="122">
        <f t="shared" si="6"/>
        <v>1</v>
      </c>
      <c r="CK31" s="123" t="str">
        <f t="shared" si="7"/>
        <v>鹿角市</v>
      </c>
      <c r="CL31" s="124">
        <f t="shared" si="17"/>
        <v>58.216802550092453</v>
      </c>
      <c r="CM31" s="65">
        <f t="shared" si="18"/>
        <v>0.21748016801688627</v>
      </c>
      <c r="CN31" s="66">
        <f t="shared" si="19"/>
        <v>33.99019030539143</v>
      </c>
      <c r="CO31" s="65">
        <f t="shared" si="20"/>
        <v>0</v>
      </c>
      <c r="CP31" s="66">
        <f t="shared" si="8"/>
        <v>4.4542703617862189</v>
      </c>
      <c r="CQ31" s="65">
        <f t="shared" si="21"/>
        <v>0</v>
      </c>
      <c r="CR31" s="66">
        <f t="shared" si="9"/>
        <v>19.772341882914798</v>
      </c>
      <c r="CS31" s="65">
        <f t="shared" si="22"/>
        <v>0.64033891761401918</v>
      </c>
      <c r="CT31" s="66">
        <f t="shared" si="10"/>
        <v>39.575457480403848</v>
      </c>
      <c r="CU31" s="67">
        <f t="shared" si="23"/>
        <v>0.21141890789621315</v>
      </c>
      <c r="CV31" s="16"/>
      <c r="CW31" s="959">
        <f t="shared" si="24"/>
        <v>12.661</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12.661</v>
      </c>
      <c r="DA31" s="962">
        <f>VLOOKUP($AX31&amp;"_"&amp;$CW$14,データシート1!$A:$BT,MATCH($CW$12&amp;"_"&amp;DA$20,データシート1!$A$1:$BT$1,0),0)</f>
        <v>8.3670000000000009</v>
      </c>
      <c r="DB31" s="962">
        <f>VLOOKUP($AX31&amp;"_"&amp;$CW$14,データシート1!$A:$BT,MATCH($CW$12&amp;"_"&amp;DB$20,データシート1!$A$1:$BT$1,0),0)</f>
        <v>0</v>
      </c>
      <c r="DC31" s="962">
        <f>VLOOKUP($AX31&amp;"_"&amp;$CW$14,データシート1!$A:$BT,MATCH($CW$12&amp;"_"&amp;DC$20,データシート1!$A$1:$BT$1,0),0)</f>
        <v>0</v>
      </c>
      <c r="DD31" s="961">
        <f t="shared" si="11"/>
        <v>21.027999999999999</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2</v>
      </c>
      <c r="DI31" s="64">
        <f>VLOOKUP($AX31&amp;"_"&amp;$DF$14,データシート1!$A:$BT,MATCH($DF$12&amp;"_"&amp;DI$20,データシート1!$A$1:$BT$1,0),0)</f>
        <v>1</v>
      </c>
      <c r="DJ31" s="64">
        <f>VLOOKUP($AX31&amp;"_"&amp;$DF$14,データシート1!$A:$BT,MATCH($DF$12&amp;"_"&amp;DJ$20,データシート1!$A$1:$BT$1,0),0)</f>
        <v>0</v>
      </c>
      <c r="DK31" s="64">
        <f>VLOOKUP($AX31&amp;"_"&amp;$DF$14,データシート1!$A:$BT,MATCH($DF$12&amp;"_"&amp;DK$20,データシート1!$A$1:$BT$1,0),0)</f>
        <v>0</v>
      </c>
      <c r="DL31" s="68">
        <f t="shared" si="12"/>
        <v>3</v>
      </c>
      <c r="DM31" s="16"/>
      <c r="DN31" s="126">
        <f t="shared" si="26"/>
        <v>0</v>
      </c>
      <c r="DO31" s="127">
        <f t="shared" si="27"/>
        <v>0</v>
      </c>
      <c r="DP31" s="127">
        <f t="shared" si="13"/>
        <v>0.6</v>
      </c>
      <c r="DQ31" s="127">
        <f t="shared" si="13"/>
        <v>0.4</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40382</v>
      </c>
      <c r="AY32" s="18" t="str">
        <f>IF(IFERROR(比較地域マスタ!$Z17,"")=0,"",IFERROR(比較地域マスタ!$Z17,""))</f>
        <v>水巻町</v>
      </c>
      <c r="AZ32" s="16"/>
      <c r="BA32" s="16"/>
      <c r="BB32" s="110" t="str">
        <f t="shared" si="0"/>
        <v>40382</v>
      </c>
      <c r="BC32" s="1031" t="str">
        <f t="shared" si="0"/>
        <v>水巻町</v>
      </c>
      <c r="BD32" s="34">
        <f t="shared" si="14"/>
        <v>130.58628661361439</v>
      </c>
      <c r="BE32" s="34">
        <f t="shared" si="15"/>
        <v>40.769003894213974</v>
      </c>
      <c r="BF32" s="34">
        <f>VLOOKUP($AX32&amp;"_"&amp;$BC$14,データシート1!$A:$BT,MATCH($BC$12&amp;"_"&amp;BF$20,データシート1!$A$1:$BT$1,0),0)</f>
        <v>39.409948550273846</v>
      </c>
      <c r="BG32" s="34">
        <f>VLOOKUP($AX32&amp;"_"&amp;$BC$14,データシート1!$A:$BT,MATCH($BC$12&amp;"_"&amp;BG$20,データシート1!$A$1:$BT$1,0),0)</f>
        <v>1.3075329969832363</v>
      </c>
      <c r="BH32" s="34">
        <f>VLOOKUP($AX32&amp;"_"&amp;$BC$14,データシート1!$A:$BT,MATCH($BC$12&amp;"_"&amp;BH$20,データシート1!$A$1:$BT$1,0),0)</f>
        <v>5.1522346956891209E-2</v>
      </c>
      <c r="BI32" s="34">
        <f>VLOOKUP($AX32&amp;"_"&amp;$BC$14,データシート1!$A:$BT,MATCH($BC$12&amp;"_"&amp;BI$20,データシート1!$A$1:$BT$1,0),0)</f>
        <v>21.867605622709714</v>
      </c>
      <c r="BJ32" s="34">
        <f>VLOOKUP($AX32&amp;"_"&amp;$BC$14,データシート1!$A:$BT,MATCH($BC$12&amp;"_"&amp;BJ$20,データシート1!$A$1:$BT$1,0),0)</f>
        <v>24.534310851196842</v>
      </c>
      <c r="BK32" s="34">
        <f t="shared" si="1"/>
        <v>43.41536624549385</v>
      </c>
      <c r="BL32" s="34">
        <f t="shared" si="2"/>
        <v>41.786015626461001</v>
      </c>
      <c r="BM32" s="34">
        <f>VLOOKUP($AX32&amp;"_"&amp;$BC$14,データシート1!$A:$BT,MATCH($BC$12&amp;"_"&amp;BM$20,データシート1!$A$1:$BT$1,0),0)</f>
        <v>24.04990563194713</v>
      </c>
      <c r="BN32" s="34">
        <f>VLOOKUP($AX32&amp;"_"&amp;$BC$14,データシート1!$A:$BT,MATCH($BC$12&amp;"_"&amp;BN$20,データシート1!$A$1:$BT$1,0),0)</f>
        <v>17.736109994513871</v>
      </c>
      <c r="BO32" s="34">
        <f>VLOOKUP($AX32&amp;"_"&amp;$BC$14,データシート1!$A:$BT,MATCH($BC$12&amp;"_"&amp;BO$20,データシート1!$A$1:$BT$1,0),0)</f>
        <v>1.6293506190328499</v>
      </c>
      <c r="BP32" s="34">
        <f>VLOOKUP($AX32&amp;"_"&amp;$BC$14,データシート1!$A:$BT,MATCH($BC$12&amp;"_"&amp;BP$20,データシート1!$A$1:$BT$1,0),0)</f>
        <v>0</v>
      </c>
      <c r="BQ32" s="34">
        <f>VLOOKUP($AX32&amp;"_"&amp;$BC$14,データシート1!$A:$BT,MATCH($BC$12&amp;"_"&amp;BQ$20,データシート1!$A$1:$BT$1,0),0)</f>
        <v>0</v>
      </c>
      <c r="BR32" s="35">
        <f t="shared" si="3"/>
        <v>130.58628661361439</v>
      </c>
      <c r="BS32" s="21"/>
      <c r="BT32" s="121" t="str">
        <f t="shared" si="4"/>
        <v>水巻町</v>
      </c>
      <c r="BU32" s="33">
        <f t="shared" si="25"/>
        <v>130.58628661361439</v>
      </c>
      <c r="BV32" s="59">
        <f t="shared" si="16"/>
        <v>0.3121997336124846</v>
      </c>
      <c r="BW32" s="59">
        <f t="shared" si="5"/>
        <v>0.30179239774909966</v>
      </c>
      <c r="BX32" s="59">
        <f t="shared" si="5"/>
        <v>1.0012789481119362E-2</v>
      </c>
      <c r="BY32" s="59">
        <f t="shared" si="5"/>
        <v>3.9454638226553033E-4</v>
      </c>
      <c r="BZ32" s="59">
        <f t="shared" si="5"/>
        <v>0.16745713650172733</v>
      </c>
      <c r="CA32" s="59">
        <f t="shared" si="5"/>
        <v>0.18787815694453627</v>
      </c>
      <c r="CB32" s="59">
        <f t="shared" si="5"/>
        <v>0.33246497294125171</v>
      </c>
      <c r="CC32" s="59">
        <f t="shared" si="5"/>
        <v>0.3199877775076006</v>
      </c>
      <c r="CD32" s="59">
        <f t="shared" si="5"/>
        <v>0.18416869225408991</v>
      </c>
      <c r="CE32" s="59">
        <f t="shared" si="5"/>
        <v>0.13581908525351066</v>
      </c>
      <c r="CF32" s="59">
        <f t="shared" si="5"/>
        <v>1.2477195433651151E-2</v>
      </c>
      <c r="CG32" s="59">
        <f t="shared" si="5"/>
        <v>0</v>
      </c>
      <c r="CH32" s="59">
        <f t="shared" si="5"/>
        <v>0</v>
      </c>
      <c r="CI32" s="122">
        <f t="shared" si="6"/>
        <v>1</v>
      </c>
      <c r="CJ32" s="16"/>
      <c r="CK32" s="123" t="str">
        <f t="shared" si="7"/>
        <v>水巻町</v>
      </c>
      <c r="CL32" s="124">
        <f t="shared" si="17"/>
        <v>40.769003894213974</v>
      </c>
      <c r="CM32" s="65">
        <f t="shared" si="18"/>
        <v>9.1785416433269124E-2</v>
      </c>
      <c r="CN32" s="66">
        <f t="shared" si="19"/>
        <v>39.409948550273846</v>
      </c>
      <c r="CO32" s="65">
        <f t="shared" si="20"/>
        <v>9.4950644130541453E-2</v>
      </c>
      <c r="CP32" s="66">
        <f t="shared" si="8"/>
        <v>1.3075329969832363</v>
      </c>
      <c r="CQ32" s="65">
        <f t="shared" si="21"/>
        <v>0</v>
      </c>
      <c r="CR32" s="66">
        <f t="shared" si="9"/>
        <v>5.1522346956891209E-2</v>
      </c>
      <c r="CS32" s="65">
        <f t="shared" si="22"/>
        <v>0</v>
      </c>
      <c r="CT32" s="66">
        <f t="shared" si="10"/>
        <v>21.867605622709714</v>
      </c>
      <c r="CU32" s="67">
        <f t="shared" si="23"/>
        <v>0.3203825842150822</v>
      </c>
      <c r="CV32" s="16"/>
      <c r="CW32" s="959">
        <f t="shared" si="24"/>
        <v>3.742</v>
      </c>
      <c r="CX32" s="962">
        <f>VLOOKUP($AX32&amp;"_"&amp;$CW$14,データシート1!$A:$BT,MATCH($CW$12&amp;"_"&amp;CX$20,データシート1!$A$1:$BT$1,0),0)</f>
        <v>3.742</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7.0060000000000002</v>
      </c>
      <c r="DB32" s="962">
        <f>VLOOKUP($AX32&amp;"_"&amp;$CW$14,データシート1!$A:$BT,MATCH($CW$12&amp;"_"&amp;DB$20,データシート1!$A$1:$BT$1,0),0)</f>
        <v>0</v>
      </c>
      <c r="DC32" s="962">
        <f>VLOOKUP($AX32&amp;"_"&amp;$CW$14,データシート1!$A:$BT,MATCH($CW$12&amp;"_"&amp;DC$20,データシート1!$A$1:$BT$1,0),0)</f>
        <v>0</v>
      </c>
      <c r="DD32" s="961">
        <f t="shared" si="11"/>
        <v>10.748000000000001</v>
      </c>
      <c r="DE32" s="16"/>
      <c r="DF32" s="125">
        <f>VLOOKUP($AX32&amp;"_"&amp;$DF$14,データシート1!$A:$BT,MATCH($DF$12&amp;"_"&amp;DF$20,データシート1!$A$1:$BT$1,0),0)</f>
        <v>1</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2</v>
      </c>
      <c r="DJ32" s="64">
        <f>VLOOKUP($AX32&amp;"_"&amp;$DF$14,データシート1!$A:$BT,MATCH($DF$12&amp;"_"&amp;DJ$20,データシート1!$A$1:$BT$1,0),0)</f>
        <v>0</v>
      </c>
      <c r="DK32" s="64">
        <f>VLOOKUP($AX32&amp;"_"&amp;$DF$14,データシート1!$A:$BT,MATCH($DF$12&amp;"_"&amp;DK$20,データシート1!$A$1:$BT$1,0),0)</f>
        <v>0</v>
      </c>
      <c r="DL32" s="68">
        <f t="shared" si="12"/>
        <v>3</v>
      </c>
      <c r="DM32" s="16"/>
      <c r="DN32" s="126">
        <f t="shared" si="26"/>
        <v>0.35</v>
      </c>
      <c r="DO32" s="127">
        <f t="shared" si="27"/>
        <v>0</v>
      </c>
      <c r="DP32" s="127">
        <f t="shared" si="13"/>
        <v>0</v>
      </c>
      <c r="DQ32" s="127">
        <f t="shared" si="13"/>
        <v>0.65</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41207</v>
      </c>
      <c r="AY33" s="18" t="str">
        <f>IF(IFERROR(比較地域マスタ!$Z18,"")=0,"",IFERROR(比較地域マスタ!$Z18,""))</f>
        <v>鹿島市</v>
      </c>
      <c r="BB33" s="110" t="str">
        <f t="shared" si="0"/>
        <v>41207</v>
      </c>
      <c r="BC33" s="1031" t="str">
        <f t="shared" si="0"/>
        <v>鹿島市</v>
      </c>
      <c r="BD33" s="34">
        <f t="shared" si="14"/>
        <v>139.74117120126638</v>
      </c>
      <c r="BE33" s="34">
        <f t="shared" si="15"/>
        <v>28.425108456718966</v>
      </c>
      <c r="BF33" s="34">
        <f>VLOOKUP($AX33&amp;"_"&amp;$BC$14,データシート1!$A:$BT,MATCH($BC$12&amp;"_"&amp;BF$20,データシート1!$A$1:$BT$1,0),0)</f>
        <v>20.834102151618612</v>
      </c>
      <c r="BG33" s="34">
        <f>VLOOKUP($AX33&amp;"_"&amp;$BC$14,データシート1!$A:$BT,MATCH($BC$12&amp;"_"&amp;BG$20,データシート1!$A$1:$BT$1,0),0)</f>
        <v>1.8156777386850338</v>
      </c>
      <c r="BH33" s="34">
        <f>VLOOKUP($AX33&amp;"_"&amp;$BC$14,データシート1!$A:$BT,MATCH($BC$12&amp;"_"&amp;BH$20,データシート1!$A$1:$BT$1,0),0)</f>
        <v>5.7753285664153218</v>
      </c>
      <c r="BI33" s="34">
        <f>VLOOKUP($AX33&amp;"_"&amp;$BC$14,データシート1!$A:$BT,MATCH($BC$12&amp;"_"&amp;BI$20,データシート1!$A$1:$BT$1,0),0)</f>
        <v>27.709223330700986</v>
      </c>
      <c r="BJ33" s="34">
        <f>VLOOKUP($AX33&amp;"_"&amp;$BC$14,データシート1!$A:$BT,MATCH($BC$12&amp;"_"&amp;BJ$20,データシート1!$A$1:$BT$1,0),0)</f>
        <v>24.901790553362165</v>
      </c>
      <c r="BK33" s="34">
        <f t="shared" si="1"/>
        <v>55.882806549539744</v>
      </c>
      <c r="BL33" s="34">
        <f t="shared" si="2"/>
        <v>54.232903668703003</v>
      </c>
      <c r="BM33" s="34">
        <f>VLOOKUP($AX33&amp;"_"&amp;$BC$14,データシート1!$A:$BT,MATCH($BC$12&amp;"_"&amp;BM$20,データシート1!$A$1:$BT$1,0),0)</f>
        <v>25.53544091624881</v>
      </c>
      <c r="BN33" s="34">
        <f>VLOOKUP($AX33&amp;"_"&amp;$BC$14,データシート1!$A:$BT,MATCH($BC$12&amp;"_"&amp;BN$20,データシート1!$A$1:$BT$1,0),0)</f>
        <v>28.697462752454197</v>
      </c>
      <c r="BO33" s="34">
        <f>VLOOKUP($AX33&amp;"_"&amp;$BC$14,データシート1!$A:$BT,MATCH($BC$12&amp;"_"&amp;BO$20,データシート1!$A$1:$BT$1,0),0)</f>
        <v>1.64990288083674</v>
      </c>
      <c r="BP33" s="34">
        <f>VLOOKUP($AX33&amp;"_"&amp;$BC$14,データシート1!$A:$BT,MATCH($BC$12&amp;"_"&amp;BP$20,データシート1!$A$1:$BT$1,0),0)</f>
        <v>0</v>
      </c>
      <c r="BQ33" s="34">
        <f>VLOOKUP($AX33&amp;"_"&amp;$BC$14,データシート1!$A:$BT,MATCH($BC$12&amp;"_"&amp;BQ$20,データシート1!$A$1:$BT$1,0),0)</f>
        <v>2.8222423109445041</v>
      </c>
      <c r="BR33" s="35">
        <f t="shared" si="3"/>
        <v>139.74117120126638</v>
      </c>
      <c r="BT33" s="121" t="str">
        <f t="shared" si="4"/>
        <v>鹿島市</v>
      </c>
      <c r="BU33" s="33">
        <f t="shared" si="25"/>
        <v>139.74117120126638</v>
      </c>
      <c r="BV33" s="59">
        <f t="shared" si="16"/>
        <v>0.20341255345412024</v>
      </c>
      <c r="BW33" s="59">
        <f t="shared" si="5"/>
        <v>0.14909065075468472</v>
      </c>
      <c r="BX33" s="59">
        <f t="shared" si="5"/>
        <v>1.2993148140070687E-2</v>
      </c>
      <c r="BY33" s="59">
        <f t="shared" si="5"/>
        <v>4.1328754559364848E-2</v>
      </c>
      <c r="BZ33" s="59">
        <f t="shared" si="5"/>
        <v>0.19828961710068935</v>
      </c>
      <c r="CA33" s="59">
        <f t="shared" si="5"/>
        <v>0.17819938346943306</v>
      </c>
      <c r="CB33" s="59">
        <f t="shared" si="5"/>
        <v>0.39990223403132114</v>
      </c>
      <c r="CC33" s="59">
        <f t="shared" si="5"/>
        <v>0.38809538522181447</v>
      </c>
      <c r="CD33" s="59">
        <f t="shared" si="5"/>
        <v>0.18273384069087723</v>
      </c>
      <c r="CE33" s="59">
        <f t="shared" si="5"/>
        <v>0.20536154453093727</v>
      </c>
      <c r="CF33" s="59">
        <f t="shared" si="5"/>
        <v>1.1806848809506672E-2</v>
      </c>
      <c r="CG33" s="59">
        <f t="shared" si="5"/>
        <v>0</v>
      </c>
      <c r="CH33" s="59">
        <f t="shared" si="5"/>
        <v>2.0196211944436087E-2</v>
      </c>
      <c r="CI33" s="122">
        <f t="shared" si="6"/>
        <v>1</v>
      </c>
      <c r="CK33" s="123" t="str">
        <f t="shared" si="7"/>
        <v>鹿島市</v>
      </c>
      <c r="CL33" s="124">
        <f t="shared" si="17"/>
        <v>28.425108456718966</v>
      </c>
      <c r="CM33" s="65">
        <f t="shared" si="18"/>
        <v>1</v>
      </c>
      <c r="CN33" s="66">
        <f t="shared" si="19"/>
        <v>20.834102151618612</v>
      </c>
      <c r="CO33" s="65">
        <f t="shared" si="20"/>
        <v>1</v>
      </c>
      <c r="CP33" s="66">
        <f t="shared" si="8"/>
        <v>1.8156777386850338</v>
      </c>
      <c r="CQ33" s="65">
        <f t="shared" si="21"/>
        <v>0</v>
      </c>
      <c r="CR33" s="66">
        <f t="shared" si="9"/>
        <v>5.7753285664153218</v>
      </c>
      <c r="CS33" s="65">
        <f t="shared" si="22"/>
        <v>0</v>
      </c>
      <c r="CT33" s="66">
        <f t="shared" si="10"/>
        <v>27.709223330700986</v>
      </c>
      <c r="CU33" s="67">
        <f t="shared" si="23"/>
        <v>0</v>
      </c>
      <c r="CV33" s="16"/>
      <c r="CW33" s="959">
        <f t="shared" si="24"/>
        <v>31.363</v>
      </c>
      <c r="CX33" s="962">
        <f>VLOOKUP($AX33&amp;"_"&amp;$CW$14,データシート1!$A:$BT,MATCH($CW$12&amp;"_"&amp;CX$20,データシート1!$A$1:$BT$1,0),0)</f>
        <v>31.363</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31.363</v>
      </c>
      <c r="DE33" s="16"/>
      <c r="DF33" s="125">
        <f>VLOOKUP($AX33&amp;"_"&amp;$DF$14,データシート1!$A:$BT,MATCH($DF$12&amp;"_"&amp;DF$20,データシート1!$A$1:$BT$1,0),0)</f>
        <v>3</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3</v>
      </c>
      <c r="DM33" s="16"/>
      <c r="DN33" s="126">
        <f t="shared" si="26"/>
        <v>1</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01337</v>
      </c>
      <c r="AY34" s="18" t="str">
        <f>IF(IFERROR(比較地域マスタ!$Z19,"")=0,"",IFERROR(比較地域マスタ!$Z19,""))</f>
        <v>七飯町</v>
      </c>
      <c r="BB34" s="110" t="str">
        <f t="shared" si="0"/>
        <v>01337</v>
      </c>
      <c r="BC34" s="1031" t="str">
        <f t="shared" si="0"/>
        <v>七飯町</v>
      </c>
      <c r="BD34" s="34">
        <f t="shared" si="14"/>
        <v>198.20843039552284</v>
      </c>
      <c r="BE34" s="34">
        <f t="shared" si="15"/>
        <v>56.996622295194875</v>
      </c>
      <c r="BF34" s="34">
        <f>VLOOKUP($AX34&amp;"_"&amp;$BC$14,データシート1!$A:$BT,MATCH($BC$12&amp;"_"&amp;BF$20,データシート1!$A$1:$BT$1,0),0)</f>
        <v>46.813132776842764</v>
      </c>
      <c r="BG34" s="34">
        <f>VLOOKUP($AX34&amp;"_"&amp;$BC$14,データシート1!$A:$BT,MATCH($BC$12&amp;"_"&amp;BG$20,データシート1!$A$1:$BT$1,0),0)</f>
        <v>2.6012299178046772</v>
      </c>
      <c r="BH34" s="34">
        <f>VLOOKUP($AX34&amp;"_"&amp;$BC$14,データシート1!$A:$BT,MATCH($BC$12&amp;"_"&amp;BH$20,データシート1!$A$1:$BT$1,0),0)</f>
        <v>7.5822596005474319</v>
      </c>
      <c r="BI34" s="34">
        <f>VLOOKUP($AX34&amp;"_"&amp;$BC$14,データシート1!$A:$BT,MATCH($BC$12&amp;"_"&amp;BI$20,データシート1!$A$1:$BT$1,0),0)</f>
        <v>29.175099378484049</v>
      </c>
      <c r="BJ34" s="34">
        <f>VLOOKUP($AX34&amp;"_"&amp;$BC$14,データシート1!$A:$BT,MATCH($BC$12&amp;"_"&amp;BJ$20,データシート1!$A$1:$BT$1,0),0)</f>
        <v>61.635862004642469</v>
      </c>
      <c r="BK34" s="34">
        <f t="shared" si="1"/>
        <v>47.992544909967677</v>
      </c>
      <c r="BL34" s="34">
        <f t="shared" si="2"/>
        <v>46.354085902180827</v>
      </c>
      <c r="BM34" s="34">
        <f>VLOOKUP($AX34&amp;"_"&amp;$BC$14,データシート1!$A:$BT,MATCH($BC$12&amp;"_"&amp;BM$20,データシート1!$A$1:$BT$1,0),0)</f>
        <v>23.869140588203194</v>
      </c>
      <c r="BN34" s="34">
        <f>VLOOKUP($AX34&amp;"_"&amp;$BC$14,データシート1!$A:$BT,MATCH($BC$12&amp;"_"&amp;BN$20,データシート1!$A$1:$BT$1,0),0)</f>
        <v>22.484945313977633</v>
      </c>
      <c r="BO34" s="34">
        <f>VLOOKUP($AX34&amp;"_"&amp;$BC$14,データシート1!$A:$BT,MATCH($BC$12&amp;"_"&amp;BO$20,データシート1!$A$1:$BT$1,0),0)</f>
        <v>1.6384590077868499</v>
      </c>
      <c r="BP34" s="34">
        <f>VLOOKUP($AX34&amp;"_"&amp;$BC$14,データシート1!$A:$BT,MATCH($BC$12&amp;"_"&amp;BP$20,データシート1!$A$1:$BT$1,0),0)</f>
        <v>0</v>
      </c>
      <c r="BQ34" s="34">
        <f>VLOOKUP($AX34&amp;"_"&amp;$BC$14,データシート1!$A:$BT,MATCH($BC$12&amp;"_"&amp;BQ$20,データシート1!$A$1:$BT$1,0),0)</f>
        <v>2.4083018072337889</v>
      </c>
      <c r="BR34" s="35">
        <f t="shared" si="3"/>
        <v>198.20843039552284</v>
      </c>
      <c r="BT34" s="121" t="str">
        <f t="shared" si="4"/>
        <v>七飯町</v>
      </c>
      <c r="BU34" s="33">
        <f t="shared" si="25"/>
        <v>198.20843039552284</v>
      </c>
      <c r="BV34" s="59">
        <f t="shared" si="16"/>
        <v>0.28755902148792922</v>
      </c>
      <c r="BW34" s="59">
        <f t="shared" si="5"/>
        <v>0.23618134043757699</v>
      </c>
      <c r="BX34" s="59">
        <f t="shared" si="5"/>
        <v>1.3123709786783287E-2</v>
      </c>
      <c r="BY34" s="59">
        <f t="shared" si="5"/>
        <v>3.8253971263568921E-2</v>
      </c>
      <c r="BZ34" s="59">
        <f t="shared" si="5"/>
        <v>0.14719403872108489</v>
      </c>
      <c r="CA34" s="59">
        <f t="shared" si="5"/>
        <v>0.31096488621421781</v>
      </c>
      <c r="CB34" s="59">
        <f t="shared" si="5"/>
        <v>0.24213170355165547</v>
      </c>
      <c r="CC34" s="59">
        <f t="shared" si="5"/>
        <v>0.23386535986225074</v>
      </c>
      <c r="CD34" s="59">
        <f t="shared" si="5"/>
        <v>0.12042444683393423</v>
      </c>
      <c r="CE34" s="59">
        <f t="shared" si="5"/>
        <v>0.11344091302831651</v>
      </c>
      <c r="CF34" s="59">
        <f t="shared" si="5"/>
        <v>8.2663436894047457E-3</v>
      </c>
      <c r="CG34" s="59">
        <f t="shared" si="5"/>
        <v>0</v>
      </c>
      <c r="CH34" s="59">
        <f t="shared" si="5"/>
        <v>1.2150350025112696E-2</v>
      </c>
      <c r="CI34" s="122">
        <f t="shared" si="6"/>
        <v>1</v>
      </c>
      <c r="CK34" s="123" t="str">
        <f t="shared" si="7"/>
        <v>七飯町</v>
      </c>
      <c r="CL34" s="124">
        <f t="shared" si="17"/>
        <v>56.996622295194875</v>
      </c>
      <c r="CM34" s="65">
        <f t="shared" si="18"/>
        <v>0.55985773744157796</v>
      </c>
      <c r="CN34" s="66">
        <f t="shared" si="19"/>
        <v>46.813132776842764</v>
      </c>
      <c r="CO34" s="65">
        <f t="shared" si="20"/>
        <v>0.68164632672874748</v>
      </c>
      <c r="CP34" s="66">
        <f t="shared" si="8"/>
        <v>2.6012299178046772</v>
      </c>
      <c r="CQ34" s="65">
        <f t="shared" si="21"/>
        <v>0</v>
      </c>
      <c r="CR34" s="66">
        <f t="shared" si="9"/>
        <v>7.5822596005474319</v>
      </c>
      <c r="CS34" s="65">
        <f t="shared" si="22"/>
        <v>0</v>
      </c>
      <c r="CT34" s="66">
        <f t="shared" si="10"/>
        <v>29.175099378484049</v>
      </c>
      <c r="CU34" s="67">
        <f t="shared" si="23"/>
        <v>0</v>
      </c>
      <c r="CV34" s="16"/>
      <c r="CW34" s="959">
        <f t="shared" si="24"/>
        <v>31.91</v>
      </c>
      <c r="CX34" s="962">
        <f>VLOOKUP($AX34&amp;"_"&amp;$CW$14,データシート1!$A:$BT,MATCH($CW$12&amp;"_"&amp;CX$20,データシート1!$A$1:$BT$1,0),0)</f>
        <v>31.91</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31.91</v>
      </c>
      <c r="DE34" s="16"/>
      <c r="DF34" s="125">
        <f>VLOOKUP($AX34&amp;"_"&amp;$DF$14,データシート1!$A:$BT,MATCH($DF$12&amp;"_"&amp;DF$20,データシート1!$A$1:$BT$1,0),0)</f>
        <v>1</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1</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29207</v>
      </c>
      <c r="AY35" s="18" t="str">
        <f>IF(IFERROR(比較地域マスタ!$Z20,"")=0,"",IFERROR(比較地域マスタ!$Z20,""))</f>
        <v>五條市</v>
      </c>
      <c r="BB35" s="110" t="str">
        <f t="shared" si="0"/>
        <v>29207</v>
      </c>
      <c r="BC35" s="1031" t="str">
        <f t="shared" si="0"/>
        <v>五條市</v>
      </c>
      <c r="BD35" s="34">
        <f t="shared" si="14"/>
        <v>160.6969538038858</v>
      </c>
      <c r="BE35" s="34">
        <f t="shared" si="15"/>
        <v>34.752119328565982</v>
      </c>
      <c r="BF35" s="34">
        <f>VLOOKUP($AX35&amp;"_"&amp;$BC$14,データシート1!$A:$BT,MATCH($BC$12&amp;"_"&amp;BF$20,データシート1!$A$1:$BT$1,0),0)</f>
        <v>27.687952703650968</v>
      </c>
      <c r="BG35" s="34">
        <f>VLOOKUP($AX35&amp;"_"&amp;$BC$14,データシート1!$A:$BT,MATCH($BC$12&amp;"_"&amp;BG$20,データシート1!$A$1:$BT$1,0),0)</f>
        <v>1.9345611419126965</v>
      </c>
      <c r="BH35" s="34">
        <f>VLOOKUP($AX35&amp;"_"&amp;$BC$14,データシート1!$A:$BT,MATCH($BC$12&amp;"_"&amp;BH$20,データシート1!$A$1:$BT$1,0),0)</f>
        <v>5.1296054830023206</v>
      </c>
      <c r="BI35" s="34">
        <f>VLOOKUP($AX35&amp;"_"&amp;$BC$14,データシート1!$A:$BT,MATCH($BC$12&amp;"_"&amp;BI$20,データシート1!$A$1:$BT$1,0),0)</f>
        <v>23.725998095359106</v>
      </c>
      <c r="BJ35" s="34">
        <f>VLOOKUP($AX35&amp;"_"&amp;$BC$14,データシート1!$A:$BT,MATCH($BC$12&amp;"_"&amp;BJ$20,データシート1!$A$1:$BT$1,0),0)</f>
        <v>31.757104301618902</v>
      </c>
      <c r="BK35" s="34">
        <f t="shared" si="1"/>
        <v>66.602382977280158</v>
      </c>
      <c r="BL35" s="34">
        <f t="shared" si="2"/>
        <v>64.924103962248253</v>
      </c>
      <c r="BM35" s="34">
        <f>VLOOKUP($AX35&amp;"_"&amp;$BC$14,データシート1!$A:$BT,MATCH($BC$12&amp;"_"&amp;BM$20,データシート1!$A$1:$BT$1,0),0)</f>
        <v>26.394414657949323</v>
      </c>
      <c r="BN35" s="34">
        <f>VLOOKUP($AX35&amp;"_"&amp;$BC$14,データシート1!$A:$BT,MATCH($BC$12&amp;"_"&amp;BN$20,データシート1!$A$1:$BT$1,0),0)</f>
        <v>38.529689304298934</v>
      </c>
      <c r="BO35" s="34">
        <f>VLOOKUP($AX35&amp;"_"&amp;$BC$14,データシート1!$A:$BT,MATCH($BC$12&amp;"_"&amp;BO$20,データシート1!$A$1:$BT$1,0),0)</f>
        <v>1.6782790150319</v>
      </c>
      <c r="BP35" s="34">
        <f>VLOOKUP($AX35&amp;"_"&amp;$BC$14,データシート1!$A:$BT,MATCH($BC$12&amp;"_"&amp;BP$20,データシート1!$A$1:$BT$1,0),0)</f>
        <v>0</v>
      </c>
      <c r="BQ35" s="34">
        <f>VLOOKUP($AX35&amp;"_"&amp;$BC$14,データシート1!$A:$BT,MATCH($BC$12&amp;"_"&amp;BQ$20,データシート1!$A$1:$BT$1,0),0)</f>
        <v>3.8593491010616781</v>
      </c>
      <c r="BR35" s="35">
        <f t="shared" si="3"/>
        <v>160.6969538038858</v>
      </c>
      <c r="BT35" s="121" t="str">
        <f t="shared" si="4"/>
        <v>五條市</v>
      </c>
      <c r="BU35" s="33">
        <f t="shared" si="25"/>
        <v>160.6969538038858</v>
      </c>
      <c r="BV35" s="59">
        <f t="shared" si="16"/>
        <v>0.21625873114544156</v>
      </c>
      <c r="BW35" s="59">
        <f t="shared" si="5"/>
        <v>0.17229917586018018</v>
      </c>
      <c r="BX35" s="59">
        <f t="shared" si="5"/>
        <v>1.2038567602679205E-2</v>
      </c>
      <c r="BY35" s="59">
        <f t="shared" si="5"/>
        <v>3.1920987682582204E-2</v>
      </c>
      <c r="BZ35" s="59">
        <f t="shared" si="5"/>
        <v>0.14764435500323336</v>
      </c>
      <c r="CA35" s="59">
        <f t="shared" si="5"/>
        <v>0.19762107214785912</v>
      </c>
      <c r="CB35" s="59">
        <f t="shared" si="5"/>
        <v>0.41445952397182062</v>
      </c>
      <c r="CC35" s="59">
        <f t="shared" si="5"/>
        <v>0.40401577270395234</v>
      </c>
      <c r="CD35" s="59">
        <f t="shared" si="5"/>
        <v>0.16424962659940029</v>
      </c>
      <c r="CE35" s="59">
        <f t="shared" si="5"/>
        <v>0.23976614610455205</v>
      </c>
      <c r="CF35" s="59">
        <f t="shared" si="5"/>
        <v>1.0443751267868263E-2</v>
      </c>
      <c r="CG35" s="59">
        <f t="shared" si="5"/>
        <v>0</v>
      </c>
      <c r="CH35" s="59">
        <f t="shared" si="5"/>
        <v>2.4016317731645486E-2</v>
      </c>
      <c r="CI35" s="122">
        <f t="shared" si="6"/>
        <v>1</v>
      </c>
      <c r="CK35" s="123" t="str">
        <f t="shared" si="7"/>
        <v>五條市</v>
      </c>
      <c r="CL35" s="124">
        <f t="shared" si="17"/>
        <v>34.752119328565982</v>
      </c>
      <c r="CM35" s="65">
        <f t="shared" si="18"/>
        <v>0.18758568185052907</v>
      </c>
      <c r="CN35" s="66">
        <f t="shared" si="19"/>
        <v>27.687952703650968</v>
      </c>
      <c r="CO35" s="65">
        <f t="shared" si="20"/>
        <v>0.23544536028987065</v>
      </c>
      <c r="CP35" s="66">
        <f t="shared" si="8"/>
        <v>1.9345611419126965</v>
      </c>
      <c r="CQ35" s="65">
        <f t="shared" si="21"/>
        <v>0</v>
      </c>
      <c r="CR35" s="66">
        <f t="shared" si="9"/>
        <v>5.1296054830023206</v>
      </c>
      <c r="CS35" s="65">
        <f t="shared" si="22"/>
        <v>0</v>
      </c>
      <c r="CT35" s="66">
        <f t="shared" si="10"/>
        <v>23.725998095359106</v>
      </c>
      <c r="CU35" s="67">
        <f t="shared" si="23"/>
        <v>0</v>
      </c>
      <c r="CV35" s="16"/>
      <c r="CW35" s="959">
        <f t="shared" si="24"/>
        <v>6.5190000000000001</v>
      </c>
      <c r="CX35" s="962">
        <f>VLOOKUP($AX35&amp;"_"&amp;$CW$14,データシート1!$A:$BT,MATCH($CW$12&amp;"_"&amp;CX$20,データシート1!$A$1:$BT$1,0),0)</f>
        <v>6.5190000000000001</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6.5190000000000001</v>
      </c>
      <c r="DE35" s="16"/>
      <c r="DF35" s="125">
        <f>VLOOKUP($AX35&amp;"_"&amp;$DF$14,データシート1!$A:$BT,MATCH($DF$12&amp;"_"&amp;DF$20,データシート1!$A$1:$BT$1,0),0)</f>
        <v>2</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2</v>
      </c>
      <c r="DM35" s="16"/>
      <c r="DN35" s="126">
        <f t="shared" si="26"/>
        <v>1</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28208</v>
      </c>
      <c r="AY36" s="18" t="str">
        <f>IF(IFERROR(比較地域マスタ!$Z21,"")=0,"",IFERROR(比較地域マスタ!$Z21,""))</f>
        <v>相生市</v>
      </c>
      <c r="BB36" s="110" t="str">
        <f t="shared" si="0"/>
        <v>28208</v>
      </c>
      <c r="BC36" s="1031" t="str">
        <f t="shared" si="0"/>
        <v>相生市</v>
      </c>
      <c r="BD36" s="34">
        <f t="shared" si="14"/>
        <v>365.38002761538957</v>
      </c>
      <c r="BE36" s="34">
        <f t="shared" si="15"/>
        <v>269.39160270157555</v>
      </c>
      <c r="BF36" s="34">
        <f>VLOOKUP($AX36&amp;"_"&amp;$BC$14,データシート1!$A:$BT,MATCH($BC$12&amp;"_"&amp;BF$20,データシート1!$A$1:$BT$1,0),0)</f>
        <v>265.7016258422392</v>
      </c>
      <c r="BG36" s="34">
        <f>VLOOKUP($AX36&amp;"_"&amp;$BC$14,データシート1!$A:$BT,MATCH($BC$12&amp;"_"&amp;BG$20,データシート1!$A$1:$BT$1,0),0)</f>
        <v>1.2593248045772962</v>
      </c>
      <c r="BH36" s="34">
        <f>VLOOKUP($AX36&amp;"_"&amp;$BC$14,データシート1!$A:$BT,MATCH($BC$12&amp;"_"&amp;BH$20,データシート1!$A$1:$BT$1,0),0)</f>
        <v>2.4306520547590384</v>
      </c>
      <c r="BI36" s="34">
        <f>VLOOKUP($AX36&amp;"_"&amp;$BC$14,データシート1!$A:$BT,MATCH($BC$12&amp;"_"&amp;BI$20,データシート1!$A$1:$BT$1,0),0)</f>
        <v>25.195530856528503</v>
      </c>
      <c r="BJ36" s="34">
        <f>VLOOKUP($AX36&amp;"_"&amp;$BC$14,データシート1!$A:$BT,MATCH($BC$12&amp;"_"&amp;BJ$20,データシート1!$A$1:$BT$1,0),0)</f>
        <v>23.6307693782413</v>
      </c>
      <c r="BK36" s="34">
        <f t="shared" si="1"/>
        <v>43.309595032524236</v>
      </c>
      <c r="BL36" s="34">
        <f t="shared" si="2"/>
        <v>39.950347412170927</v>
      </c>
      <c r="BM36" s="34">
        <f>VLOOKUP($AX36&amp;"_"&amp;$BC$14,データシート1!$A:$BT,MATCH($BC$12&amp;"_"&amp;BM$20,データシート1!$A$1:$BT$1,0),0)</f>
        <v>23.008807710835431</v>
      </c>
      <c r="BN36" s="34">
        <f>VLOOKUP($AX36&amp;"_"&amp;$BC$14,データシート1!$A:$BT,MATCH($BC$12&amp;"_"&amp;BN$20,データシート1!$A$1:$BT$1,0),0)</f>
        <v>16.941539701335493</v>
      </c>
      <c r="BO36" s="34">
        <f>VLOOKUP($AX36&amp;"_"&amp;$BC$14,データシート1!$A:$BT,MATCH($BC$12&amp;"_"&amp;BO$20,データシート1!$A$1:$BT$1,0),0)</f>
        <v>1.6587777211611501</v>
      </c>
      <c r="BP36" s="34">
        <f>VLOOKUP($AX36&amp;"_"&amp;$BC$14,データシート1!$A:$BT,MATCH($BC$12&amp;"_"&amp;BP$20,データシート1!$A$1:$BT$1,0),0)</f>
        <v>1.7004698991921587</v>
      </c>
      <c r="BQ36" s="34">
        <f>VLOOKUP($AX36&amp;"_"&amp;$BC$14,データシート1!$A:$BT,MATCH($BC$12&amp;"_"&amp;BQ$20,データシート1!$A$1:$BT$1,0),0)</f>
        <v>3.8525296465199999</v>
      </c>
      <c r="BR36" s="35">
        <f t="shared" si="3"/>
        <v>365.38002761538957</v>
      </c>
      <c r="BT36" s="121" t="str">
        <f t="shared" si="4"/>
        <v>相生市</v>
      </c>
      <c r="BU36" s="33">
        <f t="shared" si="25"/>
        <v>365.38002761538957</v>
      </c>
      <c r="BV36" s="59">
        <f t="shared" si="16"/>
        <v>0.73729153851054374</v>
      </c>
      <c r="BW36" s="59">
        <f t="shared" si="5"/>
        <v>0.72719252767128539</v>
      </c>
      <c r="BX36" s="59">
        <f t="shared" si="5"/>
        <v>3.4466164250852292E-3</v>
      </c>
      <c r="BY36" s="59">
        <f t="shared" si="5"/>
        <v>6.6523944141731219E-3</v>
      </c>
      <c r="BZ36" s="59">
        <f t="shared" si="5"/>
        <v>6.8957055537392717E-2</v>
      </c>
      <c r="CA36" s="59">
        <f t="shared" si="5"/>
        <v>6.4674496667113363E-2</v>
      </c>
      <c r="CB36" s="59">
        <f t="shared" si="5"/>
        <v>0.11853301154739981</v>
      </c>
      <c r="CC36" s="59">
        <f t="shared" si="5"/>
        <v>0.10933916578008449</v>
      </c>
      <c r="CD36" s="59">
        <f t="shared" si="5"/>
        <v>6.297226441466916E-2</v>
      </c>
      <c r="CE36" s="59">
        <f t="shared" si="5"/>
        <v>4.6366901365415318E-2</v>
      </c>
      <c r="CF36" s="59">
        <f t="shared" si="5"/>
        <v>4.5398697131503619E-3</v>
      </c>
      <c r="CG36" s="59">
        <f t="shared" si="5"/>
        <v>4.6539760541649709E-3</v>
      </c>
      <c r="CH36" s="59">
        <f t="shared" si="5"/>
        <v>1.0543897737550375E-2</v>
      </c>
      <c r="CI36" s="122">
        <f t="shared" si="6"/>
        <v>1</v>
      </c>
      <c r="CK36" s="123" t="str">
        <f t="shared" si="7"/>
        <v>相生市</v>
      </c>
      <c r="CL36" s="124">
        <f t="shared" si="17"/>
        <v>269.39160270157555</v>
      </c>
      <c r="CM36" s="65">
        <f t="shared" si="18"/>
        <v>0.11742385316680472</v>
      </c>
      <c r="CN36" s="66">
        <f t="shared" si="19"/>
        <v>265.7016258422392</v>
      </c>
      <c r="CO36" s="65">
        <f t="shared" si="20"/>
        <v>0.11905459704933137</v>
      </c>
      <c r="CP36" s="66">
        <f t="shared" si="8"/>
        <v>1.2593248045772962</v>
      </c>
      <c r="CQ36" s="65">
        <f t="shared" si="21"/>
        <v>0</v>
      </c>
      <c r="CR36" s="66">
        <f t="shared" si="9"/>
        <v>2.4306520547590384</v>
      </c>
      <c r="CS36" s="65">
        <f t="shared" si="22"/>
        <v>0</v>
      </c>
      <c r="CT36" s="66">
        <f t="shared" si="10"/>
        <v>25.195530856528503</v>
      </c>
      <c r="CU36" s="67">
        <f t="shared" si="23"/>
        <v>0</v>
      </c>
      <c r="CV36" s="16"/>
      <c r="CW36" s="959">
        <f t="shared" si="24"/>
        <v>31.632999999999999</v>
      </c>
      <c r="CX36" s="962">
        <f>VLOOKUP($AX36&amp;"_"&amp;$CW$14,データシート1!$A:$BT,MATCH($CW$12&amp;"_"&amp;CX$20,データシート1!$A$1:$BT$1,0),0)</f>
        <v>31.632999999999999</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21.300999999999998</v>
      </c>
      <c r="DC36" s="962">
        <f>VLOOKUP($AX36&amp;"_"&amp;$CW$14,データシート1!$A:$BT,MATCH($CW$12&amp;"_"&amp;DC$20,データシート1!$A$1:$BT$1,0),0)</f>
        <v>0</v>
      </c>
      <c r="DD36" s="961">
        <f t="shared" si="11"/>
        <v>52.933999999999997</v>
      </c>
      <c r="DE36" s="16"/>
      <c r="DF36" s="125">
        <f>VLOOKUP($AX36&amp;"_"&amp;$DF$14,データシート1!$A:$BT,MATCH($DF$12&amp;"_"&amp;DF$20,データシート1!$A$1:$BT$1,0),0)</f>
        <v>6</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1</v>
      </c>
      <c r="DK36" s="64">
        <f>VLOOKUP($AX36&amp;"_"&amp;$DF$14,データシート1!$A:$BT,MATCH($DF$12&amp;"_"&amp;DK$20,データシート1!$A$1:$BT$1,0),0)</f>
        <v>0</v>
      </c>
      <c r="DL36" s="68">
        <f t="shared" si="12"/>
        <v>7</v>
      </c>
      <c r="DM36" s="16"/>
      <c r="DN36" s="126">
        <f t="shared" si="26"/>
        <v>0.6</v>
      </c>
      <c r="DO36" s="127">
        <f t="shared" si="27"/>
        <v>0</v>
      </c>
      <c r="DP36" s="127">
        <f t="shared" si="13"/>
        <v>0</v>
      </c>
      <c r="DQ36" s="127">
        <f t="shared" si="13"/>
        <v>0</v>
      </c>
      <c r="DR36" s="127">
        <f t="shared" si="13"/>
        <v>0.4</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29212</v>
      </c>
      <c r="AY37" s="18" t="str">
        <f>IF(IFERROR(比較地域マスタ!$Z22,"")=0,"",IFERROR(比較地域マスタ!$Z22,""))</f>
        <v>宇陀市</v>
      </c>
      <c r="BB37" s="110" t="str">
        <f t="shared" si="0"/>
        <v>29212</v>
      </c>
      <c r="BC37" s="1031" t="str">
        <f t="shared" si="0"/>
        <v>宇陀市</v>
      </c>
      <c r="BD37" s="34">
        <f t="shared" si="14"/>
        <v>117.94182513837409</v>
      </c>
      <c r="BE37" s="34">
        <f t="shared" si="15"/>
        <v>8.698276606029463</v>
      </c>
      <c r="BF37" s="34">
        <f>VLOOKUP($AX37&amp;"_"&amp;$BC$14,データシート1!$A:$BT,MATCH($BC$12&amp;"_"&amp;BF$20,データシート1!$A$1:$BT$1,0),0)</f>
        <v>2.6468039092190474</v>
      </c>
      <c r="BG37" s="34">
        <f>VLOOKUP($AX37&amp;"_"&amp;$BC$14,データシート1!$A:$BT,MATCH($BC$12&amp;"_"&amp;BG$20,データシート1!$A$1:$BT$1,0),0)</f>
        <v>1.1524112804598849</v>
      </c>
      <c r="BH37" s="34">
        <f>VLOOKUP($AX37&amp;"_"&amp;$BC$14,データシート1!$A:$BT,MATCH($BC$12&amp;"_"&amp;BH$20,データシート1!$A$1:$BT$1,0),0)</f>
        <v>4.8990614163505297</v>
      </c>
      <c r="BI37" s="34">
        <f>VLOOKUP($AX37&amp;"_"&amp;$BC$14,データシート1!$A:$BT,MATCH($BC$12&amp;"_"&amp;BI$20,データシート1!$A$1:$BT$1,0),0)</f>
        <v>20.836463131790232</v>
      </c>
      <c r="BJ37" s="34">
        <f>VLOOKUP($AX37&amp;"_"&amp;$BC$14,データシート1!$A:$BT,MATCH($BC$12&amp;"_"&amp;BJ$20,データシート1!$A$1:$BT$1,0),0)</f>
        <v>30.399093583513466</v>
      </c>
      <c r="BK37" s="34">
        <f t="shared" si="1"/>
        <v>55.349950902834209</v>
      </c>
      <c r="BL37" s="34">
        <f t="shared" si="2"/>
        <v>53.680663502341517</v>
      </c>
      <c r="BM37" s="34">
        <f>VLOOKUP($AX37&amp;"_"&amp;$BC$14,データシート1!$A:$BT,MATCH($BC$12&amp;"_"&amp;BM$20,データシート1!$A$1:$BT$1,0),0)</f>
        <v>24.221156726020332</v>
      </c>
      <c r="BN37" s="34">
        <f>VLOOKUP($AX37&amp;"_"&amp;$BC$14,データシート1!$A:$BT,MATCH($BC$12&amp;"_"&amp;BN$20,データシート1!$A$1:$BT$1,0),0)</f>
        <v>29.459506776321181</v>
      </c>
      <c r="BO37" s="34">
        <f>VLOOKUP($AX37&amp;"_"&amp;$BC$14,データシート1!$A:$BT,MATCH($BC$12&amp;"_"&amp;BO$20,データシート1!$A$1:$BT$1,0),0)</f>
        <v>1.6692874004926901</v>
      </c>
      <c r="BP37" s="34">
        <f>VLOOKUP($AX37&amp;"_"&amp;$BC$14,データシート1!$A:$BT,MATCH($BC$12&amp;"_"&amp;BP$20,データシート1!$A$1:$BT$1,0),0)</f>
        <v>0</v>
      </c>
      <c r="BQ37" s="34">
        <f>VLOOKUP($AX37&amp;"_"&amp;$BC$14,データシート1!$A:$BT,MATCH($BC$12&amp;"_"&amp;BQ$20,データシート1!$A$1:$BT$1,0),0)</f>
        <v>2.6580409142067269</v>
      </c>
      <c r="BR37" s="35">
        <f t="shared" si="3"/>
        <v>117.94182513837409</v>
      </c>
      <c r="BT37" s="121" t="str">
        <f t="shared" si="4"/>
        <v>宇陀市</v>
      </c>
      <c r="BU37" s="33">
        <f t="shared" si="25"/>
        <v>117.94182513837409</v>
      </c>
      <c r="BV37" s="59">
        <f t="shared" si="16"/>
        <v>7.3750568094264238E-2</v>
      </c>
      <c r="BW37" s="59">
        <f t="shared" si="5"/>
        <v>2.244160547891904E-2</v>
      </c>
      <c r="BX37" s="59">
        <f t="shared" si="5"/>
        <v>9.7710144735154783E-3</v>
      </c>
      <c r="BY37" s="59">
        <f t="shared" si="5"/>
        <v>4.1537948141829706E-2</v>
      </c>
      <c r="BZ37" s="59">
        <f t="shared" si="5"/>
        <v>0.17666729429821912</v>
      </c>
      <c r="CA37" s="59">
        <f t="shared" si="5"/>
        <v>0.25774650805893523</v>
      </c>
      <c r="CB37" s="59">
        <f t="shared" si="5"/>
        <v>0.46929874824215601</v>
      </c>
      <c r="CC37" s="59">
        <f t="shared" si="5"/>
        <v>0.45514526707858899</v>
      </c>
      <c r="CD37" s="59">
        <f t="shared" si="5"/>
        <v>0.20536528663689152</v>
      </c>
      <c r="CE37" s="59">
        <f t="shared" si="5"/>
        <v>0.24977998044169747</v>
      </c>
      <c r="CF37" s="59">
        <f t="shared" si="5"/>
        <v>1.4153481163566996E-2</v>
      </c>
      <c r="CG37" s="59">
        <f t="shared" si="5"/>
        <v>0</v>
      </c>
      <c r="CH37" s="59">
        <f t="shared" si="5"/>
        <v>2.2536881306425491E-2</v>
      </c>
      <c r="CI37" s="122">
        <f t="shared" si="6"/>
        <v>1</v>
      </c>
      <c r="CK37" s="123" t="str">
        <f t="shared" si="7"/>
        <v>宇陀市</v>
      </c>
      <c r="CL37" s="124">
        <f t="shared" si="17"/>
        <v>8.698276606029463</v>
      </c>
      <c r="CM37" s="65">
        <f t="shared" si="18"/>
        <v>0</v>
      </c>
      <c r="CN37" s="66">
        <f t="shared" si="19"/>
        <v>2.6468039092190474</v>
      </c>
      <c r="CO37" s="65">
        <f t="shared" si="20"/>
        <v>0</v>
      </c>
      <c r="CP37" s="66">
        <f t="shared" si="8"/>
        <v>1.1524112804598849</v>
      </c>
      <c r="CQ37" s="65">
        <f t="shared" si="21"/>
        <v>0</v>
      </c>
      <c r="CR37" s="66">
        <f t="shared" si="9"/>
        <v>4.8990614163505297</v>
      </c>
      <c r="CS37" s="65">
        <f t="shared" si="22"/>
        <v>0</v>
      </c>
      <c r="CT37" s="66">
        <f t="shared" si="10"/>
        <v>20.836463131790232</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15227</v>
      </c>
      <c r="AY38" s="18" t="str">
        <f>IF(IFERROR(比較地域マスタ!$Z23,"")=0,"",IFERROR(比較地域マスタ!$Z23,""))</f>
        <v>胎内市</v>
      </c>
      <c r="BB38" s="110" t="str">
        <f t="shared" si="0"/>
        <v>15227</v>
      </c>
      <c r="BC38" s="1031" t="str">
        <f t="shared" si="0"/>
        <v>胎内市</v>
      </c>
      <c r="BD38" s="34">
        <f t="shared" si="14"/>
        <v>279.36045426688037</v>
      </c>
      <c r="BE38" s="34">
        <f t="shared" si="15"/>
        <v>149.78440456144747</v>
      </c>
      <c r="BF38" s="34">
        <f>VLOOKUP($AX38&amp;"_"&amp;$BC$14,データシート1!$A:$BT,MATCH($BC$12&amp;"_"&amp;BF$20,データシート1!$A$1:$BT$1,0),0)</f>
        <v>136.25197736705184</v>
      </c>
      <c r="BG38" s="34">
        <f>VLOOKUP($AX38&amp;"_"&amp;$BC$14,データシート1!$A:$BT,MATCH($BC$12&amp;"_"&amp;BG$20,データシート1!$A$1:$BT$1,0),0)</f>
        <v>4.3992824166527873</v>
      </c>
      <c r="BH38" s="34">
        <f>VLOOKUP($AX38&amp;"_"&amp;$BC$14,データシート1!$A:$BT,MATCH($BC$12&amp;"_"&amp;BH$20,データシート1!$A$1:$BT$1,0),0)</f>
        <v>9.1331447777428512</v>
      </c>
      <c r="BI38" s="34">
        <f>VLOOKUP($AX38&amp;"_"&amp;$BC$14,データシート1!$A:$BT,MATCH($BC$12&amp;"_"&amp;BI$20,データシート1!$A$1:$BT$1,0),0)</f>
        <v>32.189217553449346</v>
      </c>
      <c r="BJ38" s="34">
        <f>VLOOKUP($AX38&amp;"_"&amp;$BC$14,データシート1!$A:$BT,MATCH($BC$12&amp;"_"&amp;BJ$20,データシート1!$A$1:$BT$1,0),0)</f>
        <v>37.326159834202372</v>
      </c>
      <c r="BK38" s="34">
        <f t="shared" si="1"/>
        <v>54.049829475925542</v>
      </c>
      <c r="BL38" s="34">
        <f t="shared" si="2"/>
        <v>52.412479823179254</v>
      </c>
      <c r="BM38" s="34">
        <f>VLOOKUP($AX38&amp;"_"&amp;$BC$14,データシート1!$A:$BT,MATCH($BC$12&amp;"_"&amp;BM$20,データシート1!$A$1:$BT$1,0),0)</f>
        <v>26.581975380029498</v>
      </c>
      <c r="BN38" s="34">
        <f>VLOOKUP($AX38&amp;"_"&amp;$BC$14,データシート1!$A:$BT,MATCH($BC$12&amp;"_"&amp;BN$20,データシート1!$A$1:$BT$1,0),0)</f>
        <v>25.830504443149753</v>
      </c>
      <c r="BO38" s="34">
        <f>VLOOKUP($AX38&amp;"_"&amp;$BC$14,データシート1!$A:$BT,MATCH($BC$12&amp;"_"&amp;BO$20,データシート1!$A$1:$BT$1,0),0)</f>
        <v>1.6373496527462901</v>
      </c>
      <c r="BP38" s="34">
        <f>VLOOKUP($AX38&amp;"_"&amp;$BC$14,データシート1!$A:$BT,MATCH($BC$12&amp;"_"&amp;BP$20,データシート1!$A$1:$BT$1,0),0)</f>
        <v>0</v>
      </c>
      <c r="BQ38" s="34">
        <f>VLOOKUP($AX38&amp;"_"&amp;$BC$14,データシート1!$A:$BT,MATCH($BC$12&amp;"_"&amp;BQ$20,データシート1!$A$1:$BT$1,0),0)</f>
        <v>6.0108428418556814</v>
      </c>
      <c r="BR38" s="35">
        <f t="shared" si="3"/>
        <v>279.36045426688037</v>
      </c>
      <c r="BT38" s="121" t="str">
        <f t="shared" si="4"/>
        <v>胎内市</v>
      </c>
      <c r="BU38" s="33">
        <f t="shared" si="25"/>
        <v>279.36045426688037</v>
      </c>
      <c r="BV38" s="59">
        <f t="shared" si="16"/>
        <v>0.53616896118859581</v>
      </c>
      <c r="BW38" s="59">
        <f t="shared" si="5"/>
        <v>0.48772822096318169</v>
      </c>
      <c r="BX38" s="59">
        <f t="shared" si="5"/>
        <v>1.5747692092632545E-2</v>
      </c>
      <c r="BY38" s="59">
        <f t="shared" si="5"/>
        <v>3.2693048132781594E-2</v>
      </c>
      <c r="BZ38" s="59">
        <f t="shared" si="5"/>
        <v>0.11522467500964952</v>
      </c>
      <c r="CA38" s="59">
        <f t="shared" si="5"/>
        <v>0.13361289783178729</v>
      </c>
      <c r="CB38" s="59">
        <f t="shared" si="5"/>
        <v>0.19347702457660784</v>
      </c>
      <c r="CC38" s="59">
        <f t="shared" si="5"/>
        <v>0.18761596003530348</v>
      </c>
      <c r="CD38" s="59">
        <f t="shared" si="5"/>
        <v>9.5152964473042556E-2</v>
      </c>
      <c r="CE38" s="59">
        <f t="shared" si="5"/>
        <v>9.2462995562260911E-2</v>
      </c>
      <c r="CF38" s="59">
        <f t="shared" si="5"/>
        <v>5.8610645413043573E-3</v>
      </c>
      <c r="CG38" s="59">
        <f t="shared" si="5"/>
        <v>0</v>
      </c>
      <c r="CH38" s="59">
        <f t="shared" si="5"/>
        <v>2.1516441393359727E-2</v>
      </c>
      <c r="CI38" s="122">
        <f t="shared" si="6"/>
        <v>1</v>
      </c>
      <c r="CK38" s="123" t="str">
        <f t="shared" si="7"/>
        <v>胎内市</v>
      </c>
      <c r="CL38" s="124">
        <f t="shared" si="17"/>
        <v>149.78440456144747</v>
      </c>
      <c r="CM38" s="65">
        <f t="shared" si="18"/>
        <v>0.8788298113239027</v>
      </c>
      <c r="CN38" s="66">
        <f t="shared" si="19"/>
        <v>136.25197736705184</v>
      </c>
      <c r="CO38" s="65">
        <f t="shared" si="20"/>
        <v>0.96611441935544118</v>
      </c>
      <c r="CP38" s="66">
        <f t="shared" si="8"/>
        <v>4.3992824166527873</v>
      </c>
      <c r="CQ38" s="65">
        <f t="shared" si="21"/>
        <v>0</v>
      </c>
      <c r="CR38" s="66">
        <f t="shared" si="9"/>
        <v>9.1331447777428512</v>
      </c>
      <c r="CS38" s="65">
        <f t="shared" si="22"/>
        <v>0</v>
      </c>
      <c r="CT38" s="66">
        <f t="shared" si="10"/>
        <v>32.189217553449346</v>
      </c>
      <c r="CU38" s="67">
        <f t="shared" si="23"/>
        <v>0.28177137219752252</v>
      </c>
      <c r="CV38" s="16"/>
      <c r="CW38" s="959">
        <f t="shared" si="24"/>
        <v>131.63499999999999</v>
      </c>
      <c r="CX38" s="962">
        <f>VLOOKUP($AX38&amp;"_"&amp;$CW$14,データシート1!$A:$BT,MATCH($CW$12&amp;"_"&amp;CX$20,データシート1!$A$1:$BT$1,0),0)</f>
        <v>131.63499999999999</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9.07</v>
      </c>
      <c r="DB38" s="962">
        <f>VLOOKUP($AX38&amp;"_"&amp;$CW$14,データシート1!$A:$BT,MATCH($CW$12&amp;"_"&amp;DB$20,データシート1!$A$1:$BT$1,0),0)</f>
        <v>0</v>
      </c>
      <c r="DC38" s="962">
        <f>VLOOKUP($AX38&amp;"_"&amp;$CW$14,データシート1!$A:$BT,MATCH($CW$12&amp;"_"&amp;DC$20,データシート1!$A$1:$BT$1,0),0)</f>
        <v>0</v>
      </c>
      <c r="DD38" s="961">
        <f t="shared" si="11"/>
        <v>140.70499999999998</v>
      </c>
      <c r="DE38" s="16"/>
      <c r="DF38" s="125">
        <f>VLOOKUP($AX38&amp;"_"&amp;$DF$14,データシート1!$A:$BT,MATCH($DF$12&amp;"_"&amp;DF$20,データシート1!$A$1:$BT$1,0),0)</f>
        <v>4</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1</v>
      </c>
      <c r="DJ38" s="64">
        <f>VLOOKUP($AX38&amp;"_"&amp;$DF$14,データシート1!$A:$BT,MATCH($DF$12&amp;"_"&amp;DJ$20,データシート1!$A$1:$BT$1,0),0)</f>
        <v>0</v>
      </c>
      <c r="DK38" s="64">
        <f>VLOOKUP($AX38&amp;"_"&amp;$DF$14,データシート1!$A:$BT,MATCH($DF$12&amp;"_"&amp;DK$20,データシート1!$A$1:$BT$1,0),0)</f>
        <v>0</v>
      </c>
      <c r="DL38" s="68">
        <f t="shared" si="12"/>
        <v>5</v>
      </c>
      <c r="DM38" s="16"/>
      <c r="DN38" s="126">
        <f t="shared" si="26"/>
        <v>0.94</v>
      </c>
      <c r="DO38" s="127">
        <f t="shared" si="27"/>
        <v>0</v>
      </c>
      <c r="DP38" s="127">
        <f t="shared" si="29"/>
        <v>0</v>
      </c>
      <c r="DQ38" s="127">
        <f t="shared" si="30"/>
        <v>0.06</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37341</v>
      </c>
      <c r="AY39" s="18" t="str">
        <f>IF(IFERROR(比較地域マスタ!$Z24,"")=0,"",IFERROR(比較地域マスタ!$Z24,""))</f>
        <v>三木町</v>
      </c>
      <c r="BB39" s="110" t="str">
        <f t="shared" si="0"/>
        <v>37341</v>
      </c>
      <c r="BC39" s="1031" t="str">
        <f t="shared" si="0"/>
        <v>三木町</v>
      </c>
      <c r="BD39" s="34">
        <f t="shared" si="14"/>
        <v>170.28186988283139</v>
      </c>
      <c r="BE39" s="34">
        <f t="shared" si="15"/>
        <v>49.697315254692143</v>
      </c>
      <c r="BF39" s="34">
        <f>VLOOKUP($AX39&amp;"_"&amp;$BC$14,データシート1!$A:$BT,MATCH($BC$12&amp;"_"&amp;BF$20,データシート1!$A$1:$BT$1,0),0)</f>
        <v>33.049426865354242</v>
      </c>
      <c r="BG39" s="34">
        <f>VLOOKUP($AX39&amp;"_"&amp;$BC$14,データシート1!$A:$BT,MATCH($BC$12&amp;"_"&amp;BG$20,データシート1!$A$1:$BT$1,0),0)</f>
        <v>1.9019065493507807</v>
      </c>
      <c r="BH39" s="34">
        <f>VLOOKUP($AX39&amp;"_"&amp;$BC$14,データシート1!$A:$BT,MATCH($BC$12&amp;"_"&amp;BH$20,データシート1!$A$1:$BT$1,0),0)</f>
        <v>14.745981839987117</v>
      </c>
      <c r="BI39" s="34">
        <f>VLOOKUP($AX39&amp;"_"&amp;$BC$14,データシート1!$A:$BT,MATCH($BC$12&amp;"_"&amp;BI$20,データシート1!$A$1:$BT$1,0),0)</f>
        <v>27.703780774342817</v>
      </c>
      <c r="BJ39" s="34">
        <f>VLOOKUP($AX39&amp;"_"&amp;$BC$14,データシート1!$A:$BT,MATCH($BC$12&amp;"_"&amp;BJ$20,データシート1!$A$1:$BT$1,0),0)</f>
        <v>40.249084362769409</v>
      </c>
      <c r="BK39" s="34">
        <f t="shared" si="1"/>
        <v>49.251840195606853</v>
      </c>
      <c r="BL39" s="34">
        <f t="shared" si="2"/>
        <v>47.650165065480394</v>
      </c>
      <c r="BM39" s="34">
        <f>VLOOKUP($AX39&amp;"_"&amp;$BC$14,データシート1!$A:$BT,MATCH($BC$12&amp;"_"&amp;BM$20,データシート1!$A$1:$BT$1,0),0)</f>
        <v>24.026800325603915</v>
      </c>
      <c r="BN39" s="34">
        <f>VLOOKUP($AX39&amp;"_"&amp;$BC$14,データシート1!$A:$BT,MATCH($BC$12&amp;"_"&amp;BN$20,データシート1!$A$1:$BT$1,0),0)</f>
        <v>23.623364739876479</v>
      </c>
      <c r="BO39" s="34">
        <f>VLOOKUP($AX39&amp;"_"&amp;$BC$14,データシート1!$A:$BT,MATCH($BC$12&amp;"_"&amp;BO$20,データシート1!$A$1:$BT$1,0),0)</f>
        <v>1.60167513012646</v>
      </c>
      <c r="BP39" s="34">
        <f>VLOOKUP($AX39&amp;"_"&amp;$BC$14,データシート1!$A:$BT,MATCH($BC$12&amp;"_"&amp;BP$20,データシート1!$A$1:$BT$1,0),0)</f>
        <v>0</v>
      </c>
      <c r="BQ39" s="34">
        <f>VLOOKUP($AX39&amp;"_"&amp;$BC$14,データシート1!$A:$BT,MATCH($BC$12&amp;"_"&amp;BQ$20,データシート1!$A$1:$BT$1,0),0)</f>
        <v>3.3798492954201711</v>
      </c>
      <c r="BR39" s="35">
        <f t="shared" si="3"/>
        <v>170.28186988283139</v>
      </c>
      <c r="BT39" s="121" t="str">
        <f t="shared" si="4"/>
        <v>三木町</v>
      </c>
      <c r="BU39" s="33">
        <f t="shared" si="25"/>
        <v>170.28186988283139</v>
      </c>
      <c r="BV39" s="59">
        <f t="shared" si="16"/>
        <v>0.29185323892019849</v>
      </c>
      <c r="BW39" s="59">
        <f t="shared" si="5"/>
        <v>0.19408658648213753</v>
      </c>
      <c r="BX39" s="59">
        <f t="shared" si="5"/>
        <v>1.1169166457118756E-2</v>
      </c>
      <c r="BY39" s="59">
        <f t="shared" si="5"/>
        <v>8.6597485980942204E-2</v>
      </c>
      <c r="BZ39" s="59">
        <f t="shared" si="5"/>
        <v>0.16269366077202116</v>
      </c>
      <c r="CA39" s="59">
        <f t="shared" si="5"/>
        <v>0.23636740887602567</v>
      </c>
      <c r="CB39" s="59">
        <f t="shared" si="5"/>
        <v>0.28923713504847209</v>
      </c>
      <c r="CC39" s="59">
        <f t="shared" si="5"/>
        <v>0.27983111236837965</v>
      </c>
      <c r="CD39" s="59">
        <f t="shared" si="5"/>
        <v>0.14110016728226221</v>
      </c>
      <c r="CE39" s="59">
        <f t="shared" si="5"/>
        <v>0.13873094508611744</v>
      </c>
      <c r="CF39" s="59">
        <f t="shared" si="5"/>
        <v>9.4060226800924285E-3</v>
      </c>
      <c r="CG39" s="59">
        <f t="shared" si="5"/>
        <v>0</v>
      </c>
      <c r="CH39" s="59">
        <f t="shared" si="5"/>
        <v>1.9848556383282607E-2</v>
      </c>
      <c r="CI39" s="122">
        <f t="shared" si="6"/>
        <v>1</v>
      </c>
      <c r="CK39" s="123" t="str">
        <f t="shared" si="7"/>
        <v>三木町</v>
      </c>
      <c r="CL39" s="124">
        <f t="shared" si="17"/>
        <v>49.697315254692143</v>
      </c>
      <c r="CM39" s="65">
        <f t="shared" si="18"/>
        <v>0.12316560700775663</v>
      </c>
      <c r="CN39" s="66">
        <f t="shared" si="19"/>
        <v>33.049426865354242</v>
      </c>
      <c r="CO39" s="65">
        <f t="shared" si="20"/>
        <v>0.18520744777019577</v>
      </c>
      <c r="CP39" s="66">
        <f t="shared" si="8"/>
        <v>1.9019065493507807</v>
      </c>
      <c r="CQ39" s="65">
        <f t="shared" si="21"/>
        <v>0</v>
      </c>
      <c r="CR39" s="66">
        <f t="shared" si="9"/>
        <v>14.745981839987117</v>
      </c>
      <c r="CS39" s="65">
        <f t="shared" si="22"/>
        <v>0</v>
      </c>
      <c r="CT39" s="66">
        <f t="shared" si="10"/>
        <v>27.703780774342817</v>
      </c>
      <c r="CU39" s="67">
        <f t="shared" si="23"/>
        <v>0.47300403171454308</v>
      </c>
      <c r="CV39" s="16"/>
      <c r="CW39" s="959">
        <f t="shared" si="24"/>
        <v>6.1210000000000004</v>
      </c>
      <c r="CX39" s="962">
        <f>VLOOKUP($AX39&amp;"_"&amp;$CW$14,データシート1!$A:$BT,MATCH($CW$12&amp;"_"&amp;CX$20,データシート1!$A$1:$BT$1,0),0)</f>
        <v>6.1210000000000004</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13.103999999999999</v>
      </c>
      <c r="DB39" s="962">
        <f>VLOOKUP($AX39&amp;"_"&amp;$CW$14,データシート1!$A:$BT,MATCH($CW$12&amp;"_"&amp;DB$20,データシート1!$A$1:$BT$1,0),0)</f>
        <v>0</v>
      </c>
      <c r="DC39" s="962">
        <f>VLOOKUP($AX39&amp;"_"&amp;$CW$14,データシート1!$A:$BT,MATCH($CW$12&amp;"_"&amp;DC$20,データシート1!$A$1:$BT$1,0),0)</f>
        <v>0</v>
      </c>
      <c r="DD39" s="961">
        <f t="shared" si="11"/>
        <v>19.225000000000001</v>
      </c>
      <c r="DE39" s="16"/>
      <c r="DF39" s="125">
        <f>VLOOKUP($AX39&amp;"_"&amp;$DF$14,データシート1!$A:$BT,MATCH($DF$12&amp;"_"&amp;DF$20,データシート1!$A$1:$BT$1,0),0)</f>
        <v>1</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1</v>
      </c>
      <c r="DJ39" s="64">
        <f>VLOOKUP($AX39&amp;"_"&amp;$DF$14,データシート1!$A:$BT,MATCH($DF$12&amp;"_"&amp;DJ$20,データシート1!$A$1:$BT$1,0),0)</f>
        <v>0</v>
      </c>
      <c r="DK39" s="64">
        <f>VLOOKUP($AX39&amp;"_"&amp;$DF$14,データシート1!$A:$BT,MATCH($DF$12&amp;"_"&amp;DK$20,データシート1!$A$1:$BT$1,0),0)</f>
        <v>0</v>
      </c>
      <c r="DL39" s="68">
        <f t="shared" si="12"/>
        <v>2</v>
      </c>
      <c r="DM39" s="16"/>
      <c r="DN39" s="126">
        <f t="shared" si="26"/>
        <v>0.32</v>
      </c>
      <c r="DO39" s="127">
        <f t="shared" si="27"/>
        <v>0</v>
      </c>
      <c r="DP39" s="127">
        <f t="shared" si="29"/>
        <v>0</v>
      </c>
      <c r="DQ39" s="127">
        <f t="shared" si="30"/>
        <v>0.68</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19430</v>
      </c>
      <c r="AY40" s="18" t="str">
        <f>IF(IFERROR(比較地域マスタ!$Z25,"")=0,"",IFERROR(比較地域マスタ!$Z25,""))</f>
        <v>富士河口湖町</v>
      </c>
      <c r="BB40" s="110" t="str">
        <f t="shared" si="0"/>
        <v>19430</v>
      </c>
      <c r="BC40" s="1031" t="str">
        <f t="shared" si="0"/>
        <v>富士河口湖町</v>
      </c>
      <c r="BD40" s="34">
        <f t="shared" si="14"/>
        <v>166.68797280306839</v>
      </c>
      <c r="BE40" s="34">
        <f t="shared" si="15"/>
        <v>37.327251825714967</v>
      </c>
      <c r="BF40" s="34">
        <f>VLOOKUP($AX40&amp;"_"&amp;$BC$14,データシート1!$A:$BT,MATCH($BC$12&amp;"_"&amp;BF$20,データシート1!$A$1:$BT$1,0),0)</f>
        <v>34.351691751752647</v>
      </c>
      <c r="BG40" s="34">
        <f>VLOOKUP($AX40&amp;"_"&amp;$BC$14,データシート1!$A:$BT,MATCH($BC$12&amp;"_"&amp;BG$20,データシート1!$A$1:$BT$1,0),0)</f>
        <v>2.0389805593383263</v>
      </c>
      <c r="BH40" s="34">
        <f>VLOOKUP($AX40&amp;"_"&amp;$BC$14,データシート1!$A:$BT,MATCH($BC$12&amp;"_"&amp;BH$20,データシート1!$A$1:$BT$1,0),0)</f>
        <v>0.9365795146239948</v>
      </c>
      <c r="BI40" s="34">
        <f>VLOOKUP($AX40&amp;"_"&amp;$BC$14,データシート1!$A:$BT,MATCH($BC$12&amp;"_"&amp;BI$20,データシート1!$A$1:$BT$1,0),0)</f>
        <v>48.08575043629417</v>
      </c>
      <c r="BJ40" s="34">
        <f>VLOOKUP($AX40&amp;"_"&amp;$BC$14,データシート1!$A:$BT,MATCH($BC$12&amp;"_"&amp;BJ$20,データシート1!$A$1:$BT$1,0),0)</f>
        <v>31.368287960094221</v>
      </c>
      <c r="BK40" s="34">
        <f t="shared" si="1"/>
        <v>49.906682580965033</v>
      </c>
      <c r="BL40" s="34">
        <f t="shared" si="2"/>
        <v>48.346812619735132</v>
      </c>
      <c r="BM40" s="34">
        <f>VLOOKUP($AX40&amp;"_"&amp;$BC$14,データシート1!$A:$BT,MATCH($BC$12&amp;"_"&amp;BM$20,データシート1!$A$1:$BT$1,0),0)</f>
        <v>26.758663016771695</v>
      </c>
      <c r="BN40" s="34">
        <f>VLOOKUP($AX40&amp;"_"&amp;$BC$14,データシート1!$A:$BT,MATCH($BC$12&amp;"_"&amp;BN$20,データシート1!$A$1:$BT$1,0),0)</f>
        <v>21.588149602963441</v>
      </c>
      <c r="BO40" s="34">
        <f>VLOOKUP($AX40&amp;"_"&amp;$BC$14,データシート1!$A:$BT,MATCH($BC$12&amp;"_"&amp;BO$20,データシート1!$A$1:$BT$1,0),0)</f>
        <v>1.5598699612299001</v>
      </c>
      <c r="BP40" s="34">
        <f>VLOOKUP($AX40&amp;"_"&amp;$BC$14,データシート1!$A:$BT,MATCH($BC$12&amp;"_"&amp;BP$20,データシート1!$A$1:$BT$1,0),0)</f>
        <v>0</v>
      </c>
      <c r="BQ40" s="34">
        <f>VLOOKUP($AX40&amp;"_"&amp;$BC$14,データシート1!$A:$BT,MATCH($BC$12&amp;"_"&amp;BQ$20,データシート1!$A$1:$BT$1,0),0)</f>
        <v>0</v>
      </c>
      <c r="BR40" s="35">
        <f t="shared" si="3"/>
        <v>166.68797280306839</v>
      </c>
      <c r="BT40" s="121" t="str">
        <f t="shared" si="4"/>
        <v>富士河口湖町</v>
      </c>
      <c r="BU40" s="33">
        <f t="shared" si="25"/>
        <v>166.68797280306839</v>
      </c>
      <c r="BV40" s="59">
        <f t="shared" si="16"/>
        <v>0.22393488383120974</v>
      </c>
      <c r="BW40" s="59">
        <f t="shared" si="5"/>
        <v>0.20608380541250604</v>
      </c>
      <c r="BX40" s="59">
        <f t="shared" si="5"/>
        <v>1.2232319615208572E-2</v>
      </c>
      <c r="BY40" s="59">
        <f t="shared" si="5"/>
        <v>5.6187588034951148E-3</v>
      </c>
      <c r="BZ40" s="59">
        <f t="shared" si="5"/>
        <v>0.28847762455605919</v>
      </c>
      <c r="CA40" s="59">
        <f t="shared" si="5"/>
        <v>0.18818567070315223</v>
      </c>
      <c r="CB40" s="59">
        <f t="shared" si="5"/>
        <v>0.29940182090957884</v>
      </c>
      <c r="CC40" s="59">
        <f t="shared" si="5"/>
        <v>0.29004379744214615</v>
      </c>
      <c r="CD40" s="59">
        <f t="shared" si="5"/>
        <v>0.16053145627000584</v>
      </c>
      <c r="CE40" s="59">
        <f t="shared" si="5"/>
        <v>0.12951234117214033</v>
      </c>
      <c r="CF40" s="59">
        <f t="shared" si="5"/>
        <v>9.3580234674327141E-3</v>
      </c>
      <c r="CG40" s="59">
        <f t="shared" si="5"/>
        <v>0</v>
      </c>
      <c r="CH40" s="59">
        <f t="shared" si="5"/>
        <v>0</v>
      </c>
      <c r="CI40" s="122">
        <f t="shared" si="6"/>
        <v>1</v>
      </c>
      <c r="CK40" s="123" t="str">
        <f t="shared" si="7"/>
        <v>富士河口湖町</v>
      </c>
      <c r="CL40" s="124">
        <f t="shared" si="17"/>
        <v>37.327251825714967</v>
      </c>
      <c r="CM40" s="65">
        <f t="shared" si="18"/>
        <v>0.58024630640177433</v>
      </c>
      <c r="CN40" s="66">
        <f t="shared" si="19"/>
        <v>34.351691751752647</v>
      </c>
      <c r="CO40" s="65">
        <f t="shared" si="20"/>
        <v>0.63050752075099592</v>
      </c>
      <c r="CP40" s="66">
        <f t="shared" si="8"/>
        <v>2.0389805593383263</v>
      </c>
      <c r="CQ40" s="65">
        <f t="shared" si="21"/>
        <v>0</v>
      </c>
      <c r="CR40" s="66">
        <f t="shared" si="9"/>
        <v>0.9365795146239948</v>
      </c>
      <c r="CS40" s="65">
        <f t="shared" si="22"/>
        <v>0</v>
      </c>
      <c r="CT40" s="66">
        <f t="shared" si="10"/>
        <v>48.08575043629417</v>
      </c>
      <c r="CU40" s="67">
        <f t="shared" si="23"/>
        <v>0</v>
      </c>
      <c r="CV40" s="16"/>
      <c r="CW40" s="959">
        <f t="shared" si="24"/>
        <v>21.658999999999999</v>
      </c>
      <c r="CX40" s="962">
        <f>VLOOKUP($AX40&amp;"_"&amp;$CW$14,データシート1!$A:$BT,MATCH($CW$12&amp;"_"&amp;CX$20,データシート1!$A$1:$BT$1,0),0)</f>
        <v>21.658999999999999</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21.658999999999999</v>
      </c>
      <c r="DE40" s="16"/>
      <c r="DF40" s="125">
        <f>VLOOKUP($AX40&amp;"_"&amp;$DF$14,データシート1!$A:$BT,MATCH($DF$12&amp;"_"&amp;DF$20,データシート1!$A$1:$BT$1,0),0)</f>
        <v>3</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3</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04208</v>
      </c>
      <c r="AY41" s="18" t="str">
        <f>IF(IFERROR(比較地域マスタ!$Z26,"")=0,"",IFERROR(比較地域マスタ!$Z26,""))</f>
        <v>角田市</v>
      </c>
      <c r="BB41" s="110" t="str">
        <f t="shared" si="0"/>
        <v>04208</v>
      </c>
      <c r="BC41" s="1031" t="str">
        <f t="shared" si="0"/>
        <v>角田市</v>
      </c>
      <c r="BD41" s="34">
        <f t="shared" si="14"/>
        <v>425.58539122471632</v>
      </c>
      <c r="BE41" s="34">
        <f t="shared" si="15"/>
        <v>305.997622807916</v>
      </c>
      <c r="BF41" s="34">
        <f>VLOOKUP($AX41&amp;"_"&amp;$BC$14,データシート1!$A:$BT,MATCH($BC$12&amp;"_"&amp;BF$20,データシート1!$A$1:$BT$1,0),0)</f>
        <v>295.48221733003771</v>
      </c>
      <c r="BG41" s="34">
        <f>VLOOKUP($AX41&amp;"_"&amp;$BC$14,データシート1!$A:$BT,MATCH($BC$12&amp;"_"&amp;BG$20,データシート1!$A$1:$BT$1,0),0)</f>
        <v>2.1205253147831238</v>
      </c>
      <c r="BH41" s="34">
        <f>VLOOKUP($AX41&amp;"_"&amp;$BC$14,データシート1!$A:$BT,MATCH($BC$12&amp;"_"&amp;BH$20,データシート1!$A$1:$BT$1,0),0)</f>
        <v>8.3948801630951628</v>
      </c>
      <c r="BI41" s="34">
        <f>VLOOKUP($AX41&amp;"_"&amp;$BC$14,データシート1!$A:$BT,MATCH($BC$12&amp;"_"&amp;BI$20,データシート1!$A$1:$BT$1,0),0)</f>
        <v>27.483779522653137</v>
      </c>
      <c r="BJ41" s="34">
        <f>VLOOKUP($AX41&amp;"_"&amp;$BC$14,データシート1!$A:$BT,MATCH($BC$12&amp;"_"&amp;BJ$20,データシート1!$A$1:$BT$1,0),0)</f>
        <v>33.099183083740854</v>
      </c>
      <c r="BK41" s="34">
        <f t="shared" si="1"/>
        <v>56.553293511998469</v>
      </c>
      <c r="BL41" s="34">
        <f t="shared" si="2"/>
        <v>54.931883539571679</v>
      </c>
      <c r="BM41" s="34">
        <f>VLOOKUP($AX41&amp;"_"&amp;$BC$14,データシート1!$A:$BT,MATCH($BC$12&amp;"_"&amp;BM$20,データシート1!$A$1:$BT$1,0),0)</f>
        <v>26.708374997083531</v>
      </c>
      <c r="BN41" s="34">
        <f>VLOOKUP($AX41&amp;"_"&amp;$BC$14,データシート1!$A:$BT,MATCH($BC$12&amp;"_"&amp;BN$20,データシート1!$A$1:$BT$1,0),0)</f>
        <v>28.223508542488148</v>
      </c>
      <c r="BO41" s="34">
        <f>VLOOKUP($AX41&amp;"_"&amp;$BC$14,データシート1!$A:$BT,MATCH($BC$12&amp;"_"&amp;BO$20,データシート1!$A$1:$BT$1,0),0)</f>
        <v>1.6214099724267901</v>
      </c>
      <c r="BP41" s="34">
        <f>VLOOKUP($AX41&amp;"_"&amp;$BC$14,データシート1!$A:$BT,MATCH($BC$12&amp;"_"&amp;BP$20,データシート1!$A$1:$BT$1,0),0)</f>
        <v>0</v>
      </c>
      <c r="BQ41" s="34">
        <f>VLOOKUP($AX41&amp;"_"&amp;$BC$14,データシート1!$A:$BT,MATCH($BC$12&amp;"_"&amp;BQ$20,データシート1!$A$1:$BT$1,0),0)</f>
        <v>2.451512298407847</v>
      </c>
      <c r="BR41" s="35">
        <f t="shared" si="3"/>
        <v>425.58539122471632</v>
      </c>
      <c r="BT41" s="121" t="str">
        <f t="shared" si="4"/>
        <v>角田市</v>
      </c>
      <c r="BU41" s="33">
        <f t="shared" si="25"/>
        <v>425.58539122471632</v>
      </c>
      <c r="BV41" s="59">
        <f t="shared" si="16"/>
        <v>0.71900405680594437</v>
      </c>
      <c r="BW41" s="59">
        <f t="shared" si="5"/>
        <v>0.69429595898421725</v>
      </c>
      <c r="BX41" s="59">
        <f t="shared" si="5"/>
        <v>4.982608328450472E-3</v>
      </c>
      <c r="BY41" s="59">
        <f t="shared" si="5"/>
        <v>1.9725489493276623E-2</v>
      </c>
      <c r="BZ41" s="59">
        <f t="shared" si="5"/>
        <v>6.4578766304835958E-2</v>
      </c>
      <c r="CA41" s="59">
        <f t="shared" si="5"/>
        <v>7.7773306523728686E-2</v>
      </c>
      <c r="CB41" s="59">
        <f t="shared" si="5"/>
        <v>0.13288354036132169</v>
      </c>
      <c r="CC41" s="59">
        <f t="shared" si="5"/>
        <v>0.12907370570567051</v>
      </c>
      <c r="CD41" s="59">
        <f t="shared" si="5"/>
        <v>6.2756794635793908E-2</v>
      </c>
      <c r="CE41" s="59">
        <f t="shared" si="5"/>
        <v>6.6316911069876583E-2</v>
      </c>
      <c r="CF41" s="59">
        <f t="shared" si="5"/>
        <v>3.8098346556511807E-3</v>
      </c>
      <c r="CG41" s="59">
        <f t="shared" si="5"/>
        <v>0</v>
      </c>
      <c r="CH41" s="59">
        <f t="shared" si="5"/>
        <v>5.7603300041692614E-3</v>
      </c>
      <c r="CI41" s="122">
        <f t="shared" si="6"/>
        <v>1</v>
      </c>
      <c r="CK41" s="123" t="str">
        <f t="shared" si="7"/>
        <v>角田市</v>
      </c>
      <c r="CL41" s="124">
        <f t="shared" si="17"/>
        <v>305.997622807916</v>
      </c>
      <c r="CM41" s="65">
        <f t="shared" si="18"/>
        <v>0.14572335428890285</v>
      </c>
      <c r="CN41" s="66">
        <f t="shared" si="19"/>
        <v>295.48221733003771</v>
      </c>
      <c r="CO41" s="65">
        <f t="shared" si="20"/>
        <v>0.15090925065786365</v>
      </c>
      <c r="CP41" s="66">
        <f t="shared" si="8"/>
        <v>2.1205253147831238</v>
      </c>
      <c r="CQ41" s="65">
        <f t="shared" si="21"/>
        <v>0</v>
      </c>
      <c r="CR41" s="66">
        <f t="shared" si="9"/>
        <v>8.3948801630951628</v>
      </c>
      <c r="CS41" s="65">
        <f t="shared" si="22"/>
        <v>0</v>
      </c>
      <c r="CT41" s="66">
        <f t="shared" si="10"/>
        <v>27.483779522653137</v>
      </c>
      <c r="CU41" s="67">
        <f t="shared" si="23"/>
        <v>0.26488351043565739</v>
      </c>
      <c r="CV41" s="16"/>
      <c r="CW41" s="959">
        <f t="shared" si="24"/>
        <v>44.591000000000001</v>
      </c>
      <c r="CX41" s="962">
        <f>VLOOKUP($AX41&amp;"_"&amp;$CW$14,データシート1!$A:$BT,MATCH($CW$12&amp;"_"&amp;CX$20,データシート1!$A$1:$BT$1,0),0)</f>
        <v>44.591000000000001</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7.2799999999999994</v>
      </c>
      <c r="DB41" s="962">
        <f>VLOOKUP($AX41&amp;"_"&amp;$CW$14,データシート1!$A:$BT,MATCH($CW$12&amp;"_"&amp;DB$20,データシート1!$A$1:$BT$1,0),0)</f>
        <v>0</v>
      </c>
      <c r="DC41" s="962">
        <f>VLOOKUP($AX41&amp;"_"&amp;$CW$14,データシート1!$A:$BT,MATCH($CW$12&amp;"_"&amp;DC$20,データシート1!$A$1:$BT$1,0),0)</f>
        <v>0</v>
      </c>
      <c r="DD41" s="961">
        <f t="shared" si="11"/>
        <v>51.871000000000002</v>
      </c>
      <c r="DE41" s="16"/>
      <c r="DF41" s="125">
        <f>VLOOKUP($AX41&amp;"_"&amp;$DF$14,データシート1!$A:$BT,MATCH($DF$12&amp;"_"&amp;DF$20,データシート1!$A$1:$BT$1,0),0)</f>
        <v>5</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2</v>
      </c>
      <c r="DJ41" s="64">
        <f>VLOOKUP($AX41&amp;"_"&amp;$DF$14,データシート1!$A:$BT,MATCH($DF$12&amp;"_"&amp;DJ$20,データシート1!$A$1:$BT$1,0),0)</f>
        <v>0</v>
      </c>
      <c r="DK41" s="64">
        <f>VLOOKUP($AX41&amp;"_"&amp;$DF$14,データシート1!$A:$BT,MATCH($DF$12&amp;"_"&amp;DK$20,データシート1!$A$1:$BT$1,0),0)</f>
        <v>0</v>
      </c>
      <c r="DL41" s="68">
        <f t="shared" si="12"/>
        <v>7</v>
      </c>
      <c r="DM41" s="16"/>
      <c r="DN41" s="126">
        <f t="shared" si="26"/>
        <v>0.86</v>
      </c>
      <c r="DO41" s="127">
        <f t="shared" si="27"/>
        <v>0</v>
      </c>
      <c r="DP41" s="127">
        <f t="shared" si="29"/>
        <v>0</v>
      </c>
      <c r="DQ41" s="127">
        <f t="shared" si="30"/>
        <v>0.14000000000000001</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33209</v>
      </c>
      <c r="AY42" s="18" t="str">
        <f>IF(IFERROR(比較地域マスタ!$Z27,"")=0,"",IFERROR(比較地域マスタ!$Z27,""))</f>
        <v>高梁市</v>
      </c>
      <c r="BB42" s="110" t="str">
        <f t="shared" si="0"/>
        <v>33209</v>
      </c>
      <c r="BC42" s="1031" t="str">
        <f t="shared" si="0"/>
        <v>高梁市</v>
      </c>
      <c r="BD42" s="34">
        <f t="shared" si="14"/>
        <v>575.66781092023302</v>
      </c>
      <c r="BE42" s="34">
        <f t="shared" si="15"/>
        <v>419.9622644763212</v>
      </c>
      <c r="BF42" s="34">
        <f>VLOOKUP($AX42&amp;"_"&amp;$BC$14,データシート1!$A:$BT,MATCH($BC$12&amp;"_"&amp;BF$20,データシート1!$A$1:$BT$1,0),0)</f>
        <v>409.25157201702888</v>
      </c>
      <c r="BG42" s="34">
        <f>VLOOKUP($AX42&amp;"_"&amp;$BC$14,データシート1!$A:$BT,MATCH($BC$12&amp;"_"&amp;BG$20,データシート1!$A$1:$BT$1,0),0)</f>
        <v>2.9090312208822393</v>
      </c>
      <c r="BH42" s="34">
        <f>VLOOKUP($AX42&amp;"_"&amp;$BC$14,データシート1!$A:$BT,MATCH($BC$12&amp;"_"&amp;BH$20,データシート1!$A$1:$BT$1,0),0)</f>
        <v>7.8016612384100661</v>
      </c>
      <c r="BI42" s="34">
        <f>VLOOKUP($AX42&amp;"_"&amp;$BC$14,データシート1!$A:$BT,MATCH($BC$12&amp;"_"&amp;BI$20,データシート1!$A$1:$BT$1,0),0)</f>
        <v>42.006592262516868</v>
      </c>
      <c r="BJ42" s="34">
        <f>VLOOKUP($AX42&amp;"_"&amp;$BC$14,データシート1!$A:$BT,MATCH($BC$12&amp;"_"&amp;BJ$20,データシート1!$A$1:$BT$1,0),0)</f>
        <v>44.340418930798698</v>
      </c>
      <c r="BK42" s="34">
        <f t="shared" si="1"/>
        <v>64.454944931161407</v>
      </c>
      <c r="BL42" s="34">
        <f t="shared" si="2"/>
        <v>62.792897531985993</v>
      </c>
      <c r="BM42" s="34">
        <f>VLOOKUP($AX42&amp;"_"&amp;$BC$14,データシート1!$A:$BT,MATCH($BC$12&amp;"_"&amp;BM$20,データシート1!$A$1:$BT$1,0),0)</f>
        <v>24.03087773260566</v>
      </c>
      <c r="BN42" s="34">
        <f>VLOOKUP($AX42&amp;"_"&amp;$BC$14,データシート1!$A:$BT,MATCH($BC$12&amp;"_"&amp;BN$20,データシート1!$A$1:$BT$1,0),0)</f>
        <v>38.762019799380333</v>
      </c>
      <c r="BO42" s="34">
        <f>VLOOKUP($AX42&amp;"_"&amp;$BC$14,データシート1!$A:$BT,MATCH($BC$12&amp;"_"&amp;BO$20,データシート1!$A$1:$BT$1,0),0)</f>
        <v>1.6620473991754099</v>
      </c>
      <c r="BP42" s="34">
        <f>VLOOKUP($AX42&amp;"_"&amp;$BC$14,データシート1!$A:$BT,MATCH($BC$12&amp;"_"&amp;BP$20,データシート1!$A$1:$BT$1,0),0)</f>
        <v>0</v>
      </c>
      <c r="BQ42" s="34">
        <f>VLOOKUP($AX42&amp;"_"&amp;$BC$14,データシート1!$A:$BT,MATCH($BC$12&amp;"_"&amp;BQ$20,データシート1!$A$1:$BT$1,0),0)</f>
        <v>4.903590319434894</v>
      </c>
      <c r="BR42" s="35">
        <f t="shared" si="3"/>
        <v>575.66781092023302</v>
      </c>
      <c r="BT42" s="121" t="str">
        <f t="shared" si="4"/>
        <v>高梁市</v>
      </c>
      <c r="BU42" s="33">
        <f t="shared" si="25"/>
        <v>575.66781092023302</v>
      </c>
      <c r="BV42" s="59">
        <f t="shared" si="16"/>
        <v>0.72952188138675167</v>
      </c>
      <c r="BW42" s="59">
        <f t="shared" si="5"/>
        <v>0.71091619898430713</v>
      </c>
      <c r="BX42" s="59">
        <f t="shared" si="5"/>
        <v>5.0533157590173594E-3</v>
      </c>
      <c r="BY42" s="59">
        <f t="shared" si="5"/>
        <v>1.3552366643427101E-2</v>
      </c>
      <c r="BZ42" s="59">
        <f t="shared" si="5"/>
        <v>7.2970194729782237E-2</v>
      </c>
      <c r="CA42" s="59">
        <f t="shared" ref="CA42:CH68" si="32">BJ42/$BR42</f>
        <v>7.702431522081872E-2</v>
      </c>
      <c r="CB42" s="59">
        <f t="shared" si="32"/>
        <v>0.11196551849603513</v>
      </c>
      <c r="CC42" s="59">
        <f t="shared" si="32"/>
        <v>0.10907835446211329</v>
      </c>
      <c r="CD42" s="59">
        <f t="shared" si="32"/>
        <v>4.1744348523137208E-2</v>
      </c>
      <c r="CE42" s="59">
        <f t="shared" si="32"/>
        <v>6.733400593897608E-2</v>
      </c>
      <c r="CF42" s="59">
        <f t="shared" si="32"/>
        <v>2.8871640339218313E-3</v>
      </c>
      <c r="CG42" s="59">
        <f t="shared" si="32"/>
        <v>0</v>
      </c>
      <c r="CH42" s="59">
        <f t="shared" si="32"/>
        <v>8.5180901666123496E-3</v>
      </c>
      <c r="CI42" s="122">
        <f t="shared" si="6"/>
        <v>1</v>
      </c>
      <c r="CK42" s="123" t="str">
        <f t="shared" si="7"/>
        <v>高梁市</v>
      </c>
      <c r="CL42" s="124">
        <f t="shared" si="17"/>
        <v>419.9622644763212</v>
      </c>
      <c r="CM42" s="65">
        <f t="shared" si="18"/>
        <v>0.28779728614596684</v>
      </c>
      <c r="CN42" s="66">
        <f t="shared" si="19"/>
        <v>409.25157201702888</v>
      </c>
      <c r="CO42" s="65">
        <f t="shared" si="20"/>
        <v>0.29532934816673317</v>
      </c>
      <c r="CP42" s="66">
        <f t="shared" si="8"/>
        <v>2.9090312208822393</v>
      </c>
      <c r="CQ42" s="65">
        <f t="shared" si="21"/>
        <v>0</v>
      </c>
      <c r="CR42" s="66">
        <f t="shared" si="9"/>
        <v>7.8016612384100661</v>
      </c>
      <c r="CS42" s="65">
        <f t="shared" si="22"/>
        <v>0</v>
      </c>
      <c r="CT42" s="66">
        <f t="shared" si="10"/>
        <v>42.006592262516868</v>
      </c>
      <c r="CU42" s="67">
        <f t="shared" si="23"/>
        <v>0</v>
      </c>
      <c r="CV42" s="16"/>
      <c r="CW42" s="959">
        <f t="shared" si="24"/>
        <v>120.864</v>
      </c>
      <c r="CX42" s="962">
        <f>VLOOKUP($AX42&amp;"_"&amp;$CW$14,データシート1!$A:$BT,MATCH($CW$12&amp;"_"&amp;CX$20,データシート1!$A$1:$BT$1,0),0)</f>
        <v>120.864</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120.864</v>
      </c>
      <c r="DE42" s="16"/>
      <c r="DF42" s="125">
        <f>VLOOKUP($AX42&amp;"_"&amp;$DF$14,データシート1!$A:$BT,MATCH($DF$12&amp;"_"&amp;DF$20,データシート1!$A$1:$BT$1,0),0)</f>
        <v>6</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6</v>
      </c>
      <c r="DM42" s="16"/>
      <c r="DN42" s="126">
        <f t="shared" si="26"/>
        <v>1</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36207</v>
      </c>
      <c r="AY43" s="18" t="str">
        <f>IF(IFERROR(比較地域マスタ!$Z28,"")=0,"",IFERROR(比較地域マスタ!$Z28,""))</f>
        <v>美馬市</v>
      </c>
      <c r="AZ43" s="23"/>
      <c r="BB43" s="110" t="str">
        <f t="shared" si="0"/>
        <v>36207</v>
      </c>
      <c r="BC43" s="1031" t="str">
        <f t="shared" si="0"/>
        <v>美馬市</v>
      </c>
      <c r="BD43" s="34">
        <f t="shared" si="14"/>
        <v>192.27775043641435</v>
      </c>
      <c r="BE43" s="34">
        <f t="shared" si="15"/>
        <v>48.531805338830864</v>
      </c>
      <c r="BF43" s="34">
        <f>VLOOKUP($AX43&amp;"_"&amp;$BC$14,データシート1!$A:$BT,MATCH($BC$12&amp;"_"&amp;BF$20,データシート1!$A$1:$BT$1,0),0)</f>
        <v>37.589859649676207</v>
      </c>
      <c r="BG43" s="34">
        <f>VLOOKUP($AX43&amp;"_"&amp;$BC$14,データシート1!$A:$BT,MATCH($BC$12&amp;"_"&amp;BG$20,データシート1!$A$1:$BT$1,0),0)</f>
        <v>2.6614340476616865</v>
      </c>
      <c r="BH43" s="34">
        <f>VLOOKUP($AX43&amp;"_"&amp;$BC$14,データシート1!$A:$BT,MATCH($BC$12&amp;"_"&amp;BH$20,データシート1!$A$1:$BT$1,0),0)</f>
        <v>8.2805116414929731</v>
      </c>
      <c r="BI43" s="34">
        <f>VLOOKUP($AX43&amp;"_"&amp;$BC$14,データシート1!$A:$BT,MATCH($BC$12&amp;"_"&amp;BI$20,データシート1!$A$1:$BT$1,0),0)</f>
        <v>34.996108617755752</v>
      </c>
      <c r="BJ43" s="34">
        <f>VLOOKUP($AX43&amp;"_"&amp;$BC$14,データシート1!$A:$BT,MATCH($BC$12&amp;"_"&amp;BJ$20,データシート1!$A$1:$BT$1,0),0)</f>
        <v>42.60594269501437</v>
      </c>
      <c r="BK43" s="34">
        <f t="shared" si="1"/>
        <v>62.829188976910601</v>
      </c>
      <c r="BL43" s="34">
        <f t="shared" si="2"/>
        <v>61.20772061737641</v>
      </c>
      <c r="BM43" s="34">
        <f>VLOOKUP($AX43&amp;"_"&amp;$BC$14,データシート1!$A:$BT,MATCH($BC$12&amp;"_"&amp;BM$20,データシート1!$A$1:$BT$1,0),0)</f>
        <v>25.489230303562387</v>
      </c>
      <c r="BN43" s="34">
        <f>VLOOKUP($AX43&amp;"_"&amp;$BC$14,データシート1!$A:$BT,MATCH($BC$12&amp;"_"&amp;BN$20,データシート1!$A$1:$BT$1,0),0)</f>
        <v>35.718490313814023</v>
      </c>
      <c r="BO43" s="34">
        <f>VLOOKUP($AX43&amp;"_"&amp;$BC$14,データシート1!$A:$BT,MATCH($BC$12&amp;"_"&amp;BO$20,データシート1!$A$1:$BT$1,0),0)</f>
        <v>1.6214683595341901</v>
      </c>
      <c r="BP43" s="34">
        <f>VLOOKUP($AX43&amp;"_"&amp;$BC$14,データシート1!$A:$BT,MATCH($BC$12&amp;"_"&amp;BP$20,データシート1!$A$1:$BT$1,0),0)</f>
        <v>0</v>
      </c>
      <c r="BQ43" s="34">
        <f>VLOOKUP($AX43&amp;"_"&amp;$BC$14,データシート1!$A:$BT,MATCH($BC$12&amp;"_"&amp;BQ$20,データシート1!$A$1:$BT$1,0),0)</f>
        <v>3.314704807902785</v>
      </c>
      <c r="BR43" s="35">
        <f t="shared" si="3"/>
        <v>192.27775043641435</v>
      </c>
      <c r="BT43" s="121" t="str">
        <f t="shared" si="4"/>
        <v>美馬市</v>
      </c>
      <c r="BU43" s="33">
        <f t="shared" si="25"/>
        <v>192.27775043641435</v>
      </c>
      <c r="BV43" s="59">
        <f t="shared" si="16"/>
        <v>0.2524046865988282</v>
      </c>
      <c r="BW43" s="59">
        <f t="shared" si="16"/>
        <v>0.19549770872791158</v>
      </c>
      <c r="BX43" s="59">
        <f t="shared" si="16"/>
        <v>1.3841612155441845E-2</v>
      </c>
      <c r="BY43" s="59">
        <f t="shared" si="16"/>
        <v>4.3065365715474771E-2</v>
      </c>
      <c r="BZ43" s="59">
        <f t="shared" si="16"/>
        <v>0.18200810306093557</v>
      </c>
      <c r="CA43" s="59">
        <f t="shared" si="32"/>
        <v>0.22158540235836607</v>
      </c>
      <c r="CB43" s="59">
        <f t="shared" si="32"/>
        <v>0.32676265888438305</v>
      </c>
      <c r="CC43" s="59">
        <f t="shared" si="32"/>
        <v>0.31832971042386732</v>
      </c>
      <c r="CD43" s="59">
        <f t="shared" si="32"/>
        <v>0.13256463759176126</v>
      </c>
      <c r="CE43" s="59">
        <f t="shared" si="32"/>
        <v>0.18576507283210605</v>
      </c>
      <c r="CF43" s="59">
        <f t="shared" si="32"/>
        <v>8.432948460515741E-3</v>
      </c>
      <c r="CG43" s="59">
        <f t="shared" si="32"/>
        <v>0</v>
      </c>
      <c r="CH43" s="59">
        <f t="shared" si="32"/>
        <v>1.7239149097487218E-2</v>
      </c>
      <c r="CI43" s="122">
        <f t="shared" si="6"/>
        <v>1</v>
      </c>
      <c r="CJ43" s="23"/>
      <c r="CK43" s="123" t="str">
        <f t="shared" si="7"/>
        <v>美馬市</v>
      </c>
      <c r="CL43" s="124">
        <f t="shared" si="17"/>
        <v>48.531805338830864</v>
      </c>
      <c r="CM43" s="65">
        <f t="shared" si="18"/>
        <v>0.1370029396924177</v>
      </c>
      <c r="CN43" s="66">
        <f t="shared" si="19"/>
        <v>37.589859649676207</v>
      </c>
      <c r="CO43" s="65">
        <f t="shared" si="20"/>
        <v>0.17688280993774005</v>
      </c>
      <c r="CP43" s="66">
        <f t="shared" si="8"/>
        <v>2.6614340476616865</v>
      </c>
      <c r="CQ43" s="65">
        <f t="shared" si="21"/>
        <v>0</v>
      </c>
      <c r="CR43" s="66">
        <f t="shared" si="9"/>
        <v>8.2805116414929731</v>
      </c>
      <c r="CS43" s="65">
        <f t="shared" si="22"/>
        <v>0</v>
      </c>
      <c r="CT43" s="66">
        <f t="shared" si="10"/>
        <v>34.996108617755752</v>
      </c>
      <c r="CU43" s="67">
        <f t="shared" si="23"/>
        <v>0</v>
      </c>
      <c r="CV43" s="16"/>
      <c r="CW43" s="959">
        <f t="shared" si="24"/>
        <v>6.649</v>
      </c>
      <c r="CX43" s="962">
        <f>VLOOKUP($AX43&amp;"_"&amp;$CW$14,データシート1!$A:$BT,MATCH($CW$12&amp;"_"&amp;CX$20,データシート1!$A$1:$BT$1,0),0)</f>
        <v>6.649</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6.649</v>
      </c>
      <c r="DE43" s="16"/>
      <c r="DF43" s="125">
        <f>VLOOKUP($AX43&amp;"_"&amp;$DF$14,データシート1!$A:$BT,MATCH($DF$12&amp;"_"&amp;DF$20,データシート1!$A$1:$BT$1,0),0)</f>
        <v>1</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1</v>
      </c>
      <c r="DM43" s="16"/>
      <c r="DN43" s="126">
        <f t="shared" si="26"/>
        <v>1</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44210</v>
      </c>
      <c r="AY44" s="18" t="str">
        <f>IF(IFERROR(比較地域マスタ!$Z29,"")=0,"",IFERROR(比較地域マスタ!$Z29,""))</f>
        <v>杵築市</v>
      </c>
      <c r="BB44" s="110" t="str">
        <f t="shared" si="0"/>
        <v>44210</v>
      </c>
      <c r="BC44" s="1031" t="str">
        <f t="shared" si="0"/>
        <v>杵築市</v>
      </c>
      <c r="BD44" s="34">
        <f t="shared" si="14"/>
        <v>289.27649000140968</v>
      </c>
      <c r="BE44" s="34">
        <f t="shared" si="15"/>
        <v>173.34715731986478</v>
      </c>
      <c r="BF44" s="34">
        <f>VLOOKUP($AX44&amp;"_"&amp;$BC$14,データシート1!$A:$BT,MATCH($BC$12&amp;"_"&amp;BF$20,データシート1!$A$1:$BT$1,0),0)</f>
        <v>152.4402094208113</v>
      </c>
      <c r="BG44" s="34">
        <f>VLOOKUP($AX44&amp;"_"&amp;$BC$14,データシート1!$A:$BT,MATCH($BC$12&amp;"_"&amp;BG$20,データシート1!$A$1:$BT$1,0),0)</f>
        <v>2.5311433000759798</v>
      </c>
      <c r="BH44" s="34">
        <f>VLOOKUP($AX44&amp;"_"&amp;$BC$14,データシート1!$A:$BT,MATCH($BC$12&amp;"_"&amp;BH$20,データシート1!$A$1:$BT$1,0),0)</f>
        <v>18.375804598977524</v>
      </c>
      <c r="BI44" s="34">
        <f>VLOOKUP($AX44&amp;"_"&amp;$BC$14,データシート1!$A:$BT,MATCH($BC$12&amp;"_"&amp;BI$20,データシート1!$A$1:$BT$1,0),0)</f>
        <v>25.526251890752924</v>
      </c>
      <c r="BJ44" s="34">
        <f>VLOOKUP($AX44&amp;"_"&amp;$BC$14,データシート1!$A:$BT,MATCH($BC$12&amp;"_"&amp;BJ$20,データシート1!$A$1:$BT$1,0),0)</f>
        <v>27.174712345242138</v>
      </c>
      <c r="BK44" s="34">
        <f t="shared" si="1"/>
        <v>58.863896585680415</v>
      </c>
      <c r="BL44" s="34">
        <f t="shared" si="2"/>
        <v>56.727761239067021</v>
      </c>
      <c r="BM44" s="34">
        <f>VLOOKUP($AX44&amp;"_"&amp;$BC$14,データシート1!$A:$BT,MATCH($BC$12&amp;"_"&amp;BM$20,データシート1!$A$1:$BT$1,0),0)</f>
        <v>25.404963892193035</v>
      </c>
      <c r="BN44" s="34">
        <f>VLOOKUP($AX44&amp;"_"&amp;$BC$14,データシート1!$A:$BT,MATCH($BC$12&amp;"_"&amp;BN$20,データシート1!$A$1:$BT$1,0),0)</f>
        <v>31.322797346873983</v>
      </c>
      <c r="BO44" s="34">
        <f>VLOOKUP($AX44&amp;"_"&amp;$BC$14,データシート1!$A:$BT,MATCH($BC$12&amp;"_"&amp;BO$20,データシート1!$A$1:$BT$1,0),0)</f>
        <v>1.6137028742503301</v>
      </c>
      <c r="BP44" s="34">
        <f>VLOOKUP($AX44&amp;"_"&amp;$BC$14,データシート1!$A:$BT,MATCH($BC$12&amp;"_"&amp;BP$20,データシート1!$A$1:$BT$1,0),0)</f>
        <v>0.52243247236306412</v>
      </c>
      <c r="BQ44" s="34">
        <f>VLOOKUP($AX44&amp;"_"&amp;$BC$14,データシート1!$A:$BT,MATCH($BC$12&amp;"_"&amp;BQ$20,データシート1!$A$1:$BT$1,0),0)</f>
        <v>4.3644718598693926</v>
      </c>
      <c r="BR44" s="35">
        <f t="shared" si="3"/>
        <v>289.27649000140968</v>
      </c>
      <c r="BT44" s="121" t="str">
        <f t="shared" si="4"/>
        <v>杵築市</v>
      </c>
      <c r="BU44" s="33">
        <f t="shared" si="25"/>
        <v>289.27649000140968</v>
      </c>
      <c r="BV44" s="59">
        <f t="shared" si="16"/>
        <v>0.59924384909060546</v>
      </c>
      <c r="BW44" s="59">
        <f t="shared" si="16"/>
        <v>0.52697061354715846</v>
      </c>
      <c r="BX44" s="59">
        <f t="shared" si="16"/>
        <v>8.7499101640221271E-3</v>
      </c>
      <c r="BY44" s="59">
        <f t="shared" si="16"/>
        <v>6.3523325379424983E-2</v>
      </c>
      <c r="BZ44" s="59">
        <f t="shared" si="16"/>
        <v>8.8241709136572186E-2</v>
      </c>
      <c r="CA44" s="59">
        <f t="shared" si="32"/>
        <v>9.3940272661320365E-2</v>
      </c>
      <c r="CB44" s="59">
        <f t="shared" si="32"/>
        <v>0.203486624804503</v>
      </c>
      <c r="CC44" s="59">
        <f t="shared" si="32"/>
        <v>0.19610221777369663</v>
      </c>
      <c r="CD44" s="59">
        <f t="shared" si="32"/>
        <v>8.7822428611703751E-2</v>
      </c>
      <c r="CE44" s="59">
        <f t="shared" si="32"/>
        <v>0.10827978916199288</v>
      </c>
      <c r="CF44" s="59">
        <f t="shared" si="32"/>
        <v>5.5784100333990724E-3</v>
      </c>
      <c r="CG44" s="59">
        <f t="shared" si="32"/>
        <v>1.805996997407284E-3</v>
      </c>
      <c r="CH44" s="59">
        <f t="shared" si="32"/>
        <v>1.5087544306998898E-2</v>
      </c>
      <c r="CI44" s="122">
        <f t="shared" si="6"/>
        <v>1</v>
      </c>
      <c r="CK44" s="123" t="str">
        <f t="shared" si="7"/>
        <v>杵築市</v>
      </c>
      <c r="CL44" s="124">
        <f t="shared" si="17"/>
        <v>173.34715731986478</v>
      </c>
      <c r="CM44" s="65">
        <f t="shared" si="18"/>
        <v>8.5343193558702082E-2</v>
      </c>
      <c r="CN44" s="66">
        <f t="shared" si="19"/>
        <v>152.4402094208113</v>
      </c>
      <c r="CO44" s="65">
        <f t="shared" si="20"/>
        <v>9.7047885569096493E-2</v>
      </c>
      <c r="CP44" s="66">
        <f t="shared" si="8"/>
        <v>2.5311433000759798</v>
      </c>
      <c r="CQ44" s="65">
        <f t="shared" si="21"/>
        <v>0</v>
      </c>
      <c r="CR44" s="66">
        <f t="shared" si="9"/>
        <v>18.375804598977524</v>
      </c>
      <c r="CS44" s="65">
        <f t="shared" si="22"/>
        <v>0</v>
      </c>
      <c r="CT44" s="66">
        <f t="shared" si="10"/>
        <v>25.526251890752924</v>
      </c>
      <c r="CU44" s="67">
        <f t="shared" si="23"/>
        <v>0</v>
      </c>
      <c r="CV44" s="16"/>
      <c r="CW44" s="959">
        <f t="shared" si="24"/>
        <v>14.794</v>
      </c>
      <c r="CX44" s="962">
        <f>VLOOKUP($AX44&amp;"_"&amp;$CW$14,データシート1!$A:$BT,MATCH($CW$12&amp;"_"&amp;CX$20,データシート1!$A$1:$BT$1,0),0)</f>
        <v>14.794</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14.794</v>
      </c>
      <c r="DE44" s="16"/>
      <c r="DF44" s="125">
        <f>VLOOKUP($AX44&amp;"_"&amp;$DF$14,データシート1!$A:$BT,MATCH($DF$12&amp;"_"&amp;DF$20,データシート1!$A$1:$BT$1,0),0)</f>
        <v>3</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3</v>
      </c>
      <c r="DM44" s="16"/>
      <c r="DN44" s="126">
        <f t="shared" si="26"/>
        <v>1</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33210</v>
      </c>
      <c r="AY45" s="18" t="str">
        <f>IF(IFERROR(比較地域マスタ!$Z30,"")=0,"",IFERROR(比較地域マスタ!$Z30,""))</f>
        <v>新見市</v>
      </c>
      <c r="BB45" s="110" t="str">
        <f t="shared" si="0"/>
        <v>33210</v>
      </c>
      <c r="BC45" s="1031" t="str">
        <f t="shared" si="0"/>
        <v>新見市</v>
      </c>
      <c r="BD45" s="34">
        <f t="shared" si="14"/>
        <v>434.8127748134828</v>
      </c>
      <c r="BE45" s="34">
        <f t="shared" si="15"/>
        <v>290.55044627496233</v>
      </c>
      <c r="BF45" s="34">
        <f>VLOOKUP($AX45&amp;"_"&amp;$BC$14,データシート1!$A:$BT,MATCH($BC$12&amp;"_"&amp;BF$20,データシート1!$A$1:$BT$1,0),0)</f>
        <v>276.9661449109945</v>
      </c>
      <c r="BG45" s="34">
        <f>VLOOKUP($AX45&amp;"_"&amp;$BC$14,データシート1!$A:$BT,MATCH($BC$12&amp;"_"&amp;BG$20,データシート1!$A$1:$BT$1,0),0)</f>
        <v>2.6903453074243089</v>
      </c>
      <c r="BH45" s="34">
        <f>VLOOKUP($AX45&amp;"_"&amp;$BC$14,データシート1!$A:$BT,MATCH($BC$12&amp;"_"&amp;BH$20,データシート1!$A$1:$BT$1,0),0)</f>
        <v>10.893956056543511</v>
      </c>
      <c r="BI45" s="34">
        <f>VLOOKUP($AX45&amp;"_"&amp;$BC$14,データシート1!$A:$BT,MATCH($BC$12&amp;"_"&amp;BI$20,データシート1!$A$1:$BT$1,0),0)</f>
        <v>35.780577481727533</v>
      </c>
      <c r="BJ45" s="34">
        <f>VLOOKUP($AX45&amp;"_"&amp;$BC$14,データシート1!$A:$BT,MATCH($BC$12&amp;"_"&amp;BJ$20,データシート1!$A$1:$BT$1,0),0)</f>
        <v>40.234531014074754</v>
      </c>
      <c r="BK45" s="34">
        <f t="shared" si="1"/>
        <v>64.357754654178152</v>
      </c>
      <c r="BL45" s="34">
        <f t="shared" si="2"/>
        <v>62.732666293985325</v>
      </c>
      <c r="BM45" s="34">
        <f>VLOOKUP($AX45&amp;"_"&amp;$BC$14,データシート1!$A:$BT,MATCH($BC$12&amp;"_"&amp;BM$20,データシート1!$A$1:$BT$1,0),0)</f>
        <v>24.295909187718955</v>
      </c>
      <c r="BN45" s="34">
        <f>VLOOKUP($AX45&amp;"_"&amp;$BC$14,データシート1!$A:$BT,MATCH($BC$12&amp;"_"&amp;BN$20,データシート1!$A$1:$BT$1,0),0)</f>
        <v>38.43675710626637</v>
      </c>
      <c r="BO45" s="34">
        <f>VLOOKUP($AX45&amp;"_"&amp;$BC$14,データシート1!$A:$BT,MATCH($BC$12&amp;"_"&amp;BO$20,データシート1!$A$1:$BT$1,0),0)</f>
        <v>1.6250883601928301</v>
      </c>
      <c r="BP45" s="34">
        <f>VLOOKUP($AX45&amp;"_"&amp;$BC$14,データシート1!$A:$BT,MATCH($BC$12&amp;"_"&amp;BP$20,データシート1!$A$1:$BT$1,0),0)</f>
        <v>0</v>
      </c>
      <c r="BQ45" s="34">
        <f>VLOOKUP($AX45&amp;"_"&amp;$BC$14,データシート1!$A:$BT,MATCH($BC$12&amp;"_"&amp;BQ$20,データシート1!$A$1:$BT$1,0),0)</f>
        <v>3.8894653885400001</v>
      </c>
      <c r="BR45" s="35">
        <f t="shared" si="3"/>
        <v>434.8127748134828</v>
      </c>
      <c r="BT45" s="121" t="str">
        <f t="shared" si="4"/>
        <v>新見市</v>
      </c>
      <c r="BU45" s="33">
        <f t="shared" si="25"/>
        <v>434.8127748134828</v>
      </c>
      <c r="BV45" s="59">
        <f t="shared" si="16"/>
        <v>0.66821966396823729</v>
      </c>
      <c r="BW45" s="59">
        <f t="shared" si="16"/>
        <v>0.6369779384467299</v>
      </c>
      <c r="BX45" s="59">
        <f t="shared" si="16"/>
        <v>6.1873649148840183E-3</v>
      </c>
      <c r="BY45" s="59">
        <f t="shared" si="16"/>
        <v>2.5054360606623343E-2</v>
      </c>
      <c r="BZ45" s="59">
        <f t="shared" si="16"/>
        <v>8.2289618783799451E-2</v>
      </c>
      <c r="CA45" s="59">
        <f t="shared" si="32"/>
        <v>9.2533001201111784E-2</v>
      </c>
      <c r="CB45" s="59">
        <f t="shared" si="32"/>
        <v>0.14801256628622525</v>
      </c>
      <c r="CC45" s="59">
        <f t="shared" si="32"/>
        <v>0.14427512236938098</v>
      </c>
      <c r="CD45" s="59">
        <f t="shared" si="32"/>
        <v>5.5876714289594925E-2</v>
      </c>
      <c r="CE45" s="59">
        <f t="shared" si="32"/>
        <v>8.8398408079786051E-2</v>
      </c>
      <c r="CF45" s="59">
        <f t="shared" si="32"/>
        <v>3.7374439168442733E-3</v>
      </c>
      <c r="CG45" s="59">
        <f t="shared" si="32"/>
        <v>0</v>
      </c>
      <c r="CH45" s="59">
        <f t="shared" si="32"/>
        <v>8.9451497606261102E-3</v>
      </c>
      <c r="CI45" s="122">
        <f t="shared" si="6"/>
        <v>1</v>
      </c>
      <c r="CK45" s="123" t="str">
        <f t="shared" si="7"/>
        <v>新見市</v>
      </c>
      <c r="CL45" s="124">
        <f t="shared" si="17"/>
        <v>290.55044627496233</v>
      </c>
      <c r="CM45" s="65">
        <f t="shared" si="18"/>
        <v>1</v>
      </c>
      <c r="CN45" s="66">
        <f t="shared" si="19"/>
        <v>276.9661449109945</v>
      </c>
      <c r="CO45" s="65">
        <f t="shared" si="20"/>
        <v>1</v>
      </c>
      <c r="CP45" s="66">
        <f t="shared" si="8"/>
        <v>2.6903453074243089</v>
      </c>
      <c r="CQ45" s="65">
        <f t="shared" si="21"/>
        <v>1</v>
      </c>
      <c r="CR45" s="66">
        <f t="shared" si="9"/>
        <v>10.893956056543511</v>
      </c>
      <c r="CS45" s="65">
        <f t="shared" si="22"/>
        <v>0</v>
      </c>
      <c r="CT45" s="66">
        <f t="shared" si="10"/>
        <v>35.780577481727533</v>
      </c>
      <c r="CU45" s="67">
        <f t="shared" si="23"/>
        <v>0.13160771377725239</v>
      </c>
      <c r="CV45" s="16"/>
      <c r="CW45" s="959">
        <f t="shared" si="24"/>
        <v>520.05400000000009</v>
      </c>
      <c r="CX45" s="962">
        <f>VLOOKUP($AX45&amp;"_"&amp;$CW$14,データシート1!$A:$BT,MATCH($CW$12&amp;"_"&amp;CX$20,データシート1!$A$1:$BT$1,0),0)</f>
        <v>512.60900000000004</v>
      </c>
      <c r="CY45" s="962">
        <f>VLOOKUP($AX45&amp;"_"&amp;$CW$14,データシート1!$A:$BT,MATCH($CW$12&amp;"_"&amp;CY$20,データシート1!$A$1:$BT$1,0),0)</f>
        <v>7.4450000000000003</v>
      </c>
      <c r="CZ45" s="962">
        <f>VLOOKUP($AX45&amp;"_"&amp;$CW$14,データシート1!$A:$BT,MATCH($CW$12&amp;"_"&amp;CZ$20,データシート1!$A$1:$BT$1,0),0)</f>
        <v>0</v>
      </c>
      <c r="DA45" s="962">
        <f>VLOOKUP($AX45&amp;"_"&amp;$CW$14,データシート1!$A:$BT,MATCH($CW$12&amp;"_"&amp;DA$20,データシート1!$A$1:$BT$1,0),0)</f>
        <v>4.7089999999999996</v>
      </c>
      <c r="DB45" s="962">
        <f>VLOOKUP($AX45&amp;"_"&amp;$CW$14,データシート1!$A:$BT,MATCH($CW$12&amp;"_"&amp;DB$20,データシート1!$A$1:$BT$1,0),0)</f>
        <v>0</v>
      </c>
      <c r="DC45" s="962">
        <f>VLOOKUP($AX45&amp;"_"&amp;$CW$14,データシート1!$A:$BT,MATCH($CW$12&amp;"_"&amp;DC$20,データシート1!$A$1:$BT$1,0),0)</f>
        <v>0</v>
      </c>
      <c r="DD45" s="961">
        <f t="shared" si="11"/>
        <v>524.76300000000003</v>
      </c>
      <c r="DE45" s="16"/>
      <c r="DF45" s="125">
        <f>VLOOKUP($AX45&amp;"_"&amp;$DF$14,データシート1!$A:$BT,MATCH($DF$12&amp;"_"&amp;DF$20,データシート1!$A$1:$BT$1,0),0)</f>
        <v>10</v>
      </c>
      <c r="DG45" s="64">
        <f>VLOOKUP($AX45&amp;"_"&amp;$DF$14,データシート1!$A:$BT,MATCH($DF$12&amp;"_"&amp;DG$20,データシート1!$A$1:$BT$1,0),0)</f>
        <v>1</v>
      </c>
      <c r="DH45" s="64">
        <f>VLOOKUP($AX45&amp;"_"&amp;$DF$14,データシート1!$A:$BT,MATCH($DF$12&amp;"_"&amp;DH$20,データシート1!$A$1:$BT$1,0),0)</f>
        <v>0</v>
      </c>
      <c r="DI45" s="64">
        <f>VLOOKUP($AX45&amp;"_"&amp;$DF$14,データシート1!$A:$BT,MATCH($DF$12&amp;"_"&amp;DI$20,データシート1!$A$1:$BT$1,0),0)</f>
        <v>1</v>
      </c>
      <c r="DJ45" s="64">
        <f>VLOOKUP($AX45&amp;"_"&amp;$DF$14,データシート1!$A:$BT,MATCH($DF$12&amp;"_"&amp;DJ$20,データシート1!$A$1:$BT$1,0),0)</f>
        <v>0</v>
      </c>
      <c r="DK45" s="64">
        <f>VLOOKUP($AX45&amp;"_"&amp;$DF$14,データシート1!$A:$BT,MATCH($DF$12&amp;"_"&amp;DK$20,データシート1!$A$1:$BT$1,0),0)</f>
        <v>0</v>
      </c>
      <c r="DL45" s="68">
        <f t="shared" si="12"/>
        <v>12</v>
      </c>
      <c r="DM45" s="16"/>
      <c r="DN45" s="126">
        <f t="shared" si="26"/>
        <v>0.98</v>
      </c>
      <c r="DO45" s="127">
        <f t="shared" si="27"/>
        <v>0.01</v>
      </c>
      <c r="DP45" s="127">
        <f t="shared" si="29"/>
        <v>0</v>
      </c>
      <c r="DQ45" s="127">
        <f t="shared" si="30"/>
        <v>0.01</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34214</v>
      </c>
      <c r="AY46" s="18" t="str">
        <f>IF(IFERROR(比較地域マスタ!$Z31,"")=0,"",IFERROR(比較地域マスタ!$Z31,""))</f>
        <v>安芸高田市</v>
      </c>
      <c r="BB46" s="110" t="str">
        <f t="shared" si="0"/>
        <v>34214</v>
      </c>
      <c r="BC46" s="1031" t="str">
        <f t="shared" si="0"/>
        <v>安芸高田市</v>
      </c>
      <c r="BD46" s="34">
        <f t="shared" si="14"/>
        <v>526.22909856066622</v>
      </c>
      <c r="BE46" s="34">
        <f t="shared" si="15"/>
        <v>382.0837168307649</v>
      </c>
      <c r="BF46" s="34">
        <f>VLOOKUP($AX46&amp;"_"&amp;$BC$14,データシート1!$A:$BT,MATCH($BC$12&amp;"_"&amp;BF$20,データシート1!$A$1:$BT$1,0),0)</f>
        <v>357.08338602458701</v>
      </c>
      <c r="BG46" s="34">
        <f>VLOOKUP($AX46&amp;"_"&amp;$BC$14,データシート1!$A:$BT,MATCH($BC$12&amp;"_"&amp;BG$20,データシート1!$A$1:$BT$1,0),0)</f>
        <v>1.5847655746140676</v>
      </c>
      <c r="BH46" s="34">
        <f>VLOOKUP($AX46&amp;"_"&amp;$BC$14,データシート1!$A:$BT,MATCH($BC$12&amp;"_"&amp;BH$20,データシート1!$A$1:$BT$1,0),0)</f>
        <v>23.415565231563775</v>
      </c>
      <c r="BI46" s="34">
        <f>VLOOKUP($AX46&amp;"_"&amp;$BC$14,データシート1!$A:$BT,MATCH($BC$12&amp;"_"&amp;BI$20,データシート1!$A$1:$BT$1,0),0)</f>
        <v>39.578823569100621</v>
      </c>
      <c r="BJ46" s="34">
        <f>VLOOKUP($AX46&amp;"_"&amp;$BC$14,データシート1!$A:$BT,MATCH($BC$12&amp;"_"&amp;BJ$20,データシート1!$A$1:$BT$1,0),0)</f>
        <v>39.164454834741953</v>
      </c>
      <c r="BK46" s="34">
        <f t="shared" si="1"/>
        <v>62.620074868689834</v>
      </c>
      <c r="BL46" s="34">
        <f t="shared" si="2"/>
        <v>61.012619414931024</v>
      </c>
      <c r="BM46" s="34">
        <f>VLOOKUP($AX46&amp;"_"&amp;$BC$14,データシート1!$A:$BT,MATCH($BC$12&amp;"_"&amp;BM$20,データシート1!$A$1:$BT$1,0),0)</f>
        <v>24.490265588135369</v>
      </c>
      <c r="BN46" s="34">
        <f>VLOOKUP($AX46&amp;"_"&amp;$BC$14,データシート1!$A:$BT,MATCH($BC$12&amp;"_"&amp;BN$20,データシート1!$A$1:$BT$1,0),0)</f>
        <v>36.522353826795658</v>
      </c>
      <c r="BO46" s="34">
        <f>VLOOKUP($AX46&amp;"_"&amp;$BC$14,データシート1!$A:$BT,MATCH($BC$12&amp;"_"&amp;BO$20,データシート1!$A$1:$BT$1,0),0)</f>
        <v>1.6074554537588099</v>
      </c>
      <c r="BP46" s="34">
        <f>VLOOKUP($AX46&amp;"_"&amp;$BC$14,データシート1!$A:$BT,MATCH($BC$12&amp;"_"&amp;BP$20,データシート1!$A$1:$BT$1,0),0)</f>
        <v>0</v>
      </c>
      <c r="BQ46" s="34">
        <f>VLOOKUP($AX46&amp;"_"&amp;$BC$14,データシート1!$A:$BT,MATCH($BC$12&amp;"_"&amp;BQ$20,データシート1!$A$1:$BT$1,0),0)</f>
        <v>2.782028457368988</v>
      </c>
      <c r="BR46" s="35">
        <f t="shared" si="3"/>
        <v>526.22909856066622</v>
      </c>
      <c r="BT46" s="121" t="str">
        <f t="shared" si="4"/>
        <v>安芸高田市</v>
      </c>
      <c r="BU46" s="33">
        <f t="shared" si="25"/>
        <v>526.22909856066622</v>
      </c>
      <c r="BV46" s="59">
        <f t="shared" si="16"/>
        <v>0.72607865637957769</v>
      </c>
      <c r="BW46" s="59">
        <f t="shared" si="16"/>
        <v>0.67857020260049483</v>
      </c>
      <c r="BX46" s="59">
        <f t="shared" si="16"/>
        <v>3.0115506325071994E-3</v>
      </c>
      <c r="BY46" s="59">
        <f t="shared" si="16"/>
        <v>4.4496903146575645E-2</v>
      </c>
      <c r="BZ46" s="59">
        <f t="shared" si="16"/>
        <v>7.5212153180726826E-2</v>
      </c>
      <c r="CA46" s="59">
        <f t="shared" si="32"/>
        <v>7.442472288564804E-2</v>
      </c>
      <c r="CB46" s="59">
        <f t="shared" si="32"/>
        <v>0.11899774269413703</v>
      </c>
      <c r="CC46" s="59">
        <f t="shared" si="32"/>
        <v>0.11594307418919214</v>
      </c>
      <c r="CD46" s="59">
        <f t="shared" si="32"/>
        <v>4.653917021145499E-2</v>
      </c>
      <c r="CE46" s="59">
        <f t="shared" si="32"/>
        <v>6.9403903977737158E-2</v>
      </c>
      <c r="CF46" s="59">
        <f t="shared" si="32"/>
        <v>3.0546685049448949E-3</v>
      </c>
      <c r="CG46" s="59">
        <f t="shared" si="32"/>
        <v>0</v>
      </c>
      <c r="CH46" s="59">
        <f t="shared" si="32"/>
        <v>5.2867248599105399E-3</v>
      </c>
      <c r="CI46" s="122">
        <f t="shared" si="6"/>
        <v>1</v>
      </c>
      <c r="CK46" s="123" t="str">
        <f t="shared" si="7"/>
        <v>安芸高田市</v>
      </c>
      <c r="CL46" s="124">
        <f t="shared" si="17"/>
        <v>382.0837168307649</v>
      </c>
      <c r="CM46" s="65">
        <f t="shared" si="18"/>
        <v>6.9340824622827105E-2</v>
      </c>
      <c r="CN46" s="66">
        <f t="shared" si="19"/>
        <v>357.08338602458701</v>
      </c>
      <c r="CO46" s="65">
        <f t="shared" si="20"/>
        <v>7.419555497935082E-2</v>
      </c>
      <c r="CP46" s="66">
        <f t="shared" si="8"/>
        <v>1.5847655746140676</v>
      </c>
      <c r="CQ46" s="65">
        <f t="shared" si="21"/>
        <v>0</v>
      </c>
      <c r="CR46" s="66">
        <f t="shared" si="9"/>
        <v>23.415565231563775</v>
      </c>
      <c r="CS46" s="65">
        <f t="shared" si="22"/>
        <v>0</v>
      </c>
      <c r="CT46" s="66">
        <f t="shared" si="10"/>
        <v>39.578823569100621</v>
      </c>
      <c r="CU46" s="67">
        <f t="shared" si="23"/>
        <v>0.22974406968222646</v>
      </c>
      <c r="CV46" s="16"/>
      <c r="CW46" s="959">
        <f t="shared" si="24"/>
        <v>26.494</v>
      </c>
      <c r="CX46" s="962">
        <f>VLOOKUP($AX46&amp;"_"&amp;$CW$14,データシート1!$A:$BT,MATCH($CW$12&amp;"_"&amp;CX$20,データシート1!$A$1:$BT$1,0),0)</f>
        <v>26.494</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9.093</v>
      </c>
      <c r="DB46" s="962">
        <f>VLOOKUP($AX46&amp;"_"&amp;$CW$14,データシート1!$A:$BT,MATCH($CW$12&amp;"_"&amp;DB$20,データシート1!$A$1:$BT$1,0),0)</f>
        <v>0</v>
      </c>
      <c r="DC46" s="962">
        <f>VLOOKUP($AX46&amp;"_"&amp;$CW$14,データシート1!$A:$BT,MATCH($CW$12&amp;"_"&amp;DC$20,データシート1!$A$1:$BT$1,0),0)</f>
        <v>0</v>
      </c>
      <c r="DD46" s="961">
        <f t="shared" si="11"/>
        <v>35.587000000000003</v>
      </c>
      <c r="DE46" s="16"/>
      <c r="DF46" s="125">
        <f>VLOOKUP($AX46&amp;"_"&amp;$DF$14,データシート1!$A:$BT,MATCH($DF$12&amp;"_"&amp;DF$20,データシート1!$A$1:$BT$1,0),0)</f>
        <v>6</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1</v>
      </c>
      <c r="DJ46" s="64">
        <f>VLOOKUP($AX46&amp;"_"&amp;$DF$14,データシート1!$A:$BT,MATCH($DF$12&amp;"_"&amp;DJ$20,データシート1!$A$1:$BT$1,0),0)</f>
        <v>0</v>
      </c>
      <c r="DK46" s="64">
        <f>VLOOKUP($AX46&amp;"_"&amp;$DF$14,データシート1!$A:$BT,MATCH($DF$12&amp;"_"&amp;DK$20,データシート1!$A$1:$BT$1,0),0)</f>
        <v>0</v>
      </c>
      <c r="DL46" s="68">
        <f t="shared" si="12"/>
        <v>7</v>
      </c>
      <c r="DM46" s="16"/>
      <c r="DN46" s="126">
        <f t="shared" si="26"/>
        <v>0.74</v>
      </c>
      <c r="DO46" s="127">
        <f t="shared" si="27"/>
        <v>0</v>
      </c>
      <c r="DP46" s="127">
        <f t="shared" si="29"/>
        <v>0</v>
      </c>
      <c r="DQ46" s="127">
        <f t="shared" si="30"/>
        <v>0.26</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08223</v>
      </c>
      <c r="AY47" s="18" t="str">
        <f>IF(IFERROR(比較地域マスタ!$Z32,"")=0,"",IFERROR(比較地域マスタ!$Z32,""))</f>
        <v>潮来市</v>
      </c>
      <c r="BB47" s="110" t="str">
        <f t="shared" si="0"/>
        <v>08223</v>
      </c>
      <c r="BC47" s="1031" t="str">
        <f t="shared" si="0"/>
        <v>潮来市</v>
      </c>
      <c r="BD47" s="34">
        <f t="shared" si="14"/>
        <v>230.00933862124279</v>
      </c>
      <c r="BE47" s="34">
        <f t="shared" si="15"/>
        <v>100.18016152310517</v>
      </c>
      <c r="BF47" s="34">
        <f>VLOOKUP($AX47&amp;"_"&amp;$BC$14,データシート1!$A:$BT,MATCH($BC$12&amp;"_"&amp;BF$20,データシート1!$A$1:$BT$1,0),0)</f>
        <v>95.820164136457478</v>
      </c>
      <c r="BG47" s="34">
        <f>VLOOKUP($AX47&amp;"_"&amp;$BC$14,データシート1!$A:$BT,MATCH($BC$12&amp;"_"&amp;BG$20,データシート1!$A$1:$BT$1,0),0)</f>
        <v>2.1892801858522266</v>
      </c>
      <c r="BH47" s="34">
        <f>VLOOKUP($AX47&amp;"_"&amp;$BC$14,データシート1!$A:$BT,MATCH($BC$12&amp;"_"&amp;BH$20,データシート1!$A$1:$BT$1,0),0)</f>
        <v>2.1707172007954667</v>
      </c>
      <c r="BI47" s="34">
        <f>VLOOKUP($AX47&amp;"_"&amp;$BC$14,データシート1!$A:$BT,MATCH($BC$12&amp;"_"&amp;BI$20,データシート1!$A$1:$BT$1,0),0)</f>
        <v>29.837945040497676</v>
      </c>
      <c r="BJ47" s="34">
        <f>VLOOKUP($AX47&amp;"_"&amp;$BC$14,データシート1!$A:$BT,MATCH($BC$12&amp;"_"&amp;BJ$20,データシート1!$A$1:$BT$1,0),0)</f>
        <v>36.91043646246947</v>
      </c>
      <c r="BK47" s="34">
        <f t="shared" si="1"/>
        <v>60.62016341597046</v>
      </c>
      <c r="BL47" s="34">
        <f t="shared" si="2"/>
        <v>59.027421513275812</v>
      </c>
      <c r="BM47" s="34">
        <f>VLOOKUP($AX47&amp;"_"&amp;$BC$14,データシート1!$A:$BT,MATCH($BC$12&amp;"_"&amp;BM$20,データシート1!$A$1:$BT$1,0),0)</f>
        <v>29.335584241873232</v>
      </c>
      <c r="BN47" s="34">
        <f>VLOOKUP($AX47&amp;"_"&amp;$BC$14,データシート1!$A:$BT,MATCH($BC$12&amp;"_"&amp;BN$20,データシート1!$A$1:$BT$1,0),0)</f>
        <v>29.69183727140258</v>
      </c>
      <c r="BO47" s="34">
        <f>VLOOKUP($AX47&amp;"_"&amp;$BC$14,データシート1!$A:$BT,MATCH($BC$12&amp;"_"&amp;BO$20,データシート1!$A$1:$BT$1,0),0)</f>
        <v>1.5927419026946501</v>
      </c>
      <c r="BP47" s="34">
        <f>VLOOKUP($AX47&amp;"_"&amp;$BC$14,データシート1!$A:$BT,MATCH($BC$12&amp;"_"&amp;BP$20,データシート1!$A$1:$BT$1,0),0)</f>
        <v>0</v>
      </c>
      <c r="BQ47" s="34">
        <f>VLOOKUP($AX47&amp;"_"&amp;$BC$14,データシート1!$A:$BT,MATCH($BC$12&amp;"_"&amp;BQ$20,データシート1!$A$1:$BT$1,0),0)</f>
        <v>2.4606321792000001</v>
      </c>
      <c r="BR47" s="35">
        <f t="shared" si="3"/>
        <v>230.00933862124279</v>
      </c>
      <c r="BT47" s="121" t="str">
        <f t="shared" si="4"/>
        <v>潮来市</v>
      </c>
      <c r="BU47" s="33">
        <f t="shared" si="25"/>
        <v>230.00933862124279</v>
      </c>
      <c r="BV47" s="59">
        <f t="shared" si="16"/>
        <v>0.43554823523088426</v>
      </c>
      <c r="BW47" s="59">
        <f t="shared" si="16"/>
        <v>0.416592494508429</v>
      </c>
      <c r="BX47" s="59">
        <f t="shared" si="16"/>
        <v>9.5182230381407346E-3</v>
      </c>
      <c r="BY47" s="59">
        <f t="shared" si="16"/>
        <v>9.4375176843145246E-3</v>
      </c>
      <c r="BZ47" s="59">
        <f t="shared" si="16"/>
        <v>0.1297249286457535</v>
      </c>
      <c r="CA47" s="59">
        <f t="shared" si="32"/>
        <v>0.16047364286912724</v>
      </c>
      <c r="CB47" s="59">
        <f t="shared" si="32"/>
        <v>0.26355522684143667</v>
      </c>
      <c r="CC47" s="59">
        <f t="shared" si="32"/>
        <v>0.25663054320797157</v>
      </c>
      <c r="CD47" s="59">
        <f t="shared" si="32"/>
        <v>0.12754083994033061</v>
      </c>
      <c r="CE47" s="59">
        <f t="shared" si="32"/>
        <v>0.12908970326764097</v>
      </c>
      <c r="CF47" s="59">
        <f t="shared" si="32"/>
        <v>6.9246836334650912E-3</v>
      </c>
      <c r="CG47" s="59">
        <f t="shared" si="32"/>
        <v>0</v>
      </c>
      <c r="CH47" s="59">
        <f t="shared" si="32"/>
        <v>1.0697966412798273E-2</v>
      </c>
      <c r="CI47" s="122">
        <f t="shared" si="6"/>
        <v>1</v>
      </c>
      <c r="CK47" s="123" t="str">
        <f t="shared" si="7"/>
        <v>潮来市</v>
      </c>
      <c r="CL47" s="124">
        <f t="shared" si="17"/>
        <v>100.18016152310517</v>
      </c>
      <c r="CM47" s="65">
        <f t="shared" si="18"/>
        <v>0.40111734088921502</v>
      </c>
      <c r="CN47" s="66">
        <f t="shared" si="19"/>
        <v>95.820164136457478</v>
      </c>
      <c r="CO47" s="65">
        <f t="shared" si="20"/>
        <v>0.41936893306479806</v>
      </c>
      <c r="CP47" s="66">
        <f t="shared" si="8"/>
        <v>2.1892801858522266</v>
      </c>
      <c r="CQ47" s="65">
        <f t="shared" si="21"/>
        <v>0</v>
      </c>
      <c r="CR47" s="66">
        <f t="shared" si="9"/>
        <v>2.1707172007954667</v>
      </c>
      <c r="CS47" s="65">
        <f t="shared" si="22"/>
        <v>0</v>
      </c>
      <c r="CT47" s="66">
        <f t="shared" si="10"/>
        <v>29.837945040497676</v>
      </c>
      <c r="CU47" s="67">
        <f t="shared" si="23"/>
        <v>0.11116717305759455</v>
      </c>
      <c r="CV47" s="16"/>
      <c r="CW47" s="959">
        <f t="shared" si="24"/>
        <v>40.183999999999997</v>
      </c>
      <c r="CX47" s="962">
        <f>VLOOKUP($AX47&amp;"_"&amp;$CW$14,データシート1!$A:$BT,MATCH($CW$12&amp;"_"&amp;CX$20,データシート1!$A$1:$BT$1,0),0)</f>
        <v>40.183999999999997</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3.3170000000000002</v>
      </c>
      <c r="DB47" s="962">
        <f>VLOOKUP($AX47&amp;"_"&amp;$CW$14,データシート1!$A:$BT,MATCH($CW$12&amp;"_"&amp;DB$20,データシート1!$A$1:$BT$1,0),0)</f>
        <v>0</v>
      </c>
      <c r="DC47" s="962">
        <f>VLOOKUP($AX47&amp;"_"&amp;$CW$14,データシート1!$A:$BT,MATCH($CW$12&amp;"_"&amp;DC$20,データシート1!$A$1:$BT$1,0),0)</f>
        <v>0</v>
      </c>
      <c r="DD47" s="961">
        <f t="shared" si="11"/>
        <v>43.500999999999998</v>
      </c>
      <c r="DE47" s="16"/>
      <c r="DF47" s="125">
        <f>VLOOKUP($AX47&amp;"_"&amp;$DF$14,データシート1!$A:$BT,MATCH($DF$12&amp;"_"&amp;DF$20,データシート1!$A$1:$BT$1,0),0)</f>
        <v>5</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1</v>
      </c>
      <c r="DJ47" s="64">
        <f>VLOOKUP($AX47&amp;"_"&amp;$DF$14,データシート1!$A:$BT,MATCH($DF$12&amp;"_"&amp;DJ$20,データシート1!$A$1:$BT$1,0),0)</f>
        <v>0</v>
      </c>
      <c r="DK47" s="64">
        <f>VLOOKUP($AX47&amp;"_"&amp;$DF$14,データシート1!$A:$BT,MATCH($DF$12&amp;"_"&amp;DK$20,データシート1!$A$1:$BT$1,0),0)</f>
        <v>0</v>
      </c>
      <c r="DL47" s="68">
        <f t="shared" si="12"/>
        <v>6</v>
      </c>
      <c r="DM47" s="16"/>
      <c r="DN47" s="126">
        <f t="shared" si="26"/>
        <v>0.92</v>
      </c>
      <c r="DO47" s="127">
        <f t="shared" si="27"/>
        <v>0</v>
      </c>
      <c r="DP47" s="127">
        <f t="shared" si="29"/>
        <v>0</v>
      </c>
      <c r="DQ47" s="127">
        <f t="shared" si="30"/>
        <v>0.08</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18208</v>
      </c>
      <c r="AY48" s="18" t="str">
        <f>IF(IFERROR(比較地域マスタ!$Z33,"")=0,"",IFERROR(比較地域マスタ!$Z33,""))</f>
        <v>あわら市</v>
      </c>
      <c r="BB48" s="110" t="str">
        <f t="shared" si="0"/>
        <v>18208</v>
      </c>
      <c r="BC48" s="1031" t="str">
        <f t="shared" si="0"/>
        <v>あわら市</v>
      </c>
      <c r="BD48" s="34">
        <f t="shared" si="14"/>
        <v>297.4662468675694</v>
      </c>
      <c r="BE48" s="34">
        <f t="shared" si="15"/>
        <v>158.73398876062029</v>
      </c>
      <c r="BF48" s="34">
        <f>VLOOKUP($AX48&amp;"_"&amp;$BC$14,データシート1!$A:$BT,MATCH($BC$12&amp;"_"&amp;BF$20,データシート1!$A$1:$BT$1,0),0)</f>
        <v>142.12074229728378</v>
      </c>
      <c r="BG48" s="34">
        <f>VLOOKUP($AX48&amp;"_"&amp;$BC$14,データシート1!$A:$BT,MATCH($BC$12&amp;"_"&amp;BG$20,データシート1!$A$1:$BT$1,0),0)</f>
        <v>1.4910220750055627</v>
      </c>
      <c r="BH48" s="34">
        <f>VLOOKUP($AX48&amp;"_"&amp;$BC$14,データシート1!$A:$BT,MATCH($BC$12&amp;"_"&amp;BH$20,データシート1!$A$1:$BT$1,0),0)</f>
        <v>15.122224388330949</v>
      </c>
      <c r="BI48" s="34">
        <f>VLOOKUP($AX48&amp;"_"&amp;$BC$14,データシート1!$A:$BT,MATCH($BC$12&amp;"_"&amp;BI$20,データシート1!$A$1:$BT$1,0),0)</f>
        <v>32.511047011463496</v>
      </c>
      <c r="BJ48" s="34">
        <f>VLOOKUP($AX48&amp;"_"&amp;$BC$14,データシート1!$A:$BT,MATCH($BC$12&amp;"_"&amp;BJ$20,データシート1!$A$1:$BT$1,0),0)</f>
        <v>48.587326694823716</v>
      </c>
      <c r="BK48" s="34">
        <f t="shared" si="1"/>
        <v>51.901294971173463</v>
      </c>
      <c r="BL48" s="34">
        <f t="shared" si="2"/>
        <v>50.310596617237721</v>
      </c>
      <c r="BM48" s="34">
        <f>VLOOKUP($AX48&amp;"_"&amp;$BC$14,データシート1!$A:$BT,MATCH($BC$12&amp;"_"&amp;BM$20,データシート1!$A$1:$BT$1,0),0)</f>
        <v>26.083172590149612</v>
      </c>
      <c r="BN48" s="34">
        <f>VLOOKUP($AX48&amp;"_"&amp;$BC$14,データシート1!$A:$BT,MATCH($BC$12&amp;"_"&amp;BN$20,データシート1!$A$1:$BT$1,0),0)</f>
        <v>24.227424027088112</v>
      </c>
      <c r="BO48" s="34">
        <f>VLOOKUP($AX48&amp;"_"&amp;$BC$14,データシート1!$A:$BT,MATCH($BC$12&amp;"_"&amp;BO$20,データシート1!$A$1:$BT$1,0),0)</f>
        <v>1.59069835393574</v>
      </c>
      <c r="BP48" s="34">
        <f>VLOOKUP($AX48&amp;"_"&amp;$BC$14,データシート1!$A:$BT,MATCH($BC$12&amp;"_"&amp;BP$20,データシート1!$A$1:$BT$1,0),0)</f>
        <v>0</v>
      </c>
      <c r="BQ48" s="34">
        <f>VLOOKUP($AX48&amp;"_"&amp;$BC$14,データシート1!$A:$BT,MATCH($BC$12&amp;"_"&amp;BQ$20,データシート1!$A$1:$BT$1,0),0)</f>
        <v>5.7325894294884074</v>
      </c>
      <c r="BR48" s="35">
        <f t="shared" si="3"/>
        <v>297.4662468675694</v>
      </c>
      <c r="BT48" s="121" t="str">
        <f t="shared" si="4"/>
        <v>あわら市</v>
      </c>
      <c r="BU48" s="33">
        <f t="shared" si="25"/>
        <v>297.4662468675694</v>
      </c>
      <c r="BV48" s="59">
        <f t="shared" si="16"/>
        <v>0.53362016844649918</v>
      </c>
      <c r="BW48" s="59">
        <f t="shared" si="16"/>
        <v>0.47777098677200602</v>
      </c>
      <c r="BX48" s="59">
        <f t="shared" si="16"/>
        <v>5.0124075948333015E-3</v>
      </c>
      <c r="BY48" s="59">
        <f t="shared" si="16"/>
        <v>5.0836774079659849E-2</v>
      </c>
      <c r="BZ48" s="59">
        <f t="shared" si="16"/>
        <v>0.10929323025323698</v>
      </c>
      <c r="CA48" s="59">
        <f t="shared" si="32"/>
        <v>0.16333727677162166</v>
      </c>
      <c r="CB48" s="59">
        <f t="shared" si="32"/>
        <v>0.1744779299087324</v>
      </c>
      <c r="CC48" s="59">
        <f t="shared" si="32"/>
        <v>0.16913043798087038</v>
      </c>
      <c r="CD48" s="59">
        <f t="shared" si="32"/>
        <v>8.7684478036803015E-2</v>
      </c>
      <c r="CE48" s="59">
        <f t="shared" si="32"/>
        <v>8.1445959944067364E-2</v>
      </c>
      <c r="CF48" s="59">
        <f t="shared" si="32"/>
        <v>5.3474919278620262E-3</v>
      </c>
      <c r="CG48" s="59">
        <f t="shared" si="32"/>
        <v>0</v>
      </c>
      <c r="CH48" s="59">
        <f t="shared" si="32"/>
        <v>1.9271394619909701E-2</v>
      </c>
      <c r="CI48" s="122">
        <f t="shared" si="6"/>
        <v>1</v>
      </c>
      <c r="CK48" s="123" t="str">
        <f t="shared" si="7"/>
        <v>あわら市</v>
      </c>
      <c r="CL48" s="124">
        <f t="shared" si="17"/>
        <v>158.73398876062029</v>
      </c>
      <c r="CM48" s="65">
        <f t="shared" si="18"/>
        <v>1</v>
      </c>
      <c r="CN48" s="66">
        <f t="shared" si="19"/>
        <v>142.12074229728378</v>
      </c>
      <c r="CO48" s="65">
        <f t="shared" si="20"/>
        <v>1</v>
      </c>
      <c r="CP48" s="66">
        <f t="shared" si="8"/>
        <v>1.4910220750055627</v>
      </c>
      <c r="CQ48" s="65">
        <f t="shared" si="21"/>
        <v>0</v>
      </c>
      <c r="CR48" s="66">
        <f t="shared" si="9"/>
        <v>15.122224388330949</v>
      </c>
      <c r="CS48" s="65">
        <f t="shared" si="22"/>
        <v>0</v>
      </c>
      <c r="CT48" s="66">
        <f t="shared" si="10"/>
        <v>32.511047011463496</v>
      </c>
      <c r="CU48" s="67">
        <f t="shared" si="23"/>
        <v>0.16452869075898804</v>
      </c>
      <c r="CV48" s="16"/>
      <c r="CW48" s="959">
        <f t="shared" si="24"/>
        <v>269.62</v>
      </c>
      <c r="CX48" s="962">
        <f>VLOOKUP($AX48&amp;"_"&amp;$CW$14,データシート1!$A:$BT,MATCH($CW$12&amp;"_"&amp;CX$20,データシート1!$A$1:$BT$1,0),0)</f>
        <v>269.62</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5.3490000000000002</v>
      </c>
      <c r="DB48" s="962">
        <f>VLOOKUP($AX48&amp;"_"&amp;$CW$14,データシート1!$A:$BT,MATCH($CW$12&amp;"_"&amp;DB$20,データシート1!$A$1:$BT$1,0),0)</f>
        <v>0</v>
      </c>
      <c r="DC48" s="962">
        <f>VLOOKUP($AX48&amp;"_"&amp;$CW$14,データシート1!$A:$BT,MATCH($CW$12&amp;"_"&amp;DC$20,データシート1!$A$1:$BT$1,0),0)</f>
        <v>0</v>
      </c>
      <c r="DD48" s="961">
        <f t="shared" si="11"/>
        <v>274.96899999999999</v>
      </c>
      <c r="DE48" s="16"/>
      <c r="DF48" s="125">
        <f>VLOOKUP($AX48&amp;"_"&amp;$DF$14,データシート1!$A:$BT,MATCH($DF$12&amp;"_"&amp;DF$20,データシート1!$A$1:$BT$1,0),0)</f>
        <v>4</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2</v>
      </c>
      <c r="DJ48" s="64">
        <f>VLOOKUP($AX48&amp;"_"&amp;$DF$14,データシート1!$A:$BT,MATCH($DF$12&amp;"_"&amp;DJ$20,データシート1!$A$1:$BT$1,0),0)</f>
        <v>0</v>
      </c>
      <c r="DK48" s="64">
        <f>VLOOKUP($AX48&amp;"_"&amp;$DF$14,データシート1!$A:$BT,MATCH($DF$12&amp;"_"&amp;DK$20,データシート1!$A$1:$BT$1,0),0)</f>
        <v>0</v>
      </c>
      <c r="DL48" s="68">
        <f t="shared" si="12"/>
        <v>6</v>
      </c>
      <c r="DM48" s="16"/>
      <c r="DN48" s="126">
        <f t="shared" si="26"/>
        <v>0.98</v>
      </c>
      <c r="DO48" s="127">
        <f t="shared" si="27"/>
        <v>0</v>
      </c>
      <c r="DP48" s="127">
        <f t="shared" si="29"/>
        <v>0</v>
      </c>
      <c r="DQ48" s="127">
        <f t="shared" si="30"/>
        <v>0.02</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40226</v>
      </c>
      <c r="AY49" s="18" t="str">
        <f>IF(IFERROR(比較地域マスタ!$Z34,"")=0,"",IFERROR(比較地域マスタ!$Z34,""))</f>
        <v>宮若市</v>
      </c>
      <c r="BB49" s="110" t="str">
        <f t="shared" si="0"/>
        <v>40226</v>
      </c>
      <c r="BC49" s="1031" t="str">
        <f t="shared" si="0"/>
        <v>宮若市</v>
      </c>
      <c r="BD49" s="34">
        <f t="shared" si="14"/>
        <v>2029.3017603274941</v>
      </c>
      <c r="BE49" s="34">
        <f t="shared" si="15"/>
        <v>1916.5964294772673</v>
      </c>
      <c r="BF49" s="34">
        <f>VLOOKUP($AX49&amp;"_"&amp;$BC$14,データシート1!$A:$BT,MATCH($BC$12&amp;"_"&amp;BF$20,データシート1!$A$1:$BT$1,0),0)</f>
        <v>1912.4592547330274</v>
      </c>
      <c r="BG49" s="34">
        <f>VLOOKUP($AX49&amp;"_"&amp;$BC$14,データシート1!$A:$BT,MATCH($BC$12&amp;"_"&amp;BG$20,データシート1!$A$1:$BT$1,0),0)</f>
        <v>1.4322515290031759</v>
      </c>
      <c r="BH49" s="34">
        <f>VLOOKUP($AX49&amp;"_"&amp;$BC$14,データシート1!$A:$BT,MATCH($BC$12&amp;"_"&amp;BH$20,データシート1!$A$1:$BT$1,0),0)</f>
        <v>2.7049232152367884</v>
      </c>
      <c r="BI49" s="34">
        <f>VLOOKUP($AX49&amp;"_"&amp;$BC$14,データシート1!$A:$BT,MATCH($BC$12&amp;"_"&amp;BI$20,データシート1!$A$1:$BT$1,0),0)</f>
        <v>31.09733792603507</v>
      </c>
      <c r="BJ49" s="34">
        <f>VLOOKUP($AX49&amp;"_"&amp;$BC$14,データシート1!$A:$BT,MATCH($BC$12&amp;"_"&amp;BJ$20,データシート1!$A$1:$BT$1,0),0)</f>
        <v>23.93856295319376</v>
      </c>
      <c r="BK49" s="34">
        <f t="shared" si="1"/>
        <v>57.669429970997932</v>
      </c>
      <c r="BL49" s="34">
        <f t="shared" si="2"/>
        <v>56.088307102675373</v>
      </c>
      <c r="BM49" s="34">
        <f>VLOOKUP($AX49&amp;"_"&amp;$BC$14,データシート1!$A:$BT,MATCH($BC$12&amp;"_"&amp;BM$20,データシート1!$A$1:$BT$1,0),0)</f>
        <v>25.824936813372556</v>
      </c>
      <c r="BN49" s="34">
        <f>VLOOKUP($AX49&amp;"_"&amp;$BC$14,データシート1!$A:$BT,MATCH($BC$12&amp;"_"&amp;BN$20,データシート1!$A$1:$BT$1,0),0)</f>
        <v>30.263370289302816</v>
      </c>
      <c r="BO49" s="34">
        <f>VLOOKUP($AX49&amp;"_"&amp;$BC$14,データシート1!$A:$BT,MATCH($BC$12&amp;"_"&amp;BO$20,データシート1!$A$1:$BT$1,0),0)</f>
        <v>1.58112286832256</v>
      </c>
      <c r="BP49" s="34">
        <f>VLOOKUP($AX49&amp;"_"&amp;$BC$14,データシート1!$A:$BT,MATCH($BC$12&amp;"_"&amp;BP$20,データシート1!$A$1:$BT$1,0),0)</f>
        <v>0</v>
      </c>
      <c r="BQ49" s="34">
        <f>VLOOKUP($AX49&amp;"_"&amp;$BC$14,データシート1!$A:$BT,MATCH($BC$12&amp;"_"&amp;BQ$20,データシート1!$A$1:$BT$1,0),0)</f>
        <v>0</v>
      </c>
      <c r="BR49" s="35">
        <f t="shared" si="3"/>
        <v>2029.3017603274941</v>
      </c>
      <c r="BT49" s="121" t="str">
        <f t="shared" si="4"/>
        <v>宮若市</v>
      </c>
      <c r="BU49" s="33">
        <f t="shared" si="25"/>
        <v>2029.3017603274941</v>
      </c>
      <c r="BV49" s="59">
        <f t="shared" si="16"/>
        <v>0.94446102937788901</v>
      </c>
      <c r="BW49" s="59">
        <f t="shared" si="16"/>
        <v>0.9424223110240586</v>
      </c>
      <c r="BX49" s="59">
        <f t="shared" si="16"/>
        <v>7.0578538736990764E-4</v>
      </c>
      <c r="BY49" s="59">
        <f t="shared" si="16"/>
        <v>1.3329329664604739E-3</v>
      </c>
      <c r="BZ49" s="59">
        <f t="shared" si="16"/>
        <v>1.5324156581333917E-2</v>
      </c>
      <c r="CA49" s="59">
        <f t="shared" si="32"/>
        <v>1.1796453056508702E-2</v>
      </c>
      <c r="CB49" s="59">
        <f t="shared" si="32"/>
        <v>2.8418360984268348E-2</v>
      </c>
      <c r="CC49" s="59">
        <f t="shared" si="32"/>
        <v>2.7639214728529923E-2</v>
      </c>
      <c r="CD49" s="59">
        <f t="shared" si="32"/>
        <v>1.2726020998082049E-2</v>
      </c>
      <c r="CE49" s="59">
        <f t="shared" si="32"/>
        <v>1.4913193730447872E-2</v>
      </c>
      <c r="CF49" s="59">
        <f t="shared" si="32"/>
        <v>7.7914625573842413E-4</v>
      </c>
      <c r="CG49" s="59">
        <f t="shared" si="32"/>
        <v>0</v>
      </c>
      <c r="CH49" s="59">
        <f t="shared" si="32"/>
        <v>0</v>
      </c>
      <c r="CI49" s="122">
        <f t="shared" si="6"/>
        <v>1</v>
      </c>
      <c r="CK49" s="123" t="str">
        <f t="shared" si="7"/>
        <v>宮若市</v>
      </c>
      <c r="CL49" s="124">
        <f t="shared" si="17"/>
        <v>1916.5964294772673</v>
      </c>
      <c r="CM49" s="65">
        <f t="shared" si="18"/>
        <v>8.9013522813736159E-2</v>
      </c>
      <c r="CN49" s="66">
        <f t="shared" si="19"/>
        <v>1912.4592547330274</v>
      </c>
      <c r="CO49" s="65">
        <f t="shared" si="20"/>
        <v>8.9206083516699855E-2</v>
      </c>
      <c r="CP49" s="66">
        <f t="shared" si="8"/>
        <v>1.4322515290031759</v>
      </c>
      <c r="CQ49" s="65">
        <f t="shared" si="21"/>
        <v>0</v>
      </c>
      <c r="CR49" s="66">
        <f t="shared" si="9"/>
        <v>2.7049232152367884</v>
      </c>
      <c r="CS49" s="65">
        <f t="shared" si="22"/>
        <v>0</v>
      </c>
      <c r="CT49" s="66">
        <f t="shared" si="10"/>
        <v>31.09733792603507</v>
      </c>
      <c r="CU49" s="67">
        <f t="shared" si="23"/>
        <v>0</v>
      </c>
      <c r="CV49" s="16"/>
      <c r="CW49" s="959">
        <f t="shared" si="24"/>
        <v>170.60300000000001</v>
      </c>
      <c r="CX49" s="962">
        <f>VLOOKUP($AX49&amp;"_"&amp;$CW$14,データシート1!$A:$BT,MATCH($CW$12&amp;"_"&amp;CX$20,データシート1!$A$1:$BT$1,0),0)</f>
        <v>170.60300000000001</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170.60300000000001</v>
      </c>
      <c r="DE49" s="16"/>
      <c r="DF49" s="125">
        <f>VLOOKUP($AX49&amp;"_"&amp;$DF$14,データシート1!$A:$BT,MATCH($DF$12&amp;"_"&amp;DF$20,データシート1!$A$1:$BT$1,0),0)</f>
        <v>11</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11</v>
      </c>
      <c r="DM49" s="16"/>
      <c r="DN49" s="126">
        <f t="shared" si="26"/>
        <v>1</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七飯町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北海道</v>
      </c>
      <c r="AY4" s="1038" t="str">
        <f>年度マスタ!$J4</f>
        <v>七飯町</v>
      </c>
      <c r="AZ4" s="1038" t="str">
        <f>年度マスタ!$K4</f>
        <v>01337</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1633</v>
      </c>
      <c r="BY11" s="22" t="s">
        <v>1634</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19207</v>
      </c>
      <c r="AY13" s="18" t="str">
        <f>IF(IFERROR(比較地域マスタ!$Z6,"")=0,"",IFERROR(比較地域マスタ!$Z6,""))</f>
        <v>韮崎市</v>
      </c>
      <c r="BC13" s="844" t="str">
        <f t="shared" ref="BC13:BC59" si="0">AX13</f>
        <v>19207</v>
      </c>
      <c r="BD13" s="1031" t="str">
        <f>AY13</f>
        <v>韮崎市</v>
      </c>
      <c r="BE13" s="34">
        <f>VLOOKUP($BC13&amp;"_"&amp;$AZ$7,データシート1!$A:$BT,MATCH("cb_"&amp;BE$12,データシート1!$A$1:$BT$1,0),0)</f>
        <v>6752.6000000000076</v>
      </c>
      <c r="BF13" s="34">
        <f>VLOOKUP($BC13&amp;"_"&amp;$AZ$7,データシート1!$A:$BT,MATCH("cb_"&amp;BF$12,データシート1!$A$1:$BT$1,0),0)</f>
        <v>39992.200000000012</v>
      </c>
      <c r="BG13" s="34">
        <f>VLOOKUP($BC13&amp;"_"&amp;$AZ$7,データシート1!$A:$BT,MATCH("cb_"&amp;BG$12,データシート1!$A$1:$BT$1,0),0)</f>
        <v>0</v>
      </c>
      <c r="BH13" s="34">
        <f>VLOOKUP($BC13&amp;"_"&amp;$AZ$7,データシート1!$A:$BT,MATCH("cb_"&amp;BH$12,データシート1!$A$1:$BT$1,0),0)</f>
        <v>1051</v>
      </c>
      <c r="BI13" s="34">
        <f>VLOOKUP($BC13&amp;"_"&amp;$AZ$7,データシート1!$A:$BT,MATCH("cb_"&amp;BI$12,データシート1!$A$1:$BT$1,0),0)</f>
        <v>0</v>
      </c>
      <c r="BJ13" s="34">
        <f>VLOOKUP($BC13&amp;"_"&amp;$AZ$7,データシート1!$A:$BT,MATCH("cb_"&amp;BJ$12,データシート1!$A$1:$BT$1,0),0)</f>
        <v>25</v>
      </c>
      <c r="BK13" s="34">
        <f>SUM(BE13:BJ13)</f>
        <v>47820.800000000017</v>
      </c>
      <c r="BL13" s="36"/>
      <c r="BM13" s="844" t="str">
        <f>AX13</f>
        <v>19207</v>
      </c>
      <c r="BN13" s="1031" t="str">
        <f>AY13</f>
        <v>韮崎市</v>
      </c>
      <c r="BO13" s="34">
        <f>BE13*VLOOKUP(BO$12,別紙!$B$4:$E$10,MATCH("設備利用率",別紙!$B$4:$E$4,0),0)/100*8760/10^3</f>
        <v>8103.9303120000086</v>
      </c>
      <c r="BP13" s="34">
        <f>BF13*VLOOKUP(BP$12,別紙!$B$4:$E$10,MATCH("設備利用率",別紙!$B$4:$E$4,0),0)/100*8760/10^3</f>
        <v>52900.082472000016</v>
      </c>
      <c r="BQ13" s="34">
        <f>BG13*VLOOKUP(BQ$12,別紙!$B$4:$E$10,MATCH("設備利用率",別紙!$B$4:$E$4,0),0)/100*8760/10^3</f>
        <v>0</v>
      </c>
      <c r="BR13" s="34">
        <f>BH13*VLOOKUP(BR$12,別紙!$B$4:$E$10,MATCH("設備利用率",別紙!$B$4:$E$4,0),0)/100*8760/10^3</f>
        <v>5524.0559999999996</v>
      </c>
      <c r="BS13" s="34">
        <f>BI13*VLOOKUP(BS$12,別紙!$B$4:$E$10,MATCH("設備利用率",別紙!$B$4:$E$4,0),0)/100*8760/10^3</f>
        <v>0</v>
      </c>
      <c r="BT13" s="34">
        <f>BJ13*VLOOKUP(BT$12,別紙!$B$4:$E$10,MATCH("設備利用率",別紙!$B$4:$E$4,0),0)/100*8760/10^3</f>
        <v>175.2</v>
      </c>
      <c r="BU13" s="34">
        <f>SUM(BO13:BT13)</f>
        <v>66703.268784000029</v>
      </c>
      <c r="BV13" s="36"/>
      <c r="BW13" s="33" t="str">
        <f>AX13</f>
        <v>19207</v>
      </c>
      <c r="BX13" s="33" t="str">
        <f>AY13</f>
        <v>韮崎市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272456.98219794419</v>
      </c>
      <c r="BZ13" s="36"/>
      <c r="CA13" s="33" t="str">
        <f>AX13</f>
        <v>19207</v>
      </c>
      <c r="CB13" s="33" t="str">
        <f>AY13</f>
        <v>韮崎市</v>
      </c>
      <c r="CC13" s="223">
        <f>BO13/$BY13</f>
        <v>2.9743889279785014E-2</v>
      </c>
      <c r="CD13" s="223">
        <f t="shared" ref="CD13:CH28" si="1">BP13/$BY13</f>
        <v>0.19415939369675353</v>
      </c>
      <c r="CE13" s="223">
        <f t="shared" si="1"/>
        <v>0</v>
      </c>
      <c r="CF13" s="223">
        <f t="shared" si="1"/>
        <v>2.0274965814554489E-2</v>
      </c>
      <c r="CG13" s="223">
        <f t="shared" si="1"/>
        <v>0</v>
      </c>
      <c r="CH13" s="223">
        <f t="shared" si="1"/>
        <v>6.4303729193005039E-4</v>
      </c>
      <c r="CI13" s="223">
        <f>BU13/BY13</f>
        <v>0.24482128608302312</v>
      </c>
      <c r="CK13" s="18" t="str">
        <f>AX13</f>
        <v>19207</v>
      </c>
      <c r="CL13" s="18" t="str">
        <f>AY13</f>
        <v>韮崎市</v>
      </c>
      <c r="CM13" s="18">
        <f>VLOOKUP($CK13&amp;"_"&amp;$AZ$7,データシート1!$A:$BT,MATCH("ca_太陽光発電（10kW未満）",データシート1!$A$1:$BT$1,0),0)</f>
        <v>1422</v>
      </c>
      <c r="CN13" s="18">
        <f>VLOOKUP($CK13&amp;"_"&amp;$AZ$5,データシート1!$A:$BT,MATCH("ab_家庭",データシート1!$A$1:$BT$1,0),0)</f>
        <v>12784</v>
      </c>
      <c r="CO13" s="223">
        <f>CM13/CN13</f>
        <v>0.11123279098873592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06207</v>
      </c>
      <c r="AY14" s="18" t="str">
        <f>IF(IFERROR(比較地域マスタ!$Z7,"")=0,"",IFERROR(比較地域マスタ!$Z7,""))</f>
        <v>上山市</v>
      </c>
      <c r="BC14" s="844" t="str">
        <f t="shared" si="0"/>
        <v>06207</v>
      </c>
      <c r="BD14" s="1031" t="str">
        <f t="shared" ref="BD14:BD60" si="2">AY14</f>
        <v>上山市</v>
      </c>
      <c r="BE14" s="34">
        <f>VLOOKUP($BC14&amp;"_"&amp;$AZ$7,データシート1!$A:$BT,MATCH("cb_"&amp;BE$12,データシート1!$A$1:$BT$1,0),0)</f>
        <v>2556.6000000000017</v>
      </c>
      <c r="BF14" s="34">
        <f>VLOOKUP($BC14&amp;"_"&amp;$AZ$7,データシート1!$A:$BT,MATCH("cb_"&amp;BF$12,データシート1!$A$1:$BT$1,0),0)</f>
        <v>12934.599999999999</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3956.4639999999999</v>
      </c>
      <c r="BK14" s="34">
        <f t="shared" ref="BK14:BK60" si="3">SUM(BE14:BJ14)</f>
        <v>19447.664000000001</v>
      </c>
      <c r="BL14" s="36"/>
      <c r="BM14" s="844" t="str">
        <f t="shared" ref="BM14:BM60" si="4">AX14</f>
        <v>06207</v>
      </c>
      <c r="BN14" s="1031" t="str">
        <f t="shared" ref="BN14:BN60" si="5">AY14</f>
        <v>上山市</v>
      </c>
      <c r="BO14" s="34">
        <f>BE14*VLOOKUP(BO$12,別紙!$B$4:$E$10,MATCH("設備利用率",別紙!$B$4:$E$4,0),0)/100*8760/10^3</f>
        <v>3068.2267920000018</v>
      </c>
      <c r="BP14" s="34">
        <f>BF14*VLOOKUP(BP$12,別紙!$B$4:$E$10,MATCH("設備利用率",別紙!$B$4:$E$4,0),0)/100*8760/10^3</f>
        <v>17109.371495999996</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27726.899711999999</v>
      </c>
      <c r="BU14" s="34">
        <f t="shared" ref="BU14:BU60" si="6">SUM(BO14:BT14)</f>
        <v>47904.497999999992</v>
      </c>
      <c r="BV14" s="36"/>
      <c r="BW14" s="33" t="str">
        <f t="shared" ref="BW14:BW60" si="7">AX14</f>
        <v>06207</v>
      </c>
      <c r="BX14" s="33" t="str">
        <f t="shared" ref="BX14:BX60" si="8">AY14</f>
        <v>上山市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191348.19083747122</v>
      </c>
      <c r="BZ14" s="36"/>
      <c r="CA14" s="33" t="str">
        <f t="shared" ref="CA14:CA60" si="9">AX14</f>
        <v>06207</v>
      </c>
      <c r="CB14" s="33" t="str">
        <f t="shared" ref="CB14:CB60" si="10">AY14</f>
        <v>上山市</v>
      </c>
      <c r="CC14" s="223">
        <f t="shared" ref="CC14:CC60" si="11">BO14/$BY14</f>
        <v>1.6034783389230554E-2</v>
      </c>
      <c r="CD14" s="223">
        <f t="shared" si="1"/>
        <v>8.9414858960085414E-2</v>
      </c>
      <c r="CE14" s="223">
        <f t="shared" si="1"/>
        <v>0</v>
      </c>
      <c r="CF14" s="223">
        <f t="shared" si="1"/>
        <v>0</v>
      </c>
      <c r="CG14" s="223">
        <f t="shared" si="1"/>
        <v>0</v>
      </c>
      <c r="CH14" s="223">
        <f t="shared" si="1"/>
        <v>0.14490285792955776</v>
      </c>
      <c r="CI14" s="223">
        <f t="shared" ref="CI14:CI60" si="12">BU14/BY14</f>
        <v>0.25035250027887368</v>
      </c>
      <c r="CK14" s="18" t="str">
        <f t="shared" ref="CK14:CK60" si="13">AX14</f>
        <v>06207</v>
      </c>
      <c r="CL14" s="18" t="str">
        <f t="shared" ref="CL14:CL60" si="14">AY14</f>
        <v>上山市</v>
      </c>
      <c r="CM14" s="18">
        <f>VLOOKUP($CK14&amp;"_"&amp;$AZ$7,データシート1!$A:$BT,MATCH("ca_太陽光発電（10kW未満）",データシート1!$A$1:$BT$1,0),0)</f>
        <v>565</v>
      </c>
      <c r="CN14" s="18">
        <f>VLOOKUP($CK14&amp;"_"&amp;$AZ$5,データシート1!$A:$BT,MATCH("ab_家庭",データシート1!$A$1:$BT$1,0),0)</f>
        <v>11234</v>
      </c>
      <c r="CO14" s="223">
        <f t="shared" ref="CO14:CO60" si="15">CM14/CN14</f>
        <v>5.0293751112693609E-2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44341</v>
      </c>
      <c r="AY15" s="18" t="str">
        <f>IF(IFERROR(比較地域マスタ!$Z8,"")=0,"",IFERROR(比較地域マスタ!$Z8,""))</f>
        <v>日出町</v>
      </c>
      <c r="BC15" s="844" t="str">
        <f t="shared" si="0"/>
        <v>44341</v>
      </c>
      <c r="BD15" s="1031" t="str">
        <f t="shared" si="2"/>
        <v>日出町</v>
      </c>
      <c r="BE15" s="34">
        <f>VLOOKUP($BC15&amp;"_"&amp;$AZ$7,データシート1!$A:$BT,MATCH("cb_"&amp;BE$12,データシート1!$A$1:$BT$1,0),0)</f>
        <v>7935.4000000000015</v>
      </c>
      <c r="BF15" s="34">
        <f>VLOOKUP($BC15&amp;"_"&amp;$AZ$7,データシート1!$A:$BT,MATCH("cb_"&amp;BF$12,データシート1!$A$1:$BT$1,0),0)</f>
        <v>143942.25</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151877.65</v>
      </c>
      <c r="BL15" s="36"/>
      <c r="BM15" s="844" t="str">
        <f t="shared" si="4"/>
        <v>44341</v>
      </c>
      <c r="BN15" s="1031" t="str">
        <f t="shared" si="5"/>
        <v>日出町</v>
      </c>
      <c r="BO15" s="34">
        <f>BE15*VLOOKUP(BO$12,別紙!$B$4:$E$10,MATCH("設備利用率",別紙!$B$4:$E$4,0),0)/100*8760/10^3</f>
        <v>9523.432248000001</v>
      </c>
      <c r="BP15" s="34">
        <f>BF15*VLOOKUP(BP$12,別紙!$B$4:$E$10,MATCH("設備利用率",別紙!$B$4:$E$4,0),0)/100*8760/10^3</f>
        <v>190401.05061000001</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199924.482858</v>
      </c>
      <c r="BV15" s="36"/>
      <c r="BW15" s="33" t="str">
        <f t="shared" si="7"/>
        <v>44341</v>
      </c>
      <c r="BX15" s="33" t="str">
        <f t="shared" si="8"/>
        <v>日出町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185511.89804123965</v>
      </c>
      <c r="BZ15" s="36"/>
      <c r="CA15" s="33" t="str">
        <f t="shared" si="9"/>
        <v>44341</v>
      </c>
      <c r="CB15" s="33" t="str">
        <f t="shared" si="10"/>
        <v>日出町</v>
      </c>
      <c r="CC15" s="223">
        <f t="shared" si="11"/>
        <v>5.1335964693126714E-2</v>
      </c>
      <c r="CD15" s="223">
        <f t="shared" si="1"/>
        <v>1.0263549272061971</v>
      </c>
      <c r="CE15" s="223">
        <f t="shared" si="1"/>
        <v>0</v>
      </c>
      <c r="CF15" s="223">
        <f t="shared" si="1"/>
        <v>0</v>
      </c>
      <c r="CG15" s="223">
        <f t="shared" si="1"/>
        <v>0</v>
      </c>
      <c r="CH15" s="223">
        <f t="shared" si="1"/>
        <v>0</v>
      </c>
      <c r="CI15" s="223">
        <f t="shared" si="12"/>
        <v>1.077690891899324</v>
      </c>
      <c r="CK15" s="18" t="str">
        <f t="shared" si="13"/>
        <v>44341</v>
      </c>
      <c r="CL15" s="18" t="str">
        <f t="shared" si="14"/>
        <v>日出町</v>
      </c>
      <c r="CM15" s="18">
        <f>VLOOKUP($CK15&amp;"_"&amp;$AZ$7,データシート1!$A:$BT,MATCH("ca_太陽光発電（10kW未満）",データシート1!$A$1:$BT$1,0),0)</f>
        <v>1637</v>
      </c>
      <c r="CN15" s="18">
        <f>VLOOKUP($CK15&amp;"_"&amp;$AZ$5,データシート1!$A:$BT,MATCH("ab_家庭",データシート1!$A$1:$BT$1,0),0)</f>
        <v>12697</v>
      </c>
      <c r="CO15" s="223">
        <f t="shared" si="15"/>
        <v>0.1289280932503741</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18204</v>
      </c>
      <c r="AY16" s="18" t="str">
        <f>IF(IFERROR(比較地域マスタ!$Z9,"")=0,"",IFERROR(比較地域マスタ!$Z9,""))</f>
        <v>小浜市</v>
      </c>
      <c r="BC16" s="844" t="str">
        <f t="shared" si="0"/>
        <v>18204</v>
      </c>
      <c r="BD16" s="1031" t="str">
        <f t="shared" si="2"/>
        <v>小浜市</v>
      </c>
      <c r="BE16" s="34">
        <f>VLOOKUP($BC16&amp;"_"&amp;$AZ$7,データシート1!$A:$BT,MATCH("cb_"&amp;BE$12,データシート1!$A$1:$BT$1,0),0)</f>
        <v>2556.7000000000016</v>
      </c>
      <c r="BF16" s="34">
        <f>VLOOKUP($BC16&amp;"_"&amp;$AZ$7,データシート1!$A:$BT,MATCH("cb_"&amp;BF$12,データシート1!$A$1:$BT$1,0),0)</f>
        <v>3265.3</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5822.0000000000018</v>
      </c>
      <c r="BL16" s="36"/>
      <c r="BM16" s="844" t="str">
        <f t="shared" si="4"/>
        <v>18204</v>
      </c>
      <c r="BN16" s="1031" t="str">
        <f t="shared" si="5"/>
        <v>小浜市</v>
      </c>
      <c r="BO16" s="34">
        <f>BE16*VLOOKUP(BO$12,別紙!$B$4:$E$10,MATCH("設備利用率",別紙!$B$4:$E$4,0),0)/100*8760/10^3</f>
        <v>3068.3468040000021</v>
      </c>
      <c r="BP16" s="34">
        <f>BF16*VLOOKUP(BP$12,別紙!$B$4:$E$10,MATCH("設備利用率",別紙!$B$4:$E$4,0),0)/100*8760/10^3</f>
        <v>4319.2082280000004</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7387.555032000002</v>
      </c>
      <c r="BV16" s="36"/>
      <c r="BW16" s="33" t="str">
        <f t="shared" si="7"/>
        <v>18204</v>
      </c>
      <c r="BX16" s="33" t="str">
        <f t="shared" si="8"/>
        <v>小浜市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225421.9858923897</v>
      </c>
      <c r="BZ16" s="36"/>
      <c r="CA16" s="33" t="str">
        <f t="shared" si="9"/>
        <v>18204</v>
      </c>
      <c r="CB16" s="33" t="str">
        <f t="shared" si="10"/>
        <v>小浜市</v>
      </c>
      <c r="CC16" s="223">
        <f t="shared" si="11"/>
        <v>1.3611568507185218E-2</v>
      </c>
      <c r="CD16" s="223">
        <f t="shared" si="1"/>
        <v>1.9160545547060669E-2</v>
      </c>
      <c r="CE16" s="223">
        <f t="shared" si="1"/>
        <v>0</v>
      </c>
      <c r="CF16" s="223">
        <f t="shared" si="1"/>
        <v>0</v>
      </c>
      <c r="CG16" s="223">
        <f t="shared" si="1"/>
        <v>0</v>
      </c>
      <c r="CH16" s="223">
        <f t="shared" si="1"/>
        <v>0</v>
      </c>
      <c r="CI16" s="223">
        <f t="shared" si="12"/>
        <v>3.2772114054245884E-2</v>
      </c>
      <c r="CK16" s="18" t="str">
        <f t="shared" si="13"/>
        <v>18204</v>
      </c>
      <c r="CL16" s="18" t="str">
        <f t="shared" si="14"/>
        <v>小浜市</v>
      </c>
      <c r="CM16" s="18">
        <f>VLOOKUP($CK16&amp;"_"&amp;$AZ$7,データシート1!$A:$BT,MATCH("ca_太陽光発電（10kW未満）",データシート1!$A$1:$BT$1,0),0)</f>
        <v>545</v>
      </c>
      <c r="CN16" s="18">
        <f>VLOOKUP($CK16&amp;"_"&amp;$AZ$5,データシート1!$A:$BT,MATCH("ab_家庭",データシート1!$A$1:$BT$1,0),0)</f>
        <v>12154</v>
      </c>
      <c r="CO16" s="223">
        <f t="shared" si="15"/>
        <v>4.4841204541714662E-2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04421</v>
      </c>
      <c r="AY17" s="18" t="str">
        <f>IF(IFERROR(比較地域マスタ!$Z10,"")=0,"",IFERROR(比較地域マスタ!$Z10,""))</f>
        <v>大和町</v>
      </c>
      <c r="BC17" s="844" t="str">
        <f t="shared" si="0"/>
        <v>04421</v>
      </c>
      <c r="BD17" s="1031" t="str">
        <f t="shared" si="2"/>
        <v>大和町</v>
      </c>
      <c r="BE17" s="34">
        <f>VLOOKUP($BC17&amp;"_"&amp;$AZ$7,データシート1!$A:$BT,MATCH("cb_"&amp;BE$12,データシート1!$A$1:$BT$1,0),0)</f>
        <v>6054.4999999999991</v>
      </c>
      <c r="BF17" s="34">
        <f>VLOOKUP($BC17&amp;"_"&amp;$AZ$7,データシート1!$A:$BT,MATCH("cb_"&amp;BF$12,データシート1!$A$1:$BT$1,0),0)</f>
        <v>137317.89999999988</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143372.39999999988</v>
      </c>
      <c r="BL17" s="36"/>
      <c r="BM17" s="844" t="str">
        <f t="shared" si="4"/>
        <v>04421</v>
      </c>
      <c r="BN17" s="1031" t="str">
        <f t="shared" si="5"/>
        <v>大和町</v>
      </c>
      <c r="BO17" s="34">
        <f>BE17*VLOOKUP(BO$12,別紙!$B$4:$E$10,MATCH("設備利用率",別紙!$B$4:$E$4,0),0)/100*8760/10^3</f>
        <v>7266.1265399999984</v>
      </c>
      <c r="BP17" s="34">
        <f>BF17*VLOOKUP(BP$12,別紙!$B$4:$E$10,MATCH("設備利用率",別紙!$B$4:$E$4,0),0)/100*8760/10^3</f>
        <v>181638.62540399985</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188904.75194399984</v>
      </c>
      <c r="BV17" s="36"/>
      <c r="BW17" s="33" t="str">
        <f t="shared" si="7"/>
        <v>04421</v>
      </c>
      <c r="BX17" s="33" t="str">
        <f t="shared" si="8"/>
        <v>大和町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620625.49674270372</v>
      </c>
      <c r="BZ17" s="36"/>
      <c r="CA17" s="33" t="str">
        <f t="shared" si="9"/>
        <v>04421</v>
      </c>
      <c r="CB17" s="33" t="str">
        <f t="shared" si="10"/>
        <v>大和町</v>
      </c>
      <c r="CC17" s="223">
        <f t="shared" si="11"/>
        <v>1.1707747390552919E-2</v>
      </c>
      <c r="CD17" s="223">
        <f t="shared" si="1"/>
        <v>0.2926702598544752</v>
      </c>
      <c r="CE17" s="223">
        <f t="shared" si="1"/>
        <v>0</v>
      </c>
      <c r="CF17" s="223">
        <f t="shared" si="1"/>
        <v>0</v>
      </c>
      <c r="CG17" s="223">
        <f t="shared" si="1"/>
        <v>0</v>
      </c>
      <c r="CH17" s="223">
        <f t="shared" si="1"/>
        <v>0</v>
      </c>
      <c r="CI17" s="223">
        <f t="shared" si="12"/>
        <v>0.30437800724502811</v>
      </c>
      <c r="CK17" s="18" t="str">
        <f t="shared" si="13"/>
        <v>04421</v>
      </c>
      <c r="CL17" s="18" t="str">
        <f t="shared" si="14"/>
        <v>大和町</v>
      </c>
      <c r="CM17" s="18">
        <f>VLOOKUP($CK17&amp;"_"&amp;$AZ$7,データシート1!$A:$BT,MATCH("ca_太陽光発電（10kW未満）",データシート1!$A$1:$BT$1,0),0)</f>
        <v>1344</v>
      </c>
      <c r="CN17" s="18">
        <f>VLOOKUP($CK17&amp;"_"&amp;$AZ$5,データシート1!$A:$BT,MATCH("ab_家庭",データシート1!$A$1:$BT$1,0),0)</f>
        <v>12297</v>
      </c>
      <c r="CO17" s="223">
        <f t="shared" si="15"/>
        <v>0.1092949499878019</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37207</v>
      </c>
      <c r="AY18" s="18" t="str">
        <f>IF(IFERROR(比較地域マスタ!$Z11,"")=0,"",IFERROR(比較地域マスタ!$Z11,""))</f>
        <v>東かがわ市</v>
      </c>
      <c r="BC18" s="844" t="str">
        <f t="shared" si="0"/>
        <v>37207</v>
      </c>
      <c r="BD18" s="1031" t="str">
        <f t="shared" si="2"/>
        <v>東かがわ市</v>
      </c>
      <c r="BE18" s="34">
        <f>VLOOKUP($BC18&amp;"_"&amp;$AZ$7,データシート1!$A:$BT,MATCH("cb_"&amp;BE$12,データシート1!$A$1:$BT$1,0),0)</f>
        <v>4297.1870000000035</v>
      </c>
      <c r="BF18" s="34">
        <f>VLOOKUP($BC18&amp;"_"&amp;$AZ$7,データシート1!$A:$BT,MATCH("cb_"&amp;BF$12,データシート1!$A$1:$BT$1,0),0)</f>
        <v>40599.86</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44897.047000000006</v>
      </c>
      <c r="BL18" s="36"/>
      <c r="BM18" s="844" t="str">
        <f t="shared" si="4"/>
        <v>37207</v>
      </c>
      <c r="BN18" s="1031" t="str">
        <f t="shared" si="5"/>
        <v>東かがわ市</v>
      </c>
      <c r="BO18" s="34">
        <f>BE18*VLOOKUP(BO$12,別紙!$B$4:$E$10,MATCH("設備利用率",別紙!$B$4:$E$4,0),0)/100*8760/10^3</f>
        <v>5157.140062440003</v>
      </c>
      <c r="BP18" s="34">
        <f>BF18*VLOOKUP(BP$12,別紙!$B$4:$E$10,MATCH("設備利用率",別紙!$B$4:$E$4,0),0)/100*8760/10^3</f>
        <v>53703.870813599999</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58861.010876040003</v>
      </c>
      <c r="BV18" s="36"/>
      <c r="BW18" s="33" t="str">
        <f t="shared" si="7"/>
        <v>37207</v>
      </c>
      <c r="BX18" s="33" t="str">
        <f t="shared" si="8"/>
        <v>東かがわ市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234185.20151610376</v>
      </c>
      <c r="BZ18" s="36"/>
      <c r="CA18" s="33" t="str">
        <f t="shared" si="9"/>
        <v>37207</v>
      </c>
      <c r="CB18" s="33" t="str">
        <f t="shared" si="10"/>
        <v>東かがわ市</v>
      </c>
      <c r="CC18" s="223">
        <f t="shared" si="11"/>
        <v>2.2021630867590802E-2</v>
      </c>
      <c r="CD18" s="223">
        <f t="shared" si="1"/>
        <v>0.22932222218109308</v>
      </c>
      <c r="CE18" s="223">
        <f t="shared" si="1"/>
        <v>0</v>
      </c>
      <c r="CF18" s="223">
        <f t="shared" si="1"/>
        <v>0</v>
      </c>
      <c r="CG18" s="223">
        <f t="shared" si="1"/>
        <v>0</v>
      </c>
      <c r="CH18" s="223">
        <f t="shared" si="1"/>
        <v>0</v>
      </c>
      <c r="CI18" s="223">
        <f t="shared" si="12"/>
        <v>0.2513438530486839</v>
      </c>
      <c r="CK18" s="18" t="str">
        <f t="shared" si="13"/>
        <v>37207</v>
      </c>
      <c r="CL18" s="18" t="str">
        <f t="shared" si="14"/>
        <v>東かがわ市</v>
      </c>
      <c r="CM18" s="18">
        <f>VLOOKUP($CK18&amp;"_"&amp;$AZ$7,データシート1!$A:$BT,MATCH("ca_太陽光発電（10kW未満）",データシート1!$A$1:$BT$1,0),0)</f>
        <v>883</v>
      </c>
      <c r="CN18" s="18">
        <f>VLOOKUP($CK18&amp;"_"&amp;$AZ$5,データシート1!$A:$BT,MATCH("ab_家庭",データシート1!$A$1:$BT$1,0),0)</f>
        <v>13649</v>
      </c>
      <c r="CO18" s="223">
        <f t="shared" si="15"/>
        <v>6.469338413070555E-2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11343</v>
      </c>
      <c r="AY19" s="18" t="str">
        <f>IF(IFERROR(比較地域マスタ!$Z12,"")=0,"",IFERROR(比較地域マスタ!$Z12,""))</f>
        <v>小川町</v>
      </c>
      <c r="BC19" s="844" t="str">
        <f t="shared" si="0"/>
        <v>11343</v>
      </c>
      <c r="BD19" s="1031" t="str">
        <f t="shared" si="2"/>
        <v>小川町</v>
      </c>
      <c r="BE19" s="34">
        <f>VLOOKUP($BC19&amp;"_"&amp;$AZ$7,データシート1!$A:$BT,MATCH("cb_"&amp;BE$12,データシート1!$A$1:$BT$1,0),0)</f>
        <v>2653.100000000004</v>
      </c>
      <c r="BF19" s="34">
        <f>VLOOKUP($BC19&amp;"_"&amp;$AZ$7,データシート1!$A:$BT,MATCH("cb_"&amp;BF$12,データシート1!$A$1:$BT$1,0),0)</f>
        <v>16036.099999999999</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1990</v>
      </c>
      <c r="BK19" s="34">
        <f t="shared" si="3"/>
        <v>20679.200000000004</v>
      </c>
      <c r="BL19" s="36"/>
      <c r="BM19" s="844" t="str">
        <f t="shared" si="4"/>
        <v>11343</v>
      </c>
      <c r="BN19" s="1031" t="str">
        <f t="shared" si="5"/>
        <v>小川町</v>
      </c>
      <c r="BO19" s="34">
        <f>BE19*VLOOKUP(BO$12,別紙!$B$4:$E$10,MATCH("設備利用率",別紙!$B$4:$E$4,0),0)/100*8760/10^3</f>
        <v>3184.0383720000041</v>
      </c>
      <c r="BP19" s="34">
        <f>BF19*VLOOKUP(BP$12,別紙!$B$4:$E$10,MATCH("設備利用率",別紙!$B$4:$E$4,0),0)/100*8760/10^3</f>
        <v>21211.911635999997</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13945.92</v>
      </c>
      <c r="BU19" s="34">
        <f t="shared" si="6"/>
        <v>38341.870007999998</v>
      </c>
      <c r="BV19" s="36"/>
      <c r="BW19" s="33" t="str">
        <f t="shared" si="7"/>
        <v>11343</v>
      </c>
      <c r="BX19" s="33" t="str">
        <f t="shared" si="8"/>
        <v>小川町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164695.3179196394</v>
      </c>
      <c r="BZ19" s="36"/>
      <c r="CA19" s="33" t="str">
        <f t="shared" si="9"/>
        <v>11343</v>
      </c>
      <c r="CB19" s="33" t="str">
        <f t="shared" si="10"/>
        <v>小川町</v>
      </c>
      <c r="CC19" s="223">
        <f t="shared" si="11"/>
        <v>1.9332901579834878E-2</v>
      </c>
      <c r="CD19" s="223">
        <f t="shared" si="1"/>
        <v>0.12879486741906063</v>
      </c>
      <c r="CE19" s="223">
        <f t="shared" si="1"/>
        <v>0</v>
      </c>
      <c r="CF19" s="223">
        <f t="shared" si="1"/>
        <v>0</v>
      </c>
      <c r="CG19" s="223">
        <f t="shared" si="1"/>
        <v>0</v>
      </c>
      <c r="CH19" s="223">
        <f t="shared" si="1"/>
        <v>8.4677088433107131E-2</v>
      </c>
      <c r="CI19" s="223">
        <f t="shared" si="12"/>
        <v>0.23280485743200263</v>
      </c>
      <c r="CK19" s="18" t="str">
        <f t="shared" si="13"/>
        <v>11343</v>
      </c>
      <c r="CL19" s="18" t="str">
        <f t="shared" si="14"/>
        <v>小川町</v>
      </c>
      <c r="CM19" s="18">
        <f>VLOOKUP($CK19&amp;"_"&amp;$AZ$7,データシート1!$A:$BT,MATCH("ca_太陽光発電（10kW未満）",データシート1!$A$1:$BT$1,0),0)</f>
        <v>547</v>
      </c>
      <c r="CN19" s="18">
        <f>VLOOKUP($CK19&amp;"_"&amp;$AZ$5,データシート1!$A:$BT,MATCH("ab_家庭",データシート1!$A$1:$BT$1,0),0)</f>
        <v>13042</v>
      </c>
      <c r="CO19" s="223">
        <f t="shared" si="15"/>
        <v>4.1941420027603128E-2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42209</v>
      </c>
      <c r="AY20" s="18" t="str">
        <f>IF(IFERROR(比較地域マスタ!$Z13,"")=0,"",IFERROR(比較地域マスタ!$Z13,""))</f>
        <v>対馬市</v>
      </c>
      <c r="BC20" s="844" t="str">
        <f t="shared" si="0"/>
        <v>42209</v>
      </c>
      <c r="BD20" s="1031" t="str">
        <f t="shared" si="2"/>
        <v>対馬市</v>
      </c>
      <c r="BE20" s="34">
        <f>VLOOKUP($BC20&amp;"_"&amp;$AZ$7,データシート1!$A:$BT,MATCH("cb_"&amp;BE$12,データシート1!$A$1:$BT$1,0),0)</f>
        <v>1513.2000000000003</v>
      </c>
      <c r="BF20" s="34">
        <f>VLOOKUP($BC20&amp;"_"&amp;$AZ$7,データシート1!$A:$BT,MATCH("cb_"&amp;BF$12,データシート1!$A$1:$BT$1,0),0)</f>
        <v>8215.0999999999985</v>
      </c>
      <c r="BG20" s="34">
        <f>VLOOKUP($BC20&amp;"_"&amp;$AZ$7,データシート1!$A:$BT,MATCH("cb_"&amp;BG$12,データシート1!$A$1:$BT$1,0),0)</f>
        <v>1500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11228.3</v>
      </c>
      <c r="BL20" s="36"/>
      <c r="BM20" s="844" t="str">
        <f t="shared" si="4"/>
        <v>42209</v>
      </c>
      <c r="BN20" s="1031" t="str">
        <f t="shared" si="5"/>
        <v>対馬市</v>
      </c>
      <c r="BO20" s="34">
        <f>BE20*VLOOKUP(BO$12,別紙!$B$4:$E$10,MATCH("設備利用率",別紙!$B$4:$E$4,0),0)/100*8760/10^3</f>
        <v>1816.0215840000003</v>
      </c>
      <c r="BP20" s="34">
        <f>BF20*VLOOKUP(BP$12,別紙!$B$4:$E$10,MATCH("設備利用率",別紙!$B$4:$E$4,0),0)/100*8760/10^3</f>
        <v>10866.605675999997</v>
      </c>
      <c r="BQ20" s="34">
        <f>BG20*VLOOKUP(BQ$12,別紙!$B$4:$E$10,MATCH("設備利用率",別紙!$B$4:$E$4,0),0)/100*8760/10^3</f>
        <v>3258.72</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15941.347259999997</v>
      </c>
      <c r="BV20" s="36"/>
      <c r="BW20" s="33" t="str">
        <f t="shared" si="7"/>
        <v>42209</v>
      </c>
      <c r="BX20" s="33" t="str">
        <f t="shared" si="8"/>
        <v>対馬市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145440.20669158435</v>
      </c>
      <c r="BZ20" s="36"/>
      <c r="CA20" s="33" t="str">
        <f t="shared" si="9"/>
        <v>42209</v>
      </c>
      <c r="CB20" s="33" t="str">
        <f t="shared" si="10"/>
        <v>対馬市</v>
      </c>
      <c r="CC20" s="223">
        <f t="shared" si="11"/>
        <v>1.2486379284725544E-2</v>
      </c>
      <c r="CD20" s="223">
        <f t="shared" si="1"/>
        <v>7.4715279379679089E-2</v>
      </c>
      <c r="CE20" s="223">
        <f t="shared" si="1"/>
        <v>2.2405908751974842E-2</v>
      </c>
      <c r="CF20" s="223">
        <f t="shared" si="1"/>
        <v>0</v>
      </c>
      <c r="CG20" s="223">
        <f t="shared" si="1"/>
        <v>0</v>
      </c>
      <c r="CH20" s="223">
        <f t="shared" si="1"/>
        <v>0</v>
      </c>
      <c r="CI20" s="223">
        <f t="shared" si="12"/>
        <v>0.10960756741637948</v>
      </c>
      <c r="CK20" s="18" t="str">
        <f t="shared" si="13"/>
        <v>42209</v>
      </c>
      <c r="CL20" s="18" t="str">
        <f t="shared" si="14"/>
        <v>対馬市</v>
      </c>
      <c r="CM20" s="18">
        <f>VLOOKUP($CK20&amp;"_"&amp;$AZ$7,データシート1!$A:$BT,MATCH("ca_太陽光発電（10kW未満）",データシート1!$A$1:$BT$1,0),0)</f>
        <v>300</v>
      </c>
      <c r="CN20" s="18">
        <f>VLOOKUP($CK20&amp;"_"&amp;$AZ$5,データシート1!$A:$BT,MATCH("ab_家庭",データシート1!$A$1:$BT$1,0),0)</f>
        <v>14752</v>
      </c>
      <c r="CO20" s="223">
        <f t="shared" si="15"/>
        <v>2.0336225596529284E-2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40225</v>
      </c>
      <c r="AY21" s="18" t="str">
        <f>IF(IFERROR(比較地域マスタ!$Z14,"")=0,"",IFERROR(比較地域マスタ!$Z14,""))</f>
        <v>うきは市</v>
      </c>
      <c r="BC21" s="844" t="str">
        <f t="shared" si="0"/>
        <v>40225</v>
      </c>
      <c r="BD21" s="1031" t="str">
        <f t="shared" si="2"/>
        <v>うきは市</v>
      </c>
      <c r="BE21" s="34">
        <f>VLOOKUP($BC21&amp;"_"&amp;$AZ$7,データシート1!$A:$BT,MATCH("cb_"&amp;BE$12,データシート1!$A$1:$BT$1,0),0)</f>
        <v>7561.7530000000024</v>
      </c>
      <c r="BF21" s="34">
        <f>VLOOKUP($BC21&amp;"_"&amp;$AZ$7,データシート1!$A:$BT,MATCH("cb_"&amp;BF$12,データシート1!$A$1:$BT$1,0),0)</f>
        <v>22248.399999999994</v>
      </c>
      <c r="BG21" s="34">
        <f>VLOOKUP($BC21&amp;"_"&amp;$AZ$7,データシート1!$A:$BT,MATCH("cb_"&amp;BG$12,データシート1!$A$1:$BT$1,0),0)</f>
        <v>0</v>
      </c>
      <c r="BH21" s="34">
        <f>VLOOKUP($BC21&amp;"_"&amp;$AZ$7,データシート1!$A:$BT,MATCH("cb_"&amp;BH$12,データシート1!$A$1:$BT$1,0),0)</f>
        <v>1010</v>
      </c>
      <c r="BI21" s="34">
        <f>VLOOKUP($BC21&amp;"_"&amp;$AZ$7,データシート1!$A:$BT,MATCH("cb_"&amp;BI$12,データシート1!$A$1:$BT$1,0),0)</f>
        <v>0</v>
      </c>
      <c r="BJ21" s="34">
        <f>VLOOKUP($BC21&amp;"_"&amp;$AZ$7,データシート1!$A:$BT,MATCH("cb_"&amp;BJ$12,データシート1!$A$1:$BT$1,0),0)</f>
        <v>0</v>
      </c>
      <c r="BK21" s="34">
        <f t="shared" si="3"/>
        <v>30820.152999999998</v>
      </c>
      <c r="BL21" s="36"/>
      <c r="BM21" s="844" t="str">
        <f t="shared" si="4"/>
        <v>40225</v>
      </c>
      <c r="BN21" s="1031" t="str">
        <f t="shared" si="5"/>
        <v>うきは市</v>
      </c>
      <c r="BO21" s="34">
        <f>BE21*VLOOKUP(BO$12,別紙!$B$4:$E$10,MATCH("設備利用率",別紙!$B$4:$E$4,0),0)/100*8760/10^3</f>
        <v>9075.0110103600018</v>
      </c>
      <c r="BP21" s="34">
        <f>BF21*VLOOKUP(BP$12,別紙!$B$4:$E$10,MATCH("設備利用率",別紙!$B$4:$E$4,0),0)/100*8760/10^3</f>
        <v>29429.293583999995</v>
      </c>
      <c r="BQ21" s="34">
        <f>BG21*VLOOKUP(BQ$12,別紙!$B$4:$E$10,MATCH("設備利用率",別紙!$B$4:$E$4,0),0)/100*8760/10^3</f>
        <v>0</v>
      </c>
      <c r="BR21" s="34">
        <f>BH21*VLOOKUP(BR$12,別紙!$B$4:$E$10,MATCH("設備利用率",別紙!$B$4:$E$4,0),0)/100*8760/10^3</f>
        <v>5308.56</v>
      </c>
      <c r="BS21" s="34">
        <f>BI21*VLOOKUP(BS$12,別紙!$B$4:$E$10,MATCH("設備利用率",別紙!$B$4:$E$4,0),0)/100*8760/10^3</f>
        <v>0</v>
      </c>
      <c r="BT21" s="34">
        <f>BJ21*VLOOKUP(BT$12,別紙!$B$4:$E$10,MATCH("設備利用率",別紙!$B$4:$E$4,0),0)/100*8760/10^3</f>
        <v>0</v>
      </c>
      <c r="BU21" s="34">
        <f t="shared" si="6"/>
        <v>43812.864594359999</v>
      </c>
      <c r="BV21" s="36"/>
      <c r="BW21" s="33" t="str">
        <f t="shared" si="7"/>
        <v>40225</v>
      </c>
      <c r="BX21" s="33" t="str">
        <f t="shared" si="8"/>
        <v>うきは市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158752.62718838837</v>
      </c>
      <c r="BZ21" s="36"/>
      <c r="CA21" s="33" t="str">
        <f t="shared" si="9"/>
        <v>40225</v>
      </c>
      <c r="CB21" s="33" t="str">
        <f t="shared" si="10"/>
        <v>うきは市</v>
      </c>
      <c r="CC21" s="223">
        <f t="shared" si="11"/>
        <v>5.7164477659893333E-2</v>
      </c>
      <c r="CD21" s="223">
        <f t="shared" si="1"/>
        <v>0.18537830904100175</v>
      </c>
      <c r="CE21" s="223">
        <f t="shared" si="1"/>
        <v>0</v>
      </c>
      <c r="CF21" s="223">
        <f t="shared" si="1"/>
        <v>3.3439194638967738E-2</v>
      </c>
      <c r="CG21" s="223">
        <f t="shared" si="1"/>
        <v>0</v>
      </c>
      <c r="CH21" s="223">
        <f t="shared" si="1"/>
        <v>0</v>
      </c>
      <c r="CI21" s="223">
        <f t="shared" si="12"/>
        <v>0.27598198133986279</v>
      </c>
      <c r="CK21" s="18" t="str">
        <f t="shared" si="13"/>
        <v>40225</v>
      </c>
      <c r="CL21" s="18" t="str">
        <f t="shared" si="14"/>
        <v>うきは市</v>
      </c>
      <c r="CM21" s="18">
        <f>VLOOKUP($CK21&amp;"_"&amp;$AZ$7,データシート1!$A:$BT,MATCH("ca_太陽光発電（10kW未満）",データシート1!$A$1:$BT$1,0),0)</f>
        <v>1441</v>
      </c>
      <c r="CN21" s="18">
        <f>VLOOKUP($CK21&amp;"_"&amp;$AZ$5,データシート1!$A:$BT,MATCH("ab_家庭",データシート1!$A$1:$BT$1,0),0)</f>
        <v>11390</v>
      </c>
      <c r="CO21" s="223">
        <f t="shared" si="15"/>
        <v>0.12651448639157156</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14342</v>
      </c>
      <c r="AY22" s="18" t="str">
        <f>IF(IFERROR(比較地域マスタ!$Z15,"")=0,"",IFERROR(比較地域マスタ!$Z15,""))</f>
        <v>二宮町</v>
      </c>
      <c r="BC22" s="844" t="str">
        <f t="shared" si="0"/>
        <v>14342</v>
      </c>
      <c r="BD22" s="1031" t="str">
        <f t="shared" si="2"/>
        <v>二宮町</v>
      </c>
      <c r="BE22" s="34">
        <f>VLOOKUP($BC22&amp;"_"&amp;$AZ$7,データシート1!$A:$BT,MATCH("cb_"&amp;BE$12,データシート1!$A$1:$BT$1,0),0)</f>
        <v>2527.9000000000024</v>
      </c>
      <c r="BF22" s="34">
        <f>VLOOKUP($BC22&amp;"_"&amp;$AZ$7,データシート1!$A:$BT,MATCH("cb_"&amp;BF$12,データシート1!$A$1:$BT$1,0),0)</f>
        <v>942.10000000000014</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3470.0000000000027</v>
      </c>
      <c r="BL22" s="36"/>
      <c r="BM22" s="844" t="str">
        <f t="shared" si="4"/>
        <v>14342</v>
      </c>
      <c r="BN22" s="1031" t="str">
        <f t="shared" si="5"/>
        <v>二宮町</v>
      </c>
      <c r="BO22" s="34">
        <f>BE22*VLOOKUP(BO$12,別紙!$B$4:$E$10,MATCH("設備利用率",別紙!$B$4:$E$4,0),0)/100*8760/10^3</f>
        <v>3033.7833480000031</v>
      </c>
      <c r="BP22" s="34">
        <f>BF22*VLOOKUP(BP$12,別紙!$B$4:$E$10,MATCH("設備利用率",別紙!$B$4:$E$4,0),0)/100*8760/10^3</f>
        <v>1246.172196</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4279.9555440000031</v>
      </c>
      <c r="BV22" s="36"/>
      <c r="BW22" s="33" t="str">
        <f t="shared" si="7"/>
        <v>14342</v>
      </c>
      <c r="BX22" s="33" t="str">
        <f t="shared" si="8"/>
        <v>二宮町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92517.852036108452</v>
      </c>
      <c r="BZ22" s="36"/>
      <c r="CA22" s="33" t="str">
        <f t="shared" si="9"/>
        <v>14342</v>
      </c>
      <c r="CB22" s="33" t="str">
        <f t="shared" si="10"/>
        <v>二宮町</v>
      </c>
      <c r="CC22" s="223">
        <f t="shared" si="11"/>
        <v>3.2791329254120156E-2</v>
      </c>
      <c r="CD22" s="223">
        <f t="shared" si="1"/>
        <v>1.3469532296465725E-2</v>
      </c>
      <c r="CE22" s="223">
        <f t="shared" si="1"/>
        <v>0</v>
      </c>
      <c r="CF22" s="223">
        <f t="shared" si="1"/>
        <v>0</v>
      </c>
      <c r="CG22" s="223">
        <f t="shared" si="1"/>
        <v>0</v>
      </c>
      <c r="CH22" s="223">
        <f t="shared" si="1"/>
        <v>0</v>
      </c>
      <c r="CI22" s="223">
        <f t="shared" si="12"/>
        <v>4.6260861550585883E-2</v>
      </c>
      <c r="CK22" s="18" t="str">
        <f t="shared" si="13"/>
        <v>14342</v>
      </c>
      <c r="CL22" s="18" t="str">
        <f t="shared" si="14"/>
        <v>二宮町</v>
      </c>
      <c r="CM22" s="18">
        <f>VLOOKUP($CK22&amp;"_"&amp;$AZ$7,データシート1!$A:$BT,MATCH("ca_太陽光発電（10kW未満）",データシート1!$A$1:$BT$1,0),0)</f>
        <v>552</v>
      </c>
      <c r="CN22" s="18">
        <f>VLOOKUP($CK22&amp;"_"&amp;$AZ$5,データシート1!$A:$BT,MATCH("ab_家庭",データシート1!$A$1:$BT$1,0),0)</f>
        <v>12855</v>
      </c>
      <c r="CO22" s="223">
        <f t="shared" si="15"/>
        <v>4.2940490081680278E-2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05209</v>
      </c>
      <c r="AY23" s="18" t="str">
        <f>IF(IFERROR(比較地域マスタ!$Z16,"")=0,"",IFERROR(比較地域マスタ!$Z16,""))</f>
        <v>鹿角市</v>
      </c>
      <c r="BC23" s="844" t="str">
        <f t="shared" si="0"/>
        <v>05209</v>
      </c>
      <c r="BD23" s="1031" t="str">
        <f t="shared" si="2"/>
        <v>鹿角市</v>
      </c>
      <c r="BE23" s="34">
        <f>VLOOKUP($BC23&amp;"_"&amp;$AZ$7,データシート1!$A:$BT,MATCH("cb_"&amp;BE$12,データシート1!$A$1:$BT$1,0),0)</f>
        <v>1650.8000000000009</v>
      </c>
      <c r="BF23" s="34">
        <f>VLOOKUP($BC23&amp;"_"&amp;$AZ$7,データシート1!$A:$BT,MATCH("cb_"&amp;BF$12,データシート1!$A$1:$BT$1,0),0)</f>
        <v>1341.1</v>
      </c>
      <c r="BG23" s="34">
        <f>VLOOKUP($BC23&amp;"_"&amp;$AZ$7,データシート1!$A:$BT,MATCH("cb_"&amp;BG$12,データシート1!$A$1:$BT$1,0),0)</f>
        <v>7689</v>
      </c>
      <c r="BH23" s="34">
        <f>VLOOKUP($BC23&amp;"_"&amp;$AZ$7,データシート1!$A:$BT,MATCH("cb_"&amp;BH$12,データシート1!$A$1:$BT$1,0),0)</f>
        <v>6069.9</v>
      </c>
      <c r="BI23" s="34">
        <f>VLOOKUP($BC23&amp;"_"&amp;$AZ$7,データシート1!$A:$BT,MATCH("cb_"&amp;BI$12,データシート1!$A$1:$BT$1,0),0)</f>
        <v>250</v>
      </c>
      <c r="BJ23" s="34">
        <f>VLOOKUP($BC23&amp;"_"&amp;$AZ$7,データシート1!$A:$BT,MATCH("cb_"&amp;BJ$12,データシート1!$A$1:$BT$1,0),0)</f>
        <v>0</v>
      </c>
      <c r="BK23" s="34">
        <f t="shared" si="3"/>
        <v>17000.800000000003</v>
      </c>
      <c r="BL23" s="36"/>
      <c r="BM23" s="844" t="str">
        <f t="shared" si="4"/>
        <v>05209</v>
      </c>
      <c r="BN23" s="1031" t="str">
        <f t="shared" si="5"/>
        <v>鹿角市</v>
      </c>
      <c r="BO23" s="34">
        <f>BE23*VLOOKUP(BO$12,別紙!$B$4:$E$10,MATCH("設備利用率",別紙!$B$4:$E$4,0),0)/100*8760/10^3</f>
        <v>1981.1580960000008</v>
      </c>
      <c r="BP23" s="34">
        <f>BF23*VLOOKUP(BP$12,別紙!$B$4:$E$10,MATCH("設備利用率",別紙!$B$4:$E$4,0),0)/100*8760/10^3</f>
        <v>1773.9534359999998</v>
      </c>
      <c r="BQ23" s="34">
        <f>BG23*VLOOKUP(BQ$12,別紙!$B$4:$E$10,MATCH("設備利用率",別紙!$B$4:$E$4,0),0)/100*8760/10^3</f>
        <v>16704.19872</v>
      </c>
      <c r="BR23" s="34">
        <f>BH23*VLOOKUP(BR$12,別紙!$B$4:$E$10,MATCH("設備利用率",別紙!$B$4:$E$4,0),0)/100*8760/10^3</f>
        <v>31903.394400000001</v>
      </c>
      <c r="BS23" s="34">
        <f>BI23*VLOOKUP(BS$12,別紙!$B$4:$E$10,MATCH("設備利用率",別紙!$B$4:$E$4,0),0)/100*8760/10^3</f>
        <v>1752</v>
      </c>
      <c r="BT23" s="34">
        <f>BJ23*VLOOKUP(BT$12,別紙!$B$4:$E$10,MATCH("設備利用率",別紙!$B$4:$E$4,0),0)/100*8760/10^3</f>
        <v>0</v>
      </c>
      <c r="BU23" s="34">
        <f t="shared" si="6"/>
        <v>54114.704652</v>
      </c>
      <c r="BV23" s="36"/>
      <c r="BW23" s="33" t="str">
        <f t="shared" si="7"/>
        <v>05209</v>
      </c>
      <c r="BX23" s="33" t="str">
        <f t="shared" si="8"/>
        <v>鹿角市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175068.97179545238</v>
      </c>
      <c r="BZ23" s="36"/>
      <c r="CA23" s="33" t="str">
        <f t="shared" si="9"/>
        <v>05209</v>
      </c>
      <c r="CB23" s="33" t="str">
        <f t="shared" si="10"/>
        <v>鹿角市</v>
      </c>
      <c r="CC23" s="223">
        <f t="shared" si="11"/>
        <v>1.1316443317635705E-2</v>
      </c>
      <c r="CD23" s="223">
        <f t="shared" si="1"/>
        <v>1.0132883159173729E-2</v>
      </c>
      <c r="CE23" s="223">
        <f t="shared" si="1"/>
        <v>9.54149587370451E-2</v>
      </c>
      <c r="CF23" s="223">
        <f t="shared" si="1"/>
        <v>0.18223328824524876</v>
      </c>
      <c r="CG23" s="223">
        <f t="shared" si="1"/>
        <v>1.0007484376197784E-2</v>
      </c>
      <c r="CH23" s="223">
        <f t="shared" si="1"/>
        <v>0</v>
      </c>
      <c r="CI23" s="223">
        <f t="shared" si="12"/>
        <v>0.30910505783530107</v>
      </c>
      <c r="CK23" s="18" t="str">
        <f t="shared" si="13"/>
        <v>05209</v>
      </c>
      <c r="CL23" s="18" t="str">
        <f t="shared" si="14"/>
        <v>鹿角市</v>
      </c>
      <c r="CM23" s="18">
        <f>VLOOKUP($CK23&amp;"_"&amp;$AZ$7,データシート1!$A:$BT,MATCH("ca_太陽光発電（10kW未満）",データシート1!$A$1:$BT$1,0),0)</f>
        <v>326</v>
      </c>
      <c r="CN23" s="18">
        <f>VLOOKUP($CK23&amp;"_"&amp;$AZ$5,データシート1!$A:$BT,MATCH("ab_家庭",データシート1!$A$1:$BT$1,0),0)</f>
        <v>12611</v>
      </c>
      <c r="CO23" s="223">
        <f t="shared" si="15"/>
        <v>2.5850448021568471E-2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40382</v>
      </c>
      <c r="AY24" s="18" t="str">
        <f>IF(IFERROR(比較地域マスタ!$Z17,"")=0,"",IFERROR(比較地域マスタ!$Z17,""))</f>
        <v>水巻町</v>
      </c>
      <c r="BC24" s="844" t="str">
        <f t="shared" si="0"/>
        <v>40382</v>
      </c>
      <c r="BD24" s="1031" t="str">
        <f t="shared" si="2"/>
        <v>水巻町</v>
      </c>
      <c r="BE24" s="34">
        <f>VLOOKUP($BC24&amp;"_"&amp;$AZ$7,データシート1!$A:$BT,MATCH("cb_"&amp;BE$12,データシート1!$A$1:$BT$1,0),0)</f>
        <v>4532.2100000000028</v>
      </c>
      <c r="BF24" s="34">
        <f>VLOOKUP($BC24&amp;"_"&amp;$AZ$7,データシート1!$A:$BT,MATCH("cb_"&amp;BF$12,データシート1!$A$1:$BT$1,0),0)</f>
        <v>3995.4</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8527.6100000000024</v>
      </c>
      <c r="BL24" s="36"/>
      <c r="BM24" s="844" t="str">
        <f t="shared" si="4"/>
        <v>40382</v>
      </c>
      <c r="BN24" s="1031" t="str">
        <f t="shared" si="5"/>
        <v>水巻町</v>
      </c>
      <c r="BO24" s="34">
        <f>BE24*VLOOKUP(BO$12,別紙!$B$4:$E$10,MATCH("設備利用率",別紙!$B$4:$E$4,0),0)/100*8760/10^3</f>
        <v>5439.1958652000039</v>
      </c>
      <c r="BP24" s="34">
        <f>BF24*VLOOKUP(BP$12,別紙!$B$4:$E$10,MATCH("設備利用率",別紙!$B$4:$E$4,0),0)/100*8760/10^3</f>
        <v>5284.9553039999992</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10724.151169200002</v>
      </c>
      <c r="BV24" s="36"/>
      <c r="BW24" s="33" t="str">
        <f t="shared" si="7"/>
        <v>40382</v>
      </c>
      <c r="BX24" s="33" t="str">
        <f t="shared" si="8"/>
        <v>水巻町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134505.82759906404</v>
      </c>
      <c r="BZ24" s="36"/>
      <c r="CA24" s="33" t="str">
        <f t="shared" si="9"/>
        <v>40382</v>
      </c>
      <c r="CB24" s="33" t="str">
        <f t="shared" si="10"/>
        <v>水巻町</v>
      </c>
      <c r="CC24" s="223">
        <f t="shared" si="11"/>
        <v>4.0438365848453783E-2</v>
      </c>
      <c r="CD24" s="223">
        <f t="shared" si="1"/>
        <v>3.9291645561658733E-2</v>
      </c>
      <c r="CE24" s="223">
        <f t="shared" si="1"/>
        <v>0</v>
      </c>
      <c r="CF24" s="223">
        <f t="shared" si="1"/>
        <v>0</v>
      </c>
      <c r="CG24" s="223">
        <f t="shared" si="1"/>
        <v>0</v>
      </c>
      <c r="CH24" s="223">
        <f t="shared" si="1"/>
        <v>0</v>
      </c>
      <c r="CI24" s="223">
        <f t="shared" si="12"/>
        <v>7.9730011410112517E-2</v>
      </c>
      <c r="CK24" s="18" t="str">
        <f t="shared" si="13"/>
        <v>40382</v>
      </c>
      <c r="CL24" s="18" t="str">
        <f t="shared" si="14"/>
        <v>水巻町</v>
      </c>
      <c r="CM24" s="18">
        <f>VLOOKUP($CK24&amp;"_"&amp;$AZ$7,データシート1!$A:$BT,MATCH("ca_太陽光発電（10kW未満）",データシート1!$A$1:$BT$1,0),0)</f>
        <v>980</v>
      </c>
      <c r="CN24" s="18">
        <f>VLOOKUP($CK24&amp;"_"&amp;$AZ$5,データシート1!$A:$BT,MATCH("ab_家庭",データシート1!$A$1:$BT$1,0),0)</f>
        <v>13619</v>
      </c>
      <c r="CO24" s="223">
        <f t="shared" si="15"/>
        <v>7.1958293560466999E-2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41207</v>
      </c>
      <c r="AY25" s="18" t="str">
        <f>IF(IFERROR(比較地域マスタ!$Z18,"")=0,"",IFERROR(比較地域マスタ!$Z18,""))</f>
        <v>鹿島市</v>
      </c>
      <c r="BC25" s="844" t="str">
        <f t="shared" si="0"/>
        <v>41207</v>
      </c>
      <c r="BD25" s="1031" t="str">
        <f t="shared" si="2"/>
        <v>鹿島市</v>
      </c>
      <c r="BE25" s="34">
        <f>VLOOKUP($BC25&amp;"_"&amp;$AZ$7,データシート1!$A:$BT,MATCH("cb_"&amp;BE$12,データシート1!$A$1:$BT$1,0),0)</f>
        <v>6793.6390000000083</v>
      </c>
      <c r="BF25" s="34">
        <f>VLOOKUP($BC25&amp;"_"&amp;$AZ$7,データシート1!$A:$BT,MATCH("cb_"&amp;BF$12,データシート1!$A$1:$BT$1,0),0)</f>
        <v>17825.54</v>
      </c>
      <c r="BG25" s="34">
        <f>VLOOKUP($BC25&amp;"_"&amp;$AZ$7,データシート1!$A:$BT,MATCH("cb_"&amp;BG$12,データシート1!$A$1:$BT$1,0),0)</f>
        <v>0</v>
      </c>
      <c r="BH25" s="34">
        <f>VLOOKUP($BC25&amp;"_"&amp;$AZ$7,データシート1!$A:$BT,MATCH("cb_"&amp;BH$12,データシート1!$A$1:$BT$1,0),0)</f>
        <v>196</v>
      </c>
      <c r="BI25" s="34">
        <f>VLOOKUP($BC25&amp;"_"&amp;$AZ$7,データシート1!$A:$BT,MATCH("cb_"&amp;BI$12,データシート1!$A$1:$BT$1,0),0)</f>
        <v>0</v>
      </c>
      <c r="BJ25" s="34">
        <f>VLOOKUP($BC25&amp;"_"&amp;$AZ$7,データシート1!$A:$BT,MATCH("cb_"&amp;BJ$12,データシート1!$A$1:$BT$1,0),0)</f>
        <v>0</v>
      </c>
      <c r="BK25" s="34">
        <f t="shared" si="3"/>
        <v>24815.179000000011</v>
      </c>
      <c r="BL25" s="36"/>
      <c r="BM25" s="844" t="str">
        <f t="shared" si="4"/>
        <v>41207</v>
      </c>
      <c r="BN25" s="1031" t="str">
        <f t="shared" si="5"/>
        <v>鹿島市</v>
      </c>
      <c r="BO25" s="34">
        <f>BE25*VLOOKUP(BO$12,別紙!$B$4:$E$10,MATCH("設備利用率",別紙!$B$4:$E$4,0),0)/100*8760/10^3</f>
        <v>8153.1820366800093</v>
      </c>
      <c r="BP25" s="34">
        <f>BF25*VLOOKUP(BP$12,別紙!$B$4:$E$10,MATCH("設備利用率",別紙!$B$4:$E$4,0),0)/100*8760/10^3</f>
        <v>23578.911290399999</v>
      </c>
      <c r="BQ25" s="34">
        <f>BG25*VLOOKUP(BQ$12,別紙!$B$4:$E$10,MATCH("設備利用率",別紙!$B$4:$E$4,0),0)/100*8760/10^3</f>
        <v>0</v>
      </c>
      <c r="BR25" s="34">
        <f>BH25*VLOOKUP(BR$12,別紙!$B$4:$E$10,MATCH("設備利用率",別紙!$B$4:$E$4,0),0)/100*8760/10^3</f>
        <v>1030.1759999999999</v>
      </c>
      <c r="BS25" s="34">
        <f>BI25*VLOOKUP(BS$12,別紙!$B$4:$E$10,MATCH("設備利用率",別紙!$B$4:$E$4,0),0)/100*8760/10^3</f>
        <v>0</v>
      </c>
      <c r="BT25" s="34">
        <f>BJ25*VLOOKUP(BT$12,別紙!$B$4:$E$10,MATCH("設備利用率",別紙!$B$4:$E$4,0),0)/100*8760/10^3</f>
        <v>0</v>
      </c>
      <c r="BU25" s="34">
        <f t="shared" si="6"/>
        <v>32762.269327080008</v>
      </c>
      <c r="BV25" s="36"/>
      <c r="BW25" s="33" t="str">
        <f t="shared" si="7"/>
        <v>41207</v>
      </c>
      <c r="BX25" s="33" t="str">
        <f t="shared" si="8"/>
        <v>鹿島市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151823.24297552861</v>
      </c>
      <c r="BZ25" s="36"/>
      <c r="CA25" s="33" t="str">
        <f t="shared" si="9"/>
        <v>41207</v>
      </c>
      <c r="CB25" s="33" t="str">
        <f t="shared" si="10"/>
        <v>鹿島市</v>
      </c>
      <c r="CC25" s="223">
        <f t="shared" si="11"/>
        <v>5.3701803998444209E-2</v>
      </c>
      <c r="CD25" s="223">
        <f t="shared" si="1"/>
        <v>0.15530501673054453</v>
      </c>
      <c r="CE25" s="223">
        <f t="shared" si="1"/>
        <v>0</v>
      </c>
      <c r="CF25" s="223">
        <f t="shared" si="1"/>
        <v>6.7853642157152923E-3</v>
      </c>
      <c r="CG25" s="223">
        <f t="shared" si="1"/>
        <v>0</v>
      </c>
      <c r="CH25" s="223">
        <f t="shared" si="1"/>
        <v>0</v>
      </c>
      <c r="CI25" s="223">
        <f t="shared" si="12"/>
        <v>0.21579218494470404</v>
      </c>
      <c r="CK25" s="18" t="str">
        <f t="shared" si="13"/>
        <v>41207</v>
      </c>
      <c r="CL25" s="18" t="str">
        <f t="shared" si="14"/>
        <v>鹿島市</v>
      </c>
      <c r="CM25" s="18">
        <f>VLOOKUP($CK25&amp;"_"&amp;$AZ$7,データシート1!$A:$BT,MATCH("ca_太陽光発電（10kW未満）",データシート1!$A$1:$BT$1,0),0)</f>
        <v>1316</v>
      </c>
      <c r="CN25" s="18">
        <f>VLOOKUP($CK25&amp;"_"&amp;$AZ$5,データシート1!$A:$BT,MATCH("ab_家庭",データシート1!$A$1:$BT$1,0),0)</f>
        <v>10913</v>
      </c>
      <c r="CO25" s="223">
        <f t="shared" si="15"/>
        <v>0.1205901218729955</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01337</v>
      </c>
      <c r="AY26" s="18" t="str">
        <f>IF(IFERROR(比較地域マスタ!$Z19,"")=0,"",IFERROR(比較地域マスタ!$Z19,""))</f>
        <v>七飯町</v>
      </c>
      <c r="BC26" s="844" t="str">
        <f t="shared" si="0"/>
        <v>01337</v>
      </c>
      <c r="BD26" s="1031" t="str">
        <f t="shared" si="2"/>
        <v>七飯町</v>
      </c>
      <c r="BE26" s="34">
        <f>VLOOKUP($BC26&amp;"_"&amp;$AZ$7,データシート1!$A:$BT,MATCH("cb_"&amp;BE$12,データシート1!$A$1:$BT$1,0),0)</f>
        <v>1962.5750000000025</v>
      </c>
      <c r="BF26" s="34">
        <f>VLOOKUP($BC26&amp;"_"&amp;$AZ$7,データシート1!$A:$BT,MATCH("cb_"&amp;BF$12,データシート1!$A$1:$BT$1,0),0)</f>
        <v>17278.299999999992</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19240.874999999993</v>
      </c>
      <c r="BL26" s="36"/>
      <c r="BM26" s="844" t="str">
        <f t="shared" si="4"/>
        <v>01337</v>
      </c>
      <c r="BN26" s="1031" t="str">
        <f t="shared" si="5"/>
        <v>七飯町</v>
      </c>
      <c r="BO26" s="34">
        <f>BE26*VLOOKUP(BO$12,別紙!$B$4:$E$10,MATCH("設備利用率",別紙!$B$4:$E$4,0),0)/100*8760/10^3</f>
        <v>2355.325509000003</v>
      </c>
      <c r="BP26" s="34">
        <f>BF26*VLOOKUP(BP$12,別紙!$B$4:$E$10,MATCH("設備利用率",別紙!$B$4:$E$4,0),0)/100*8760/10^3</f>
        <v>22855.044107999991</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25210.369616999993</v>
      </c>
      <c r="BV26" s="36"/>
      <c r="BW26" s="33" t="str">
        <f t="shared" si="7"/>
        <v>01337</v>
      </c>
      <c r="BX26" s="33" t="str">
        <f t="shared" si="8"/>
        <v>七飯町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120448.73234689821</v>
      </c>
      <c r="BZ26" s="36"/>
      <c r="CA26" s="33" t="str">
        <f t="shared" si="9"/>
        <v>01337</v>
      </c>
      <c r="CB26" s="33" t="str">
        <f t="shared" si="10"/>
        <v>七飯町</v>
      </c>
      <c r="CC26" s="223">
        <f t="shared" si="11"/>
        <v>1.9554589434918675E-2</v>
      </c>
      <c r="CD26" s="223">
        <f t="shared" si="1"/>
        <v>0.1897491460696851</v>
      </c>
      <c r="CE26" s="223">
        <f t="shared" si="1"/>
        <v>0</v>
      </c>
      <c r="CF26" s="223">
        <f t="shared" si="1"/>
        <v>0</v>
      </c>
      <c r="CG26" s="223">
        <f t="shared" si="1"/>
        <v>0</v>
      </c>
      <c r="CH26" s="223">
        <f t="shared" si="1"/>
        <v>0</v>
      </c>
      <c r="CI26" s="223">
        <f t="shared" si="12"/>
        <v>0.20930373550460377</v>
      </c>
      <c r="CK26" s="18" t="str">
        <f t="shared" si="13"/>
        <v>01337</v>
      </c>
      <c r="CL26" s="18" t="str">
        <f t="shared" si="14"/>
        <v>七飯町</v>
      </c>
      <c r="CM26" s="18">
        <f>VLOOKUP($CK26&amp;"_"&amp;$AZ$7,データシート1!$A:$BT,MATCH("ca_太陽光発電（10kW未満）",データシート1!$A$1:$BT$1,0),0)</f>
        <v>368</v>
      </c>
      <c r="CN26" s="18">
        <f>VLOOKUP($CK26&amp;"_"&amp;$AZ$5,データシート1!$A:$BT,MATCH("ab_家庭",データシート1!$A$1:$BT$1,0),0)</f>
        <v>14140</v>
      </c>
      <c r="CO26" s="223">
        <f t="shared" si="15"/>
        <v>2.6025459688826025E-2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29207</v>
      </c>
      <c r="AY27" s="18" t="str">
        <f>IF(IFERROR(比較地域マスタ!$Z20,"")=0,"",IFERROR(比較地域マスタ!$Z20,""))</f>
        <v>五條市</v>
      </c>
      <c r="BC27" s="844" t="str">
        <f t="shared" si="0"/>
        <v>29207</v>
      </c>
      <c r="BD27" s="1031" t="str">
        <f t="shared" si="2"/>
        <v>五條市</v>
      </c>
      <c r="BE27" s="34">
        <f>VLOOKUP($BC27&amp;"_"&amp;$AZ$7,データシート1!$A:$BT,MATCH("cb_"&amp;BE$12,データシート1!$A$1:$BT$1,0),0)</f>
        <v>3745.7000000000021</v>
      </c>
      <c r="BF27" s="34">
        <f>VLOOKUP($BC27&amp;"_"&amp;$AZ$7,データシート1!$A:$BT,MATCH("cb_"&amp;BF$12,データシート1!$A$1:$BT$1,0),0)</f>
        <v>45185.7</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10000</v>
      </c>
      <c r="BK27" s="34">
        <f t="shared" si="3"/>
        <v>58931.4</v>
      </c>
      <c r="BL27" s="36"/>
      <c r="BM27" s="844" t="str">
        <f t="shared" si="4"/>
        <v>29207</v>
      </c>
      <c r="BN27" s="1031" t="str">
        <f t="shared" si="5"/>
        <v>五條市</v>
      </c>
      <c r="BO27" s="34">
        <f>BE27*VLOOKUP(BO$12,別紙!$B$4:$E$10,MATCH("設備利用率",別紙!$B$4:$E$4,0),0)/100*8760/10^3</f>
        <v>4495.2894840000026</v>
      </c>
      <c r="BP27" s="34">
        <f>BF27*VLOOKUP(BP$12,別紙!$B$4:$E$10,MATCH("設備利用率",別紙!$B$4:$E$4,0),0)/100*8760/10^3</f>
        <v>59769.836532000001</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70080</v>
      </c>
      <c r="BU27" s="34">
        <f t="shared" si="6"/>
        <v>134345.12601599999</v>
      </c>
      <c r="BV27" s="36"/>
      <c r="BW27" s="33" t="str">
        <f t="shared" si="7"/>
        <v>29207</v>
      </c>
      <c r="BX27" s="33" t="str">
        <f t="shared" si="8"/>
        <v>五條市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183313.78472325436</v>
      </c>
      <c r="BZ27" s="36"/>
      <c r="CA27" s="33" t="str">
        <f t="shared" si="9"/>
        <v>29207</v>
      </c>
      <c r="CB27" s="33" t="str">
        <f t="shared" si="10"/>
        <v>五條市</v>
      </c>
      <c r="CC27" s="223">
        <f t="shared" si="11"/>
        <v>2.4522375612867648E-2</v>
      </c>
      <c r="CD27" s="223">
        <f t="shared" si="1"/>
        <v>0.32605205670830206</v>
      </c>
      <c r="CE27" s="223">
        <f t="shared" si="1"/>
        <v>0</v>
      </c>
      <c r="CF27" s="223">
        <f t="shared" si="1"/>
        <v>0</v>
      </c>
      <c r="CG27" s="223">
        <f t="shared" si="1"/>
        <v>0</v>
      </c>
      <c r="CH27" s="223">
        <f t="shared" si="1"/>
        <v>0.38229530913781828</v>
      </c>
      <c r="CI27" s="223">
        <f t="shared" si="12"/>
        <v>0.73286974145898798</v>
      </c>
      <c r="CK27" s="18" t="str">
        <f t="shared" si="13"/>
        <v>29207</v>
      </c>
      <c r="CL27" s="18" t="str">
        <f t="shared" si="14"/>
        <v>五條市</v>
      </c>
      <c r="CM27" s="18">
        <f>VLOOKUP($CK27&amp;"_"&amp;$AZ$7,データシート1!$A:$BT,MATCH("ca_太陽光発電（10kW未満）",データシート1!$A$1:$BT$1,0),0)</f>
        <v>806</v>
      </c>
      <c r="CN27" s="18">
        <f>VLOOKUP($CK27&amp;"_"&amp;$AZ$5,データシート1!$A:$BT,MATCH("ab_家庭",データシート1!$A$1:$BT$1,0),0)</f>
        <v>13313</v>
      </c>
      <c r="CO27" s="223">
        <f t="shared" si="15"/>
        <v>6.0542327048749345E-2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28208</v>
      </c>
      <c r="AY28" s="18" t="str">
        <f>IF(IFERROR(比較地域マスタ!$Z21,"")=0,"",IFERROR(比較地域マスタ!$Z21,""))</f>
        <v>相生市</v>
      </c>
      <c r="BC28" s="844" t="str">
        <f t="shared" si="0"/>
        <v>28208</v>
      </c>
      <c r="BD28" s="1031" t="str">
        <f t="shared" si="2"/>
        <v>相生市</v>
      </c>
      <c r="BE28" s="34">
        <f>VLOOKUP($BC28&amp;"_"&amp;$AZ$7,データシート1!$A:$BT,MATCH("cb_"&amp;BE$12,データシート1!$A$1:$BT$1,0),0)</f>
        <v>4333.2000000000044</v>
      </c>
      <c r="BF28" s="34">
        <f>VLOOKUP($BC28&amp;"_"&amp;$AZ$7,データシート1!$A:$BT,MATCH("cb_"&amp;BF$12,データシート1!$A$1:$BT$1,0),0)</f>
        <v>41510.69999999999</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199800</v>
      </c>
      <c r="BK28" s="34">
        <f t="shared" si="3"/>
        <v>245643.9</v>
      </c>
      <c r="BL28" s="36"/>
      <c r="BM28" s="844" t="str">
        <f t="shared" si="4"/>
        <v>28208</v>
      </c>
      <c r="BN28" s="1031" t="str">
        <f t="shared" si="5"/>
        <v>相生市</v>
      </c>
      <c r="BO28" s="34">
        <f>BE28*VLOOKUP(BO$12,別紙!$B$4:$E$10,MATCH("設備利用率",別紙!$B$4:$E$4,0),0)/100*8760/10^3</f>
        <v>5200.3599840000043</v>
      </c>
      <c r="BP28" s="34">
        <f>BF28*VLOOKUP(BP$12,別紙!$B$4:$E$10,MATCH("設備利用率",別紙!$B$4:$E$4,0),0)/100*8760/10^3</f>
        <v>54908.693531999983</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1400198.4</v>
      </c>
      <c r="BU28" s="34">
        <f t="shared" si="6"/>
        <v>1460307.453516</v>
      </c>
      <c r="BV28" s="36"/>
      <c r="BW28" s="33" t="str">
        <f t="shared" si="7"/>
        <v>28208</v>
      </c>
      <c r="BX28" s="33" t="str">
        <f t="shared" si="8"/>
        <v>相生市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235875.98395284271</v>
      </c>
      <c r="BZ28" s="36"/>
      <c r="CA28" s="33" t="str">
        <f t="shared" si="9"/>
        <v>28208</v>
      </c>
      <c r="CB28" s="33" t="str">
        <f t="shared" si="10"/>
        <v>相生市</v>
      </c>
      <c r="CC28" s="223">
        <f t="shared" si="11"/>
        <v>2.2047009181908411E-2</v>
      </c>
      <c r="CD28" s="223">
        <f t="shared" si="1"/>
        <v>0.23278628290948666</v>
      </c>
      <c r="CE28" s="223">
        <f t="shared" si="1"/>
        <v>0</v>
      </c>
      <c r="CF28" s="223">
        <f t="shared" si="1"/>
        <v>0</v>
      </c>
      <c r="CG28" s="223">
        <f t="shared" si="1"/>
        <v>0</v>
      </c>
      <c r="CH28" s="223">
        <f t="shared" si="1"/>
        <v>5.9361634725811392</v>
      </c>
      <c r="CI28" s="223">
        <f t="shared" si="12"/>
        <v>6.1909967646725343</v>
      </c>
      <c r="CK28" s="18" t="str">
        <f t="shared" si="13"/>
        <v>28208</v>
      </c>
      <c r="CL28" s="18" t="str">
        <f t="shared" si="14"/>
        <v>相生市</v>
      </c>
      <c r="CM28" s="18">
        <f>VLOOKUP($CK28&amp;"_"&amp;$AZ$7,データシート1!$A:$BT,MATCH("ca_太陽光発電（10kW未満）",データシート1!$A$1:$BT$1,0),0)</f>
        <v>944</v>
      </c>
      <c r="CN28" s="18">
        <f>VLOOKUP($CK28&amp;"_"&amp;$AZ$5,データシート1!$A:$BT,MATCH("ab_家庭",データシート1!$A$1:$BT$1,0),0)</f>
        <v>13081</v>
      </c>
      <c r="CO28" s="223">
        <f t="shared" si="15"/>
        <v>7.2165736564482844E-2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29212</v>
      </c>
      <c r="AY29" s="18" t="str">
        <f>IF(IFERROR(比較地域マスタ!$Z22,"")=0,"",IFERROR(比較地域マスタ!$Z22,""))</f>
        <v>宇陀市</v>
      </c>
      <c r="BC29" s="844" t="str">
        <f t="shared" si="0"/>
        <v>29212</v>
      </c>
      <c r="BD29" s="1031" t="str">
        <f t="shared" si="2"/>
        <v>宇陀市</v>
      </c>
      <c r="BE29" s="34">
        <f>VLOOKUP($BC29&amp;"_"&amp;$AZ$7,データシート1!$A:$BT,MATCH("cb_"&amp;BE$12,データシート1!$A$1:$BT$1,0),0)</f>
        <v>3461.300000000007</v>
      </c>
      <c r="BF29" s="34">
        <f>VLOOKUP($BC29&amp;"_"&amp;$AZ$7,データシート1!$A:$BT,MATCH("cb_"&amp;BF$12,データシート1!$A$1:$BT$1,0),0)</f>
        <v>27045.600000000017</v>
      </c>
      <c r="BG29" s="34">
        <f>VLOOKUP($BC29&amp;"_"&amp;$AZ$7,データシート1!$A:$BT,MATCH("cb_"&amp;BG$12,データシート1!$A$1:$BT$1,0),0)</f>
        <v>0</v>
      </c>
      <c r="BH29" s="34">
        <f>VLOOKUP($BC29&amp;"_"&amp;$AZ$7,データシート1!$A:$BT,MATCH("cb_"&amp;BH$12,データシート1!$A$1:$BT$1,0),0)</f>
        <v>150</v>
      </c>
      <c r="BI29" s="34">
        <f>VLOOKUP($BC29&amp;"_"&amp;$AZ$7,データシート1!$A:$BT,MATCH("cb_"&amp;BI$12,データシート1!$A$1:$BT$1,0),0)</f>
        <v>0</v>
      </c>
      <c r="BJ29" s="34">
        <f>VLOOKUP($BC29&amp;"_"&amp;$AZ$7,データシート1!$A:$BT,MATCH("cb_"&amp;BJ$12,データシート1!$A$1:$BT$1,0),0)</f>
        <v>0</v>
      </c>
      <c r="BK29" s="34">
        <f t="shared" si="3"/>
        <v>30656.900000000023</v>
      </c>
      <c r="BL29" s="36"/>
      <c r="BM29" s="844" t="str">
        <f t="shared" si="4"/>
        <v>29212</v>
      </c>
      <c r="BN29" s="1031" t="str">
        <f t="shared" si="5"/>
        <v>宇陀市</v>
      </c>
      <c r="BO29" s="34">
        <f>BE29*VLOOKUP(BO$12,別紙!$B$4:$E$10,MATCH("設備利用率",別紙!$B$4:$E$4,0),0)/100*8760/10^3</f>
        <v>4153.9753560000081</v>
      </c>
      <c r="BP29" s="34">
        <f>BF29*VLOOKUP(BP$12,別紙!$B$4:$E$10,MATCH("設備利用率",別紙!$B$4:$E$4,0),0)/100*8760/10^3</f>
        <v>35774.83785600002</v>
      </c>
      <c r="BQ29" s="34">
        <f>BG29*VLOOKUP(BQ$12,別紙!$B$4:$E$10,MATCH("設備利用率",別紙!$B$4:$E$4,0),0)/100*8760/10^3</f>
        <v>0</v>
      </c>
      <c r="BR29" s="34">
        <f>BH29*VLOOKUP(BR$12,別紙!$B$4:$E$10,MATCH("設備利用率",別紙!$B$4:$E$4,0),0)/100*8760/10^3</f>
        <v>788.4</v>
      </c>
      <c r="BS29" s="34">
        <f>BI29*VLOOKUP(BS$12,別紙!$B$4:$E$10,MATCH("設備利用率",別紙!$B$4:$E$4,0),0)/100*8760/10^3</f>
        <v>0</v>
      </c>
      <c r="BT29" s="34">
        <f>BJ29*VLOOKUP(BT$12,別紙!$B$4:$E$10,MATCH("設備利用率",別紙!$B$4:$E$4,0),0)/100*8760/10^3</f>
        <v>0</v>
      </c>
      <c r="BU29" s="34">
        <f t="shared" si="6"/>
        <v>40717.213212000031</v>
      </c>
      <c r="BV29" s="36"/>
      <c r="BW29" s="33" t="str">
        <f t="shared" si="7"/>
        <v>29212</v>
      </c>
      <c r="BX29" s="33" t="str">
        <f t="shared" si="8"/>
        <v>宇陀市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120072.27936845295</v>
      </c>
      <c r="BZ29" s="36"/>
      <c r="CA29" s="33" t="str">
        <f t="shared" si="9"/>
        <v>29212</v>
      </c>
      <c r="CB29" s="33" t="str">
        <f t="shared" si="10"/>
        <v>宇陀市</v>
      </c>
      <c r="CC29" s="223">
        <f t="shared" si="11"/>
        <v>3.459562338492092E-2</v>
      </c>
      <c r="CD29" s="223">
        <f t="shared" ref="CD29:CD60" si="16">BP29/$BY29</f>
        <v>0.29794418865175037</v>
      </c>
      <c r="CE29" s="223">
        <f t="shared" ref="CE29:CE60" si="17">BQ29/$BY29</f>
        <v>0</v>
      </c>
      <c r="CF29" s="223">
        <f t="shared" ref="CF29:CF60" si="18">BR29/$BY29</f>
        <v>6.5660450867324784E-3</v>
      </c>
      <c r="CG29" s="223">
        <f t="shared" ref="CG29:CG60" si="19">BS29/$BY29</f>
        <v>0</v>
      </c>
      <c r="CH29" s="223">
        <f t="shared" ref="CH29:CH60" si="20">BT29/$BY29</f>
        <v>0</v>
      </c>
      <c r="CI29" s="223">
        <f t="shared" si="12"/>
        <v>0.3391058571234038</v>
      </c>
      <c r="CK29" s="18" t="str">
        <f t="shared" si="13"/>
        <v>29212</v>
      </c>
      <c r="CL29" s="18" t="str">
        <f t="shared" si="14"/>
        <v>宇陀市</v>
      </c>
      <c r="CM29" s="18">
        <f>VLOOKUP($CK29&amp;"_"&amp;$AZ$7,データシート1!$A:$BT,MATCH("ca_太陽光発電（10kW未満）",データシート1!$A$1:$BT$1,0),0)</f>
        <v>714</v>
      </c>
      <c r="CN29" s="18">
        <f>VLOOKUP($CK29&amp;"_"&amp;$AZ$5,データシート1!$A:$BT,MATCH("ab_家庭",データシート1!$A$1:$BT$1,0),0)</f>
        <v>12830</v>
      </c>
      <c r="CO29" s="223">
        <f t="shared" si="15"/>
        <v>5.5650818394388152E-2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15227</v>
      </c>
      <c r="AY30" s="18" t="str">
        <f>IF(IFERROR(比較地域マスタ!$Z23,"")=0,"",IFERROR(比較地域マスタ!$Z23,""))</f>
        <v>胎内市</v>
      </c>
      <c r="BC30" s="844" t="str">
        <f t="shared" si="0"/>
        <v>15227</v>
      </c>
      <c r="BD30" s="1031" t="str">
        <f t="shared" si="2"/>
        <v>胎内市</v>
      </c>
      <c r="BE30" s="34">
        <f>VLOOKUP($BC30&amp;"_"&amp;$AZ$7,データシート1!$A:$BT,MATCH("cb_"&amp;BE$12,データシート1!$A$1:$BT$1,0),0)</f>
        <v>1914.5000000000014</v>
      </c>
      <c r="BF30" s="34">
        <f>VLOOKUP($BC30&amp;"_"&amp;$AZ$7,データシート1!$A:$BT,MATCH("cb_"&amp;BF$12,データシート1!$A$1:$BT$1,0),0)</f>
        <v>22215.200000000008</v>
      </c>
      <c r="BG30" s="34">
        <f>VLOOKUP($BC30&amp;"_"&amp;$AZ$7,データシート1!$A:$BT,MATCH("cb_"&amp;BG$12,データシート1!$A$1:$BT$1,0),0)</f>
        <v>22022.9</v>
      </c>
      <c r="BH30" s="34">
        <f>VLOOKUP($BC30&amp;"_"&amp;$AZ$7,データシート1!$A:$BT,MATCH("cb_"&amp;BH$12,データシート1!$A$1:$BT$1,0),0)</f>
        <v>3560</v>
      </c>
      <c r="BI30" s="34">
        <f>VLOOKUP($BC30&amp;"_"&amp;$AZ$7,データシート1!$A:$BT,MATCH("cb_"&amp;BI$12,データシート1!$A$1:$BT$1,0),0)</f>
        <v>0</v>
      </c>
      <c r="BJ30" s="34">
        <f>VLOOKUP($BC30&amp;"_"&amp;$AZ$7,データシート1!$A:$BT,MATCH("cb_"&amp;BJ$12,データシート1!$A$1:$BT$1,0),0)</f>
        <v>0</v>
      </c>
      <c r="BK30" s="34">
        <f t="shared" si="3"/>
        <v>49712.600000000006</v>
      </c>
      <c r="BL30" s="36"/>
      <c r="BM30" s="844" t="str">
        <f t="shared" si="4"/>
        <v>15227</v>
      </c>
      <c r="BN30" s="1031" t="str">
        <f t="shared" si="5"/>
        <v>胎内市</v>
      </c>
      <c r="BO30" s="34">
        <f>BE30*VLOOKUP(BO$12,別紙!$B$4:$E$10,MATCH("設備利用率",別紙!$B$4:$E$4,0),0)/100*8760/10^3</f>
        <v>2297.6297400000017</v>
      </c>
      <c r="BP30" s="34">
        <f>BF30*VLOOKUP(BP$12,別紙!$B$4:$E$10,MATCH("設備利用率",別紙!$B$4:$E$4,0),0)/100*8760/10^3</f>
        <v>29385.37795200001</v>
      </c>
      <c r="BQ30" s="34">
        <f>BG30*VLOOKUP(BQ$12,別紙!$B$4:$E$10,MATCH("設備利用率",別紙!$B$4:$E$4,0),0)/100*8760/10^3</f>
        <v>47844.309792</v>
      </c>
      <c r="BR30" s="34">
        <f>BH30*VLOOKUP(BR$12,別紙!$B$4:$E$10,MATCH("設備利用率",別紙!$B$4:$E$4,0),0)/100*8760/10^3</f>
        <v>18711.36</v>
      </c>
      <c r="BS30" s="34">
        <f>BI30*VLOOKUP(BS$12,別紙!$B$4:$E$10,MATCH("設備利用率",別紙!$B$4:$E$4,0),0)/100*8760/10^3</f>
        <v>0</v>
      </c>
      <c r="BT30" s="34">
        <f>BJ30*VLOOKUP(BT$12,別紙!$B$4:$E$10,MATCH("設備利用率",別紙!$B$4:$E$4,0),0)/100*8760/10^3</f>
        <v>0</v>
      </c>
      <c r="BU30" s="34">
        <f t="shared" si="6"/>
        <v>98238.677484000014</v>
      </c>
      <c r="BV30" s="36"/>
      <c r="BW30" s="33" t="str">
        <f t="shared" si="7"/>
        <v>15227</v>
      </c>
      <c r="BX30" s="33" t="str">
        <f t="shared" si="8"/>
        <v>胎内市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226805.18791551911</v>
      </c>
      <c r="BZ30" s="36"/>
      <c r="CA30" s="33" t="str">
        <f t="shared" si="9"/>
        <v>15227</v>
      </c>
      <c r="CB30" s="33" t="str">
        <f t="shared" si="10"/>
        <v>胎内市</v>
      </c>
      <c r="CC30" s="223">
        <f t="shared" si="11"/>
        <v>1.0130410865450872E-2</v>
      </c>
      <c r="CD30" s="223">
        <f t="shared" si="16"/>
        <v>0.12956219486013495</v>
      </c>
      <c r="CE30" s="223">
        <f t="shared" si="17"/>
        <v>0.2109489215468085</v>
      </c>
      <c r="CF30" s="223">
        <f t="shared" si="18"/>
        <v>8.2499700169864049E-2</v>
      </c>
      <c r="CG30" s="223">
        <f t="shared" si="19"/>
        <v>0</v>
      </c>
      <c r="CH30" s="223">
        <f t="shared" si="20"/>
        <v>0</v>
      </c>
      <c r="CI30" s="223">
        <f t="shared" si="12"/>
        <v>0.43314122744225836</v>
      </c>
      <c r="CK30" s="18" t="str">
        <f t="shared" si="13"/>
        <v>15227</v>
      </c>
      <c r="CL30" s="18" t="str">
        <f t="shared" si="14"/>
        <v>胎内市</v>
      </c>
      <c r="CM30" s="18">
        <f>VLOOKUP($CK30&amp;"_"&amp;$AZ$7,データシート1!$A:$BT,MATCH("ca_太陽光発電（10kW未満）",データシート1!$A$1:$BT$1,0),0)</f>
        <v>404</v>
      </c>
      <c r="CN30" s="18">
        <f>VLOOKUP($CK30&amp;"_"&amp;$AZ$5,データシート1!$A:$BT,MATCH("ab_家庭",データシート1!$A$1:$BT$1,0),0)</f>
        <v>10917</v>
      </c>
      <c r="CO30" s="223">
        <f t="shared" si="15"/>
        <v>3.7006503618210132E-2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37341</v>
      </c>
      <c r="AY31" s="18" t="str">
        <f>IF(IFERROR(比較地域マスタ!$Z24,"")=0,"",IFERROR(比較地域マスタ!$Z24,""))</f>
        <v>三木町</v>
      </c>
      <c r="BC31" s="844" t="str">
        <f t="shared" si="0"/>
        <v>37341</v>
      </c>
      <c r="BD31" s="1031" t="str">
        <f t="shared" si="2"/>
        <v>三木町</v>
      </c>
      <c r="BE31" s="34">
        <f>VLOOKUP($BC31&amp;"_"&amp;$AZ$7,データシート1!$A:$BT,MATCH("cb_"&amp;BE$12,データシート1!$A$1:$BT$1,0),0)</f>
        <v>5880.0810000000056</v>
      </c>
      <c r="BF31" s="34">
        <f>VLOOKUP($BC31&amp;"_"&amp;$AZ$7,データシート1!$A:$BT,MATCH("cb_"&amp;BF$12,データシート1!$A$1:$BT$1,0),0)</f>
        <v>29468.879999999986</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35348.960999999996</v>
      </c>
      <c r="BL31" s="36"/>
      <c r="BM31" s="844" t="str">
        <f t="shared" si="4"/>
        <v>37341</v>
      </c>
      <c r="BN31" s="1031" t="str">
        <f t="shared" si="5"/>
        <v>三木町</v>
      </c>
      <c r="BO31" s="34">
        <f>BE31*VLOOKUP(BO$12,別紙!$B$4:$E$10,MATCH("設備利用率",別紙!$B$4:$E$4,0),0)/100*8760/10^3</f>
        <v>7056.8028097200058</v>
      </c>
      <c r="BP31" s="34">
        <f>BF31*VLOOKUP(BP$12,別紙!$B$4:$E$10,MATCH("設備利用率",別紙!$B$4:$E$4,0),0)/100*8760/10^3</f>
        <v>38980.255708799981</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46037.058518519989</v>
      </c>
      <c r="BV31" s="36"/>
      <c r="BW31" s="33" t="str">
        <f t="shared" si="7"/>
        <v>37341</v>
      </c>
      <c r="BX31" s="33" t="str">
        <f t="shared" si="8"/>
        <v>三木町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130189.15468026891</v>
      </c>
      <c r="BZ31" s="36"/>
      <c r="CA31" s="33" t="str">
        <f t="shared" si="9"/>
        <v>37341</v>
      </c>
      <c r="CB31" s="33" t="str">
        <f t="shared" si="10"/>
        <v>三木町</v>
      </c>
      <c r="CC31" s="223">
        <f t="shared" si="11"/>
        <v>5.4204229431021218E-2</v>
      </c>
      <c r="CD31" s="223">
        <f t="shared" si="16"/>
        <v>0.29941246492099483</v>
      </c>
      <c r="CE31" s="223">
        <f t="shared" si="17"/>
        <v>0</v>
      </c>
      <c r="CF31" s="223">
        <f t="shared" si="18"/>
        <v>0</v>
      </c>
      <c r="CG31" s="223">
        <f t="shared" si="19"/>
        <v>0</v>
      </c>
      <c r="CH31" s="223">
        <f t="shared" si="20"/>
        <v>0</v>
      </c>
      <c r="CI31" s="223">
        <f t="shared" si="12"/>
        <v>0.35361669435201604</v>
      </c>
      <c r="CK31" s="18" t="str">
        <f t="shared" si="13"/>
        <v>37341</v>
      </c>
      <c r="CL31" s="18" t="str">
        <f t="shared" si="14"/>
        <v>三木町</v>
      </c>
      <c r="CM31" s="18">
        <f>VLOOKUP($CK31&amp;"_"&amp;$AZ$7,データシート1!$A:$BT,MATCH("ca_太陽光発電（10kW未満）",データシート1!$A$1:$BT$1,0),0)</f>
        <v>1194</v>
      </c>
      <c r="CN31" s="18">
        <f>VLOOKUP($CK31&amp;"_"&amp;$AZ$5,データシート1!$A:$BT,MATCH("ab_家庭",データシート1!$A$1:$BT$1,0),0)</f>
        <v>11931</v>
      </c>
      <c r="CO31" s="223">
        <f t="shared" si="15"/>
        <v>0.10007543374402816</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19430</v>
      </c>
      <c r="AY32" s="18" t="str">
        <f>IF(IFERROR(比較地域マスタ!$Z25,"")=0,"",IFERROR(比較地域マスタ!$Z25,""))</f>
        <v>富士河口湖町</v>
      </c>
      <c r="AZ32" s="22"/>
      <c r="BA32" s="22"/>
      <c r="BB32" s="22"/>
      <c r="BC32" s="844" t="str">
        <f t="shared" si="0"/>
        <v>19430</v>
      </c>
      <c r="BD32" s="1031" t="str">
        <f t="shared" si="2"/>
        <v>富士河口湖町</v>
      </c>
      <c r="BE32" s="34">
        <f>VLOOKUP($BC32&amp;"_"&amp;$AZ$7,データシート1!$A:$BT,MATCH("cb_"&amp;BE$12,データシート1!$A$1:$BT$1,0),0)</f>
        <v>6719.7999999999965</v>
      </c>
      <c r="BF32" s="34">
        <f>VLOOKUP($BC32&amp;"_"&amp;$AZ$7,データシート1!$A:$BT,MATCH("cb_"&amp;BF$12,データシート1!$A$1:$BT$1,0),0)</f>
        <v>12283.400000000005</v>
      </c>
      <c r="BG32" s="34">
        <f>VLOOKUP($BC32&amp;"_"&amp;$AZ$7,データシート1!$A:$BT,MATCH("cb_"&amp;BG$12,データシート1!$A$1:$BT$1,0),0)</f>
        <v>0</v>
      </c>
      <c r="BH32" s="34">
        <f>VLOOKUP($BC32&amp;"_"&amp;$AZ$7,データシート1!$A:$BT,MATCH("cb_"&amp;BH$12,データシート1!$A$1:$BT$1,0),0)</f>
        <v>80</v>
      </c>
      <c r="BI32" s="34">
        <f>VLOOKUP($BC32&amp;"_"&amp;$AZ$7,データシート1!$A:$BT,MATCH("cb_"&amp;BI$12,データシート1!$A$1:$BT$1,0),0)</f>
        <v>0</v>
      </c>
      <c r="BJ32" s="34">
        <f>VLOOKUP($BC32&amp;"_"&amp;$AZ$7,データシート1!$A:$BT,MATCH("cb_"&amp;BJ$12,データシート1!$A$1:$BT$1,0),0)</f>
        <v>370</v>
      </c>
      <c r="BK32" s="34">
        <f t="shared" si="3"/>
        <v>19453.2</v>
      </c>
      <c r="BL32" s="36"/>
      <c r="BM32" s="844" t="str">
        <f t="shared" si="4"/>
        <v>19430</v>
      </c>
      <c r="BN32" s="1031" t="str">
        <f t="shared" si="5"/>
        <v>富士河口湖町</v>
      </c>
      <c r="BO32" s="34">
        <f>BE32*VLOOKUP(BO$12,別紙!$B$4:$E$10,MATCH("設備利用率",別紙!$B$4:$E$4,0),0)/100*8760/10^3</f>
        <v>8064.5663759999952</v>
      </c>
      <c r="BP32" s="34">
        <f>BF32*VLOOKUP(BP$12,別紙!$B$4:$E$10,MATCH("設備利用率",別紙!$B$4:$E$4,0),0)/100*8760/10^3</f>
        <v>16247.990184000008</v>
      </c>
      <c r="BQ32" s="34">
        <f>BG32*VLOOKUP(BQ$12,別紙!$B$4:$E$10,MATCH("設備利用率",別紙!$B$4:$E$4,0),0)/100*8760/10^3</f>
        <v>0</v>
      </c>
      <c r="BR32" s="34">
        <f>BH32*VLOOKUP(BR$12,別紙!$B$4:$E$10,MATCH("設備利用率",別紙!$B$4:$E$4,0),0)/100*8760/10^3</f>
        <v>420.48</v>
      </c>
      <c r="BS32" s="34">
        <f>BI32*VLOOKUP(BS$12,別紙!$B$4:$E$10,MATCH("設備利用率",別紙!$B$4:$E$4,0),0)/100*8760/10^3</f>
        <v>0</v>
      </c>
      <c r="BT32" s="34">
        <f>BJ32*VLOOKUP(BT$12,別紙!$B$4:$E$10,MATCH("設備利用率",別紙!$B$4:$E$4,0),0)/100*8760/10^3</f>
        <v>2592.96</v>
      </c>
      <c r="BU32" s="34">
        <f t="shared" si="6"/>
        <v>27325.996560000003</v>
      </c>
      <c r="BV32" s="36"/>
      <c r="BW32" s="33" t="str">
        <f t="shared" si="7"/>
        <v>19430</v>
      </c>
      <c r="BX32" s="33" t="str">
        <f t="shared" si="8"/>
        <v>富士河口湖町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181814.20644423904</v>
      </c>
      <c r="BZ32" s="36"/>
      <c r="CA32" s="33" t="str">
        <f t="shared" si="9"/>
        <v>19430</v>
      </c>
      <c r="CB32" s="33" t="str">
        <f t="shared" si="10"/>
        <v>富士河口湖町</v>
      </c>
      <c r="CC32" s="223">
        <f t="shared" si="11"/>
        <v>4.435608489413248E-2</v>
      </c>
      <c r="CD32" s="223">
        <f t="shared" si="16"/>
        <v>8.9365899957785405E-2</v>
      </c>
      <c r="CE32" s="223">
        <f t="shared" si="17"/>
        <v>0</v>
      </c>
      <c r="CF32" s="223">
        <f t="shared" si="18"/>
        <v>2.3126905659539747E-3</v>
      </c>
      <c r="CG32" s="223">
        <f t="shared" si="19"/>
        <v>0</v>
      </c>
      <c r="CH32" s="223">
        <f t="shared" si="20"/>
        <v>1.4261591823382845E-2</v>
      </c>
      <c r="CI32" s="223">
        <f t="shared" si="12"/>
        <v>0.15029626724125469</v>
      </c>
      <c r="CJ32" s="22"/>
      <c r="CK32" s="18" t="str">
        <f t="shared" si="13"/>
        <v>19430</v>
      </c>
      <c r="CL32" s="18" t="str">
        <f t="shared" si="14"/>
        <v>富士河口湖町</v>
      </c>
      <c r="CM32" s="18">
        <f>VLOOKUP($CK32&amp;"_"&amp;$AZ$7,データシート1!$A:$BT,MATCH("ca_太陽光発電（10kW未満）",データシート1!$A$1:$BT$1,0),0)</f>
        <v>1285</v>
      </c>
      <c r="CN32" s="18">
        <f>VLOOKUP($CK32&amp;"_"&amp;$AZ$5,データシート1!$A:$BT,MATCH("ab_家庭",データシート1!$A$1:$BT$1,0),0)</f>
        <v>11396</v>
      </c>
      <c r="CO32" s="223">
        <f t="shared" si="15"/>
        <v>0.11275886275886277</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04208</v>
      </c>
      <c r="AY33" s="18" t="str">
        <f>IF(IFERROR(比較地域マスタ!$Z26,"")=0,"",IFERROR(比較地域マスタ!$Z26,""))</f>
        <v>角田市</v>
      </c>
      <c r="BC33" s="844" t="str">
        <f t="shared" si="0"/>
        <v>04208</v>
      </c>
      <c r="BD33" s="1031" t="str">
        <f t="shared" si="2"/>
        <v>角田市</v>
      </c>
      <c r="BE33" s="34">
        <f>VLOOKUP($BC33&amp;"_"&amp;$AZ$7,データシート1!$A:$BT,MATCH("cb_"&amp;BE$12,データシート1!$A$1:$BT$1,0),0)</f>
        <v>4954.6000000000058</v>
      </c>
      <c r="BF33" s="34">
        <f>VLOOKUP($BC33&amp;"_"&amp;$AZ$7,データシート1!$A:$BT,MATCH("cb_"&amp;BF$12,データシート1!$A$1:$BT$1,0),0)</f>
        <v>44250.199999999983</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42700</v>
      </c>
      <c r="BK33" s="34">
        <f t="shared" si="3"/>
        <v>91904.799999999988</v>
      </c>
      <c r="BL33" s="36"/>
      <c r="BM33" s="844" t="str">
        <f t="shared" si="4"/>
        <v>04208</v>
      </c>
      <c r="BN33" s="1031" t="str">
        <f t="shared" si="5"/>
        <v>角田市</v>
      </c>
      <c r="BO33" s="34">
        <f>BE33*VLOOKUP(BO$12,別紙!$B$4:$E$10,MATCH("設備利用率",別紙!$B$4:$E$4,0),0)/100*8760/10^3</f>
        <v>5946.1145520000064</v>
      </c>
      <c r="BP33" s="34">
        <f>BF33*VLOOKUP(BP$12,別紙!$B$4:$E$10,MATCH("設備利用率",別紙!$B$4:$E$4,0),0)/100*8760/10^3</f>
        <v>58532.394551999969</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299241.59999999998</v>
      </c>
      <c r="BU33" s="34">
        <f t="shared" si="6"/>
        <v>363720.10910399997</v>
      </c>
      <c r="BV33" s="36"/>
      <c r="BW33" s="33" t="str">
        <f t="shared" si="7"/>
        <v>04208</v>
      </c>
      <c r="BX33" s="33" t="str">
        <f t="shared" si="8"/>
        <v>角田市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270270.4568843178</v>
      </c>
      <c r="BZ33" s="36"/>
      <c r="CA33" s="33" t="str">
        <f t="shared" si="9"/>
        <v>04208</v>
      </c>
      <c r="CB33" s="33" t="str">
        <f t="shared" si="10"/>
        <v>角田市</v>
      </c>
      <c r="CC33" s="223">
        <f t="shared" si="11"/>
        <v>2.2000608651596299E-2</v>
      </c>
      <c r="CD33" s="223">
        <f t="shared" si="16"/>
        <v>0.21656971030708411</v>
      </c>
      <c r="CE33" s="223">
        <f t="shared" si="17"/>
        <v>0</v>
      </c>
      <c r="CF33" s="223">
        <f t="shared" si="18"/>
        <v>0</v>
      </c>
      <c r="CG33" s="223">
        <f t="shared" si="19"/>
        <v>0</v>
      </c>
      <c r="CH33" s="223">
        <f t="shared" si="20"/>
        <v>1.1071931555141541</v>
      </c>
      <c r="CI33" s="223">
        <f t="shared" si="12"/>
        <v>1.3457634744728346</v>
      </c>
      <c r="CK33" s="18" t="str">
        <f t="shared" si="13"/>
        <v>04208</v>
      </c>
      <c r="CL33" s="18" t="str">
        <f t="shared" si="14"/>
        <v>角田市</v>
      </c>
      <c r="CM33" s="18">
        <f>VLOOKUP($CK33&amp;"_"&amp;$AZ$7,データシート1!$A:$BT,MATCH("ca_太陽光発電（10kW未満）",データシート1!$A$1:$BT$1,0),0)</f>
        <v>1019</v>
      </c>
      <c r="CN33" s="18">
        <f>VLOOKUP($CK33&amp;"_"&amp;$AZ$5,データシート1!$A:$BT,MATCH("ab_家庭",データシート1!$A$1:$BT$1,0),0)</f>
        <v>11434</v>
      </c>
      <c r="CO33" s="223">
        <f t="shared" si="15"/>
        <v>8.9120167920237886E-2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33209</v>
      </c>
      <c r="AY34" s="18" t="str">
        <f>IF(IFERROR(比較地域マスタ!$Z27,"")=0,"",IFERROR(比較地域マスタ!$Z27,""))</f>
        <v>高梁市</v>
      </c>
      <c r="BC34" s="844" t="str">
        <f t="shared" si="0"/>
        <v>33209</v>
      </c>
      <c r="BD34" s="1031" t="str">
        <f t="shared" si="2"/>
        <v>高梁市</v>
      </c>
      <c r="BE34" s="34">
        <f>VLOOKUP($BC34&amp;"_"&amp;$AZ$7,データシート1!$A:$BT,MATCH("cb_"&amp;BE$12,データシート1!$A$1:$BT$1,0),0)</f>
        <v>4659.7880000000041</v>
      </c>
      <c r="BF34" s="34">
        <f>VLOOKUP($BC34&amp;"_"&amp;$AZ$7,データシート1!$A:$BT,MATCH("cb_"&amp;BF$12,データシート1!$A$1:$BT$1,0),0)</f>
        <v>64425.427999999985</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69085.215999999986</v>
      </c>
      <c r="BL34" s="36"/>
      <c r="BM34" s="844" t="str">
        <f t="shared" si="4"/>
        <v>33209</v>
      </c>
      <c r="BN34" s="1031" t="str">
        <f t="shared" si="5"/>
        <v>高梁市</v>
      </c>
      <c r="BO34" s="34">
        <f>BE34*VLOOKUP(BO$12,別紙!$B$4:$E$10,MATCH("設備利用率",別紙!$B$4:$E$4,0),0)/100*8760/10^3</f>
        <v>5592.3047745600043</v>
      </c>
      <c r="BP34" s="34">
        <f>BF34*VLOOKUP(BP$12,別紙!$B$4:$E$10,MATCH("設備利用率",別紙!$B$4:$E$4,0),0)/100*8760/10^3</f>
        <v>85219.379141279976</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90811.683915839982</v>
      </c>
      <c r="BV34" s="36"/>
      <c r="BW34" s="33" t="str">
        <f t="shared" si="7"/>
        <v>33209</v>
      </c>
      <c r="BX34" s="33" t="str">
        <f t="shared" si="8"/>
        <v>高梁市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254688.63550684336</v>
      </c>
      <c r="BZ34" s="36"/>
      <c r="CA34" s="33" t="str">
        <f t="shared" si="9"/>
        <v>33209</v>
      </c>
      <c r="CB34" s="33" t="str">
        <f t="shared" si="10"/>
        <v>高梁市</v>
      </c>
      <c r="CC34" s="223">
        <f t="shared" si="11"/>
        <v>2.1957417783604802E-2</v>
      </c>
      <c r="CD34" s="223">
        <f t="shared" si="16"/>
        <v>0.33460220544072988</v>
      </c>
      <c r="CE34" s="223">
        <f t="shared" si="17"/>
        <v>0</v>
      </c>
      <c r="CF34" s="223">
        <f t="shared" si="18"/>
        <v>0</v>
      </c>
      <c r="CG34" s="223">
        <f t="shared" si="19"/>
        <v>0</v>
      </c>
      <c r="CH34" s="223">
        <f t="shared" si="20"/>
        <v>0</v>
      </c>
      <c r="CI34" s="223">
        <f t="shared" si="12"/>
        <v>0.35655962322433471</v>
      </c>
      <c r="CK34" s="18" t="str">
        <f t="shared" si="13"/>
        <v>33209</v>
      </c>
      <c r="CL34" s="18" t="str">
        <f t="shared" si="14"/>
        <v>高梁市</v>
      </c>
      <c r="CM34" s="18">
        <f>VLOOKUP($CK34&amp;"_"&amp;$AZ$7,データシート1!$A:$BT,MATCH("ca_太陽光発電（10kW未満）",データシート1!$A$1:$BT$1,0),0)</f>
        <v>986</v>
      </c>
      <c r="CN34" s="18">
        <f>VLOOKUP($CK34&amp;"_"&amp;$AZ$5,データシート1!$A:$BT,MATCH("ab_家庭",データシート1!$A$1:$BT$1,0),0)</f>
        <v>13718</v>
      </c>
      <c r="CO34" s="223">
        <f t="shared" si="15"/>
        <v>7.1876366817320306E-2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36207</v>
      </c>
      <c r="AY35" s="18" t="str">
        <f>IF(IFERROR(比較地域マスタ!$Z28,"")=0,"",IFERROR(比較地域マスタ!$Z28,""))</f>
        <v>美馬市</v>
      </c>
      <c r="BC35" s="844" t="str">
        <f t="shared" si="0"/>
        <v>36207</v>
      </c>
      <c r="BD35" s="1031" t="str">
        <f t="shared" si="2"/>
        <v>美馬市</v>
      </c>
      <c r="BE35" s="34">
        <f>VLOOKUP($BC35&amp;"_"&amp;$AZ$7,データシート1!$A:$BT,MATCH("cb_"&amp;BE$12,データシート1!$A$1:$BT$1,0),0)</f>
        <v>4653.2230000000054</v>
      </c>
      <c r="BF35" s="34">
        <f>VLOOKUP($BC35&amp;"_"&amp;$AZ$7,データシート1!$A:$BT,MATCH("cb_"&amp;BF$12,データシート1!$A$1:$BT$1,0),0)</f>
        <v>73503.563999999998</v>
      </c>
      <c r="BG35" s="34">
        <f>VLOOKUP($BC35&amp;"_"&amp;$AZ$7,データシート1!$A:$BT,MATCH("cb_"&amp;BG$12,データシート1!$A$1:$BT$1,0),0)</f>
        <v>0</v>
      </c>
      <c r="BH35" s="34">
        <f>VLOOKUP($BC35&amp;"_"&amp;$AZ$7,データシート1!$A:$BT,MATCH("cb_"&amp;BH$12,データシート1!$A$1:$BT$1,0),0)</f>
        <v>37.4</v>
      </c>
      <c r="BI35" s="34">
        <f>VLOOKUP($BC35&amp;"_"&amp;$AZ$7,データシート1!$A:$BT,MATCH("cb_"&amp;BI$12,データシート1!$A$1:$BT$1,0),0)</f>
        <v>0</v>
      </c>
      <c r="BJ35" s="34">
        <f>VLOOKUP($BC35&amp;"_"&amp;$AZ$7,データシート1!$A:$BT,MATCH("cb_"&amp;BJ$12,データシート1!$A$1:$BT$1,0),0)</f>
        <v>0</v>
      </c>
      <c r="BK35" s="34">
        <f t="shared" si="3"/>
        <v>78194.187000000005</v>
      </c>
      <c r="BL35" s="36"/>
      <c r="BM35" s="844" t="str">
        <f t="shared" si="4"/>
        <v>36207</v>
      </c>
      <c r="BN35" s="1031" t="str">
        <f t="shared" si="5"/>
        <v>美馬市</v>
      </c>
      <c r="BO35" s="34">
        <f>BE35*VLOOKUP(BO$12,別紙!$B$4:$E$10,MATCH("設備利用率",別紙!$B$4:$E$4,0),0)/100*8760/10^3</f>
        <v>5584.4259867600058</v>
      </c>
      <c r="BP35" s="34">
        <f>BF35*VLOOKUP(BP$12,別紙!$B$4:$E$10,MATCH("設備利用率",別紙!$B$4:$E$4,0),0)/100*8760/10^3</f>
        <v>97227.574316639992</v>
      </c>
      <c r="BQ35" s="34">
        <f>BG35*VLOOKUP(BQ$12,別紙!$B$4:$E$10,MATCH("設備利用率",別紙!$B$4:$E$4,0),0)/100*8760/10^3</f>
        <v>0</v>
      </c>
      <c r="BR35" s="34">
        <f>BH35*VLOOKUP(BR$12,別紙!$B$4:$E$10,MATCH("設備利用率",別紙!$B$4:$E$4,0),0)/100*8760/10^3</f>
        <v>196.57440000000003</v>
      </c>
      <c r="BS35" s="34">
        <f>BI35*VLOOKUP(BS$12,別紙!$B$4:$E$10,MATCH("設備利用率",別紙!$B$4:$E$4,0),0)/100*8760/10^3</f>
        <v>0</v>
      </c>
      <c r="BT35" s="34">
        <f>BJ35*VLOOKUP(BT$12,別紙!$B$4:$E$10,MATCH("設備利用率",別紙!$B$4:$E$4,0),0)/100*8760/10^3</f>
        <v>0</v>
      </c>
      <c r="BU35" s="34">
        <f t="shared" si="6"/>
        <v>103008.57470339999</v>
      </c>
      <c r="BV35" s="36"/>
      <c r="BW35" s="33" t="str">
        <f t="shared" si="7"/>
        <v>36207</v>
      </c>
      <c r="BX35" s="33" t="str">
        <f t="shared" si="8"/>
        <v>美馬市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169539.94623567534</v>
      </c>
      <c r="BZ35" s="36"/>
      <c r="CA35" s="33" t="str">
        <f t="shared" si="9"/>
        <v>36207</v>
      </c>
      <c r="CB35" s="33" t="str">
        <f t="shared" si="10"/>
        <v>美馬市</v>
      </c>
      <c r="CC35" s="223">
        <f t="shared" si="11"/>
        <v>3.2938703301210001E-2</v>
      </c>
      <c r="CD35" s="223">
        <f t="shared" si="16"/>
        <v>0.57347885542847332</v>
      </c>
      <c r="CE35" s="223">
        <f t="shared" si="17"/>
        <v>0</v>
      </c>
      <c r="CF35" s="223">
        <f t="shared" si="18"/>
        <v>1.1594577228822784E-3</v>
      </c>
      <c r="CG35" s="223">
        <f t="shared" si="19"/>
        <v>0</v>
      </c>
      <c r="CH35" s="223">
        <f t="shared" si="20"/>
        <v>0</v>
      </c>
      <c r="CI35" s="223">
        <f t="shared" si="12"/>
        <v>0.60757701645256557</v>
      </c>
      <c r="CK35" s="18" t="str">
        <f t="shared" si="13"/>
        <v>36207</v>
      </c>
      <c r="CL35" s="18" t="str">
        <f t="shared" si="14"/>
        <v>美馬市</v>
      </c>
      <c r="CM35" s="18">
        <f>VLOOKUP($CK35&amp;"_"&amp;$AZ$7,データシート1!$A:$BT,MATCH("ca_太陽光発電（10kW未満）",データシート1!$A$1:$BT$1,0),0)</f>
        <v>882</v>
      </c>
      <c r="CN35" s="18">
        <f>VLOOKUP($CK35&amp;"_"&amp;$AZ$5,データシート1!$A:$BT,MATCH("ab_家庭",データシート1!$A$1:$BT$1,0),0)</f>
        <v>12558</v>
      </c>
      <c r="CO35" s="223">
        <f t="shared" si="15"/>
        <v>7.0234113712374577E-2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44210</v>
      </c>
      <c r="AY36" s="18" t="str">
        <f>IF(IFERROR(比較地域マスタ!$Z29,"")=0,"",IFERROR(比較地域マスタ!$Z29,""))</f>
        <v>杵築市</v>
      </c>
      <c r="BC36" s="844" t="str">
        <f t="shared" si="0"/>
        <v>44210</v>
      </c>
      <c r="BD36" s="1031" t="str">
        <f t="shared" si="2"/>
        <v>杵築市</v>
      </c>
      <c r="BE36" s="34">
        <f>VLOOKUP($BC36&amp;"_"&amp;$AZ$7,データシート1!$A:$BT,MATCH("cb_"&amp;BE$12,データシート1!$A$1:$BT$1,0),0)</f>
        <v>6025.8100000000022</v>
      </c>
      <c r="BF36" s="34">
        <f>VLOOKUP($BC36&amp;"_"&amp;$AZ$7,データシート1!$A:$BT,MATCH("cb_"&amp;BF$12,データシート1!$A$1:$BT$1,0),0)</f>
        <v>110764.4999999999</v>
      </c>
      <c r="BG36" s="34">
        <f>VLOOKUP($BC36&amp;"_"&amp;$AZ$7,データシート1!$A:$BT,MATCH("cb_"&amp;BG$12,データシート1!$A$1:$BT$1,0),0)</f>
        <v>38.700000000000003</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116829.00999999989</v>
      </c>
      <c r="BL36" s="36"/>
      <c r="BM36" s="844" t="str">
        <f t="shared" si="4"/>
        <v>44210</v>
      </c>
      <c r="BN36" s="1031" t="str">
        <f t="shared" si="5"/>
        <v>杵築市</v>
      </c>
      <c r="BO36" s="34">
        <f>BE36*VLOOKUP(BO$12,別紙!$B$4:$E$10,MATCH("設備利用率",別紙!$B$4:$E$4,0),0)/100*8760/10^3</f>
        <v>7231.6950972000022</v>
      </c>
      <c r="BP36" s="34">
        <f>BF36*VLOOKUP(BP$12,別紙!$B$4:$E$10,MATCH("設備利用率",別紙!$B$4:$E$4,0),0)/100*8760/10^3</f>
        <v>146514.85001999984</v>
      </c>
      <c r="BQ36" s="34">
        <f>BG36*VLOOKUP(BQ$12,別紙!$B$4:$E$10,MATCH("設備利用率",別紙!$B$4:$E$4,0),0)/100*8760/10^3</f>
        <v>84.074976000000007</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153830.62009319983</v>
      </c>
      <c r="BV36" s="36"/>
      <c r="BW36" s="33" t="str">
        <f t="shared" si="7"/>
        <v>44210</v>
      </c>
      <c r="BX36" s="33" t="str">
        <f t="shared" si="8"/>
        <v>杵築市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165503.18970980399</v>
      </c>
      <c r="BZ36" s="36"/>
      <c r="CA36" s="33" t="str">
        <f t="shared" si="9"/>
        <v>44210</v>
      </c>
      <c r="CB36" s="33" t="str">
        <f t="shared" si="10"/>
        <v>杵築市</v>
      </c>
      <c r="CC36" s="223">
        <f t="shared" si="11"/>
        <v>4.3695200738307072E-2</v>
      </c>
      <c r="CD36" s="223">
        <f t="shared" si="16"/>
        <v>0.88526904089825331</v>
      </c>
      <c r="CE36" s="223">
        <f t="shared" si="17"/>
        <v>5.079961065851265E-4</v>
      </c>
      <c r="CF36" s="223">
        <f t="shared" si="18"/>
        <v>0</v>
      </c>
      <c r="CG36" s="223">
        <f t="shared" si="19"/>
        <v>0</v>
      </c>
      <c r="CH36" s="223">
        <f t="shared" si="20"/>
        <v>0</v>
      </c>
      <c r="CI36" s="223">
        <f t="shared" si="12"/>
        <v>0.92947223774314536</v>
      </c>
      <c r="CK36" s="18" t="str">
        <f t="shared" si="13"/>
        <v>44210</v>
      </c>
      <c r="CL36" s="18" t="str">
        <f t="shared" si="14"/>
        <v>杵築市</v>
      </c>
      <c r="CM36" s="18">
        <f>VLOOKUP($CK36&amp;"_"&amp;$AZ$7,データシート1!$A:$BT,MATCH("ca_太陽光発電（10kW未満）",データシート1!$A$1:$BT$1,0),0)</f>
        <v>1196</v>
      </c>
      <c r="CN36" s="18">
        <f>VLOOKUP($CK36&amp;"_"&amp;$AZ$5,データシート1!$A:$BT,MATCH("ab_家庭",データシート1!$A$1:$BT$1,0),0)</f>
        <v>13283</v>
      </c>
      <c r="CO36" s="223">
        <f t="shared" si="15"/>
        <v>9.0039900624858837E-2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33210</v>
      </c>
      <c r="AY37" s="18" t="str">
        <f>IF(IFERROR(比較地域マスタ!$Z30,"")=0,"",IFERROR(比較地域マスタ!$Z30,""))</f>
        <v>新見市</v>
      </c>
      <c r="BC37" s="844" t="str">
        <f t="shared" si="0"/>
        <v>33210</v>
      </c>
      <c r="BD37" s="1031" t="str">
        <f t="shared" si="2"/>
        <v>新見市</v>
      </c>
      <c r="BE37" s="34">
        <f>VLOOKUP($BC37&amp;"_"&amp;$AZ$7,データシート1!$A:$BT,MATCH("cb_"&amp;BE$12,データシート1!$A$1:$BT$1,0),0)</f>
        <v>4830.7300000000041</v>
      </c>
      <c r="BF37" s="34">
        <f>VLOOKUP($BC37&amp;"_"&amp;$AZ$7,データシート1!$A:$BT,MATCH("cb_"&amp;BF$12,データシート1!$A$1:$BT$1,0),0)</f>
        <v>79029.999999999825</v>
      </c>
      <c r="BG37" s="34">
        <f>VLOOKUP($BC37&amp;"_"&amp;$AZ$7,データシート1!$A:$BT,MATCH("cb_"&amp;BG$12,データシート1!$A$1:$BT$1,0),0)</f>
        <v>0</v>
      </c>
      <c r="BH37" s="34">
        <f>VLOOKUP($BC37&amp;"_"&amp;$AZ$7,データシート1!$A:$BT,MATCH("cb_"&amp;BH$12,データシート1!$A$1:$BT$1,0),0)</f>
        <v>3984.4</v>
      </c>
      <c r="BI37" s="34">
        <f>VLOOKUP($BC37&amp;"_"&amp;$AZ$7,データシート1!$A:$BT,MATCH("cb_"&amp;BI$12,データシート1!$A$1:$BT$1,0),0)</f>
        <v>0</v>
      </c>
      <c r="BJ37" s="34">
        <f>VLOOKUP($BC37&amp;"_"&amp;$AZ$7,データシート1!$A:$BT,MATCH("cb_"&amp;BJ$12,データシート1!$A$1:$BT$1,0),0)</f>
        <v>1995</v>
      </c>
      <c r="BK37" s="34">
        <f t="shared" si="3"/>
        <v>89840.12999999983</v>
      </c>
      <c r="BL37" s="36"/>
      <c r="BM37" s="844" t="str">
        <f t="shared" si="4"/>
        <v>33210</v>
      </c>
      <c r="BN37" s="1031" t="str">
        <f t="shared" si="5"/>
        <v>新見市</v>
      </c>
      <c r="BO37" s="34">
        <f>BE37*VLOOKUP(BO$12,別紙!$B$4:$E$10,MATCH("設備利用率",別紙!$B$4:$E$4,0),0)/100*8760/10^3</f>
        <v>5797.4556876000042</v>
      </c>
      <c r="BP37" s="34">
        <f>BF37*VLOOKUP(BP$12,別紙!$B$4:$E$10,MATCH("設備利用率",別紙!$B$4:$E$4,0),0)/100*8760/10^3</f>
        <v>104537.72279999978</v>
      </c>
      <c r="BQ37" s="34">
        <f>BG37*VLOOKUP(BQ$12,別紙!$B$4:$E$10,MATCH("設備利用率",別紙!$B$4:$E$4,0),0)/100*8760/10^3</f>
        <v>0</v>
      </c>
      <c r="BR37" s="34">
        <f>BH37*VLOOKUP(BR$12,別紙!$B$4:$E$10,MATCH("設備利用率",別紙!$B$4:$E$4,0),0)/100*8760/10^3</f>
        <v>20942.006399999998</v>
      </c>
      <c r="BS37" s="34">
        <f>BI37*VLOOKUP(BS$12,別紙!$B$4:$E$10,MATCH("設備利用率",別紙!$B$4:$E$4,0),0)/100*8760/10^3</f>
        <v>0</v>
      </c>
      <c r="BT37" s="34">
        <f>BJ37*VLOOKUP(BT$12,別紙!$B$4:$E$10,MATCH("設備利用率",別紙!$B$4:$E$4,0),0)/100*8760/10^3</f>
        <v>13980.96</v>
      </c>
      <c r="BU37" s="34">
        <f t="shared" si="6"/>
        <v>145258.14488759977</v>
      </c>
      <c r="BV37" s="36"/>
      <c r="BW37" s="33" t="str">
        <f t="shared" si="7"/>
        <v>33210</v>
      </c>
      <c r="BX37" s="33" t="str">
        <f t="shared" si="8"/>
        <v>新見市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210507.93645445775</v>
      </c>
      <c r="BZ37" s="36"/>
      <c r="CA37" s="33" t="str">
        <f t="shared" si="9"/>
        <v>33210</v>
      </c>
      <c r="CB37" s="33" t="str">
        <f t="shared" si="10"/>
        <v>新見市</v>
      </c>
      <c r="CC37" s="223">
        <f t="shared" si="11"/>
        <v>2.7540318836645154E-2</v>
      </c>
      <c r="CD37" s="223">
        <f t="shared" si="16"/>
        <v>0.49659753717939253</v>
      </c>
      <c r="CE37" s="223">
        <f t="shared" si="17"/>
        <v>0</v>
      </c>
      <c r="CF37" s="223">
        <f t="shared" si="18"/>
        <v>9.9483215467891337E-2</v>
      </c>
      <c r="CG37" s="223">
        <f t="shared" si="19"/>
        <v>0</v>
      </c>
      <c r="CH37" s="223">
        <f t="shared" si="20"/>
        <v>6.6415358183061685E-2</v>
      </c>
      <c r="CI37" s="223">
        <f t="shared" si="12"/>
        <v>0.69003642966699064</v>
      </c>
      <c r="CK37" s="18" t="str">
        <f t="shared" si="13"/>
        <v>33210</v>
      </c>
      <c r="CL37" s="18" t="str">
        <f t="shared" si="14"/>
        <v>新見市</v>
      </c>
      <c r="CM37" s="18">
        <f>VLOOKUP($CK37&amp;"_"&amp;$AZ$7,データシート1!$A:$BT,MATCH("ca_太陽光発電（10kW未満）",データシート1!$A$1:$BT$1,0),0)</f>
        <v>974</v>
      </c>
      <c r="CN37" s="18">
        <f>VLOOKUP($CK37&amp;"_"&amp;$AZ$5,データシート1!$A:$BT,MATCH("ab_家庭",データシート1!$A$1:$BT$1,0),0)</f>
        <v>12679</v>
      </c>
      <c r="CO37" s="223">
        <f t="shared" si="15"/>
        <v>7.6819938480952754E-2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34214</v>
      </c>
      <c r="AY38" s="18" t="str">
        <f>IF(IFERROR(比較地域マスタ!$Z31,"")=0,"",IFERROR(比較地域マスタ!$Z31,""))</f>
        <v>安芸高田市</v>
      </c>
      <c r="BC38" s="844" t="str">
        <f t="shared" si="0"/>
        <v>34214</v>
      </c>
      <c r="BD38" s="1031" t="str">
        <f t="shared" si="2"/>
        <v>安芸高田市</v>
      </c>
      <c r="BE38" s="34">
        <f>VLOOKUP($BC38&amp;"_"&amp;$AZ$7,データシート1!$A:$BT,MATCH("cb_"&amp;BE$12,データシート1!$A$1:$BT$1,0),0)</f>
        <v>7191.0710000000036</v>
      </c>
      <c r="BF38" s="34">
        <f>VLOOKUP($BC38&amp;"_"&amp;$AZ$7,データシート1!$A:$BT,MATCH("cb_"&amp;BF$12,データシート1!$A$1:$BT$1,0),0)</f>
        <v>74684.38</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81875.451000000001</v>
      </c>
      <c r="BL38" s="36"/>
      <c r="BM38" s="844" t="str">
        <f t="shared" si="4"/>
        <v>34214</v>
      </c>
      <c r="BN38" s="1031" t="str">
        <f t="shared" si="5"/>
        <v>安芸高田市</v>
      </c>
      <c r="BO38" s="34">
        <f>BE38*VLOOKUP(BO$12,別紙!$B$4:$E$10,MATCH("設備利用率",別紙!$B$4:$E$4,0),0)/100*8760/10^3</f>
        <v>8630.1481285200025</v>
      </c>
      <c r="BP38" s="34">
        <f>BF38*VLOOKUP(BP$12,別紙!$B$4:$E$10,MATCH("設備利用率",別紙!$B$4:$E$4,0),0)/100*8760/10^3</f>
        <v>98789.510488800006</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107419.65861732</v>
      </c>
      <c r="BV38" s="36"/>
      <c r="BW38" s="33" t="str">
        <f t="shared" si="7"/>
        <v>34214</v>
      </c>
      <c r="BX38" s="33" t="str">
        <f t="shared" si="8"/>
        <v>安芸高田市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237408.36935385008</v>
      </c>
      <c r="BZ38" s="36"/>
      <c r="CA38" s="33" t="str">
        <f t="shared" si="9"/>
        <v>34214</v>
      </c>
      <c r="CB38" s="33" t="str">
        <f t="shared" si="10"/>
        <v>安芸高田市</v>
      </c>
      <c r="CC38" s="223">
        <f t="shared" si="11"/>
        <v>3.6351490690949589E-2</v>
      </c>
      <c r="CD38" s="223">
        <f t="shared" si="16"/>
        <v>0.41611637684751202</v>
      </c>
      <c r="CE38" s="223">
        <f t="shared" si="17"/>
        <v>0</v>
      </c>
      <c r="CF38" s="223">
        <f t="shared" si="18"/>
        <v>0</v>
      </c>
      <c r="CG38" s="223">
        <f t="shared" si="19"/>
        <v>0</v>
      </c>
      <c r="CH38" s="223">
        <f t="shared" si="20"/>
        <v>0</v>
      </c>
      <c r="CI38" s="223">
        <f t="shared" si="12"/>
        <v>0.45246786753846158</v>
      </c>
      <c r="CK38" s="18" t="str">
        <f t="shared" si="13"/>
        <v>34214</v>
      </c>
      <c r="CL38" s="18" t="str">
        <f t="shared" si="14"/>
        <v>安芸高田市</v>
      </c>
      <c r="CM38" s="18">
        <f>VLOOKUP($CK38&amp;"_"&amp;$AZ$7,データシート1!$A:$BT,MATCH("ca_太陽光発電（10kW未満）",データシート1!$A$1:$BT$1,0),0)</f>
        <v>1484</v>
      </c>
      <c r="CN38" s="18">
        <f>VLOOKUP($CK38&amp;"_"&amp;$AZ$5,データシート1!$A:$BT,MATCH("ab_家庭",データシート1!$A$1:$BT$1,0),0)</f>
        <v>13312</v>
      </c>
      <c r="CO38" s="223">
        <f t="shared" si="15"/>
        <v>0.11147836538461539</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08223</v>
      </c>
      <c r="AY39" s="18" t="str">
        <f>IF(IFERROR(比較地域マスタ!$Z32,"")=0,"",IFERROR(比較地域マスタ!$Z32,""))</f>
        <v>潮来市</v>
      </c>
      <c r="BC39" s="844" t="str">
        <f t="shared" si="0"/>
        <v>08223</v>
      </c>
      <c r="BD39" s="1031" t="str">
        <f t="shared" si="2"/>
        <v>潮来市</v>
      </c>
      <c r="BE39" s="34">
        <f>VLOOKUP($BC39&amp;"_"&amp;$AZ$7,データシート1!$A:$BT,MATCH("cb_"&amp;BE$12,データシート1!$A$1:$BT$1,0),0)</f>
        <v>4438.200000000008</v>
      </c>
      <c r="BF39" s="34">
        <f>VLOOKUP($BC39&amp;"_"&amp;$AZ$7,データシート1!$A:$BT,MATCH("cb_"&amp;BF$12,データシート1!$A$1:$BT$1,0),0)</f>
        <v>53087.000000000007</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57525.200000000012</v>
      </c>
      <c r="BL39" s="36"/>
      <c r="BM39" s="844" t="str">
        <f t="shared" si="4"/>
        <v>08223</v>
      </c>
      <c r="BN39" s="1031" t="str">
        <f t="shared" si="5"/>
        <v>潮来市</v>
      </c>
      <c r="BO39" s="34">
        <f>BE39*VLOOKUP(BO$12,別紙!$B$4:$E$10,MATCH("設備利用率",別紙!$B$4:$E$4,0),0)/100*8760/10^3</f>
        <v>5326.3725840000088</v>
      </c>
      <c r="BP39" s="34">
        <f>BF39*VLOOKUP(BP$12,別紙!$B$4:$E$10,MATCH("設備利用率",別紙!$B$4:$E$4,0),0)/100*8760/10^3</f>
        <v>70221.360119999998</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75547.732704000009</v>
      </c>
      <c r="BV39" s="36"/>
      <c r="BW39" s="33" t="str">
        <f t="shared" si="7"/>
        <v>08223</v>
      </c>
      <c r="BX39" s="33" t="str">
        <f t="shared" si="8"/>
        <v>潮来市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169198.47937451815</v>
      </c>
      <c r="BZ39" s="36"/>
      <c r="CA39" s="33" t="str">
        <f t="shared" si="9"/>
        <v>08223</v>
      </c>
      <c r="CB39" s="33" t="str">
        <f t="shared" si="10"/>
        <v>潮来市</v>
      </c>
      <c r="CC39" s="223">
        <f t="shared" si="11"/>
        <v>3.148002631991844E-2</v>
      </c>
      <c r="CD39" s="223">
        <f t="shared" si="16"/>
        <v>0.41502358874376244</v>
      </c>
      <c r="CE39" s="223">
        <f t="shared" si="17"/>
        <v>0</v>
      </c>
      <c r="CF39" s="223">
        <f t="shared" si="18"/>
        <v>0</v>
      </c>
      <c r="CG39" s="223">
        <f t="shared" si="19"/>
        <v>0</v>
      </c>
      <c r="CH39" s="223">
        <f t="shared" si="20"/>
        <v>0</v>
      </c>
      <c r="CI39" s="223">
        <f t="shared" si="12"/>
        <v>0.44650361506368091</v>
      </c>
      <c r="CK39" s="18" t="str">
        <f t="shared" si="13"/>
        <v>08223</v>
      </c>
      <c r="CL39" s="18" t="str">
        <f t="shared" si="14"/>
        <v>潮来市</v>
      </c>
      <c r="CM39" s="18">
        <f>VLOOKUP($CK39&amp;"_"&amp;$AZ$7,データシート1!$A:$BT,MATCH("ca_太陽光発電（10kW未満）",データシート1!$A$1:$BT$1,0),0)</f>
        <v>897</v>
      </c>
      <c r="CN39" s="18">
        <f>VLOOKUP($CK39&amp;"_"&amp;$AZ$5,データシート1!$A:$BT,MATCH("ab_家庭",データシート1!$A$1:$BT$1,0),0)</f>
        <v>11498</v>
      </c>
      <c r="CO39" s="223">
        <f t="shared" si="15"/>
        <v>7.8013567576969908E-2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18208</v>
      </c>
      <c r="AY40" s="18" t="str">
        <f>IF(IFERROR(比較地域マスタ!$Z33,"")=0,"",IFERROR(比較地域マスタ!$Z33,""))</f>
        <v>あわら市</v>
      </c>
      <c r="BC40" s="844" t="str">
        <f t="shared" si="0"/>
        <v>18208</v>
      </c>
      <c r="BD40" s="1031" t="str">
        <f t="shared" si="2"/>
        <v>あわら市</v>
      </c>
      <c r="BE40" s="34">
        <f>VLOOKUP($BC40&amp;"_"&amp;$AZ$7,データシート1!$A:$BT,MATCH("cb_"&amp;BE$12,データシート1!$A$1:$BT$1,0),0)</f>
        <v>2686.1310000000021</v>
      </c>
      <c r="BF40" s="34">
        <f>VLOOKUP($BC40&amp;"_"&amp;$AZ$7,データシート1!$A:$BT,MATCH("cb_"&amp;BF$12,データシート1!$A$1:$BT$1,0),0)</f>
        <v>28743.090000000018</v>
      </c>
      <c r="BG40" s="34">
        <f>VLOOKUP($BC40&amp;"_"&amp;$AZ$7,データシート1!$A:$BT,MATCH("cb_"&amp;BG$12,データシート1!$A$1:$BT$1,0),0)</f>
        <v>27050</v>
      </c>
      <c r="BH40" s="34">
        <f>VLOOKUP($BC40&amp;"_"&amp;$AZ$7,データシート1!$A:$BT,MATCH("cb_"&amp;BH$12,データシート1!$A$1:$BT$1,0),0)</f>
        <v>180</v>
      </c>
      <c r="BI40" s="34">
        <f>VLOOKUP($BC40&amp;"_"&amp;$AZ$7,データシート1!$A:$BT,MATCH("cb_"&amp;BI$12,データシート1!$A$1:$BT$1,0),0)</f>
        <v>0</v>
      </c>
      <c r="BJ40" s="34">
        <f>VLOOKUP($BC40&amp;"_"&amp;$AZ$7,データシート1!$A:$BT,MATCH("cb_"&amp;BJ$12,データシート1!$A$1:$BT$1,0),0)</f>
        <v>194.54400000000001</v>
      </c>
      <c r="BK40" s="34">
        <f t="shared" si="3"/>
        <v>58853.765000000021</v>
      </c>
      <c r="BL40" s="36"/>
      <c r="BM40" s="844" t="str">
        <f t="shared" si="4"/>
        <v>18208</v>
      </c>
      <c r="BN40" s="1031" t="str">
        <f t="shared" si="5"/>
        <v>あわら市</v>
      </c>
      <c r="BO40" s="34">
        <f>BE40*VLOOKUP(BO$12,別紙!$B$4:$E$10,MATCH("設備利用率",別紙!$B$4:$E$4,0),0)/100*8760/10^3</f>
        <v>3223.6795357200021</v>
      </c>
      <c r="BP40" s="34">
        <f>BF40*VLOOKUP(BP$12,別紙!$B$4:$E$10,MATCH("設備利用率",別紙!$B$4:$E$4,0),0)/100*8760/10^3</f>
        <v>38020.209728400019</v>
      </c>
      <c r="BQ40" s="34">
        <f>BG40*VLOOKUP(BQ$12,別紙!$B$4:$E$10,MATCH("設備利用率",別紙!$B$4:$E$4,0),0)/100*8760/10^3</f>
        <v>58765.584000000003</v>
      </c>
      <c r="BR40" s="34">
        <f>BH40*VLOOKUP(BR$12,別紙!$B$4:$E$10,MATCH("設備利用率",別紙!$B$4:$E$4,0),0)/100*8760/10^3</f>
        <v>946.08</v>
      </c>
      <c r="BS40" s="34">
        <f>BI40*VLOOKUP(BS$12,別紙!$B$4:$E$10,MATCH("設備利用率",別紙!$B$4:$E$4,0),0)/100*8760/10^3</f>
        <v>0</v>
      </c>
      <c r="BT40" s="34">
        <f>BJ40*VLOOKUP(BT$12,別紙!$B$4:$E$10,MATCH("設備利用率",別紙!$B$4:$E$4,0),0)/100*8760/10^3</f>
        <v>1363.3643520000001</v>
      </c>
      <c r="BU40" s="34">
        <f t="shared" si="6"/>
        <v>102318.91761612003</v>
      </c>
      <c r="BV40" s="36"/>
      <c r="BW40" s="33" t="str">
        <f t="shared" si="7"/>
        <v>18208</v>
      </c>
      <c r="BX40" s="33" t="str">
        <f t="shared" si="8"/>
        <v>あわら市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297971.58771315723</v>
      </c>
      <c r="BZ40" s="36"/>
      <c r="CA40" s="33" t="str">
        <f t="shared" si="9"/>
        <v>18208</v>
      </c>
      <c r="CB40" s="33" t="str">
        <f t="shared" si="10"/>
        <v>あわら市</v>
      </c>
      <c r="CC40" s="223">
        <f t="shared" si="11"/>
        <v>1.0818748057359355E-2</v>
      </c>
      <c r="CD40" s="223">
        <f t="shared" si="16"/>
        <v>0.1275967618932857</v>
      </c>
      <c r="CE40" s="223">
        <f t="shared" si="17"/>
        <v>0.19721874978419343</v>
      </c>
      <c r="CF40" s="223">
        <f t="shared" si="18"/>
        <v>3.1750678219385981E-3</v>
      </c>
      <c r="CG40" s="223">
        <f t="shared" si="19"/>
        <v>0</v>
      </c>
      <c r="CH40" s="223">
        <f t="shared" si="20"/>
        <v>4.5754844026016485E-3</v>
      </c>
      <c r="CI40" s="223">
        <f t="shared" si="12"/>
        <v>0.34338481195937876</v>
      </c>
      <c r="CK40" s="18" t="str">
        <f t="shared" si="13"/>
        <v>18208</v>
      </c>
      <c r="CL40" s="18" t="str">
        <f t="shared" si="14"/>
        <v>あわら市</v>
      </c>
      <c r="CM40" s="18">
        <f>VLOOKUP($CK40&amp;"_"&amp;$AZ$7,データシート1!$A:$BT,MATCH("ca_太陽光発電（10kW未満）",データシート1!$A$1:$BT$1,0),0)</f>
        <v>574</v>
      </c>
      <c r="CN40" s="18">
        <f>VLOOKUP($CK40&amp;"_"&amp;$AZ$5,データシート1!$A:$BT,MATCH("ab_家庭",データシート1!$A$1:$BT$1,0),0)</f>
        <v>10282</v>
      </c>
      <c r="CO40" s="223">
        <f t="shared" si="15"/>
        <v>5.5825714841470531E-2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40226</v>
      </c>
      <c r="AY41" s="18" t="str">
        <f>IF(IFERROR(比較地域マスタ!$Z34,"")=0,"",IFERROR(比較地域マスタ!$Z34,""))</f>
        <v>宮若市</v>
      </c>
      <c r="BC41" s="844" t="str">
        <f t="shared" si="0"/>
        <v>40226</v>
      </c>
      <c r="BD41" s="1031" t="str">
        <f t="shared" si="2"/>
        <v>宮若市</v>
      </c>
      <c r="BE41" s="34">
        <f>VLOOKUP($BC41&amp;"_"&amp;$AZ$7,データシート1!$A:$BT,MATCH("cb_"&amp;BE$12,データシート1!$A$1:$BT$1,0),0)</f>
        <v>5611.0480000000025</v>
      </c>
      <c r="BF41" s="34">
        <f>VLOOKUP($BC41&amp;"_"&amp;$AZ$7,データシート1!$A:$BT,MATCH("cb_"&amp;BF$12,データシート1!$A$1:$BT$1,0),0)</f>
        <v>70877.599999999962</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76488.647999999957</v>
      </c>
      <c r="BL41" s="36"/>
      <c r="BM41" s="844" t="str">
        <f t="shared" si="4"/>
        <v>40226</v>
      </c>
      <c r="BN41" s="1031" t="str">
        <f t="shared" si="5"/>
        <v>宮若市</v>
      </c>
      <c r="BO41" s="34">
        <f>BE41*VLOOKUP(BO$12,別紙!$B$4:$E$10,MATCH("設備利用率",別紙!$B$4:$E$4,0),0)/100*8760/10^3</f>
        <v>6733.9309257600025</v>
      </c>
      <c r="BP41" s="34">
        <f>BF41*VLOOKUP(BP$12,別紙!$B$4:$E$10,MATCH("設備利用率",別紙!$B$4:$E$4,0),0)/100*8760/10^3</f>
        <v>93754.054175999932</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100487.98510175993</v>
      </c>
      <c r="BV41" s="36"/>
      <c r="BW41" s="33" t="str">
        <f t="shared" si="7"/>
        <v>40226</v>
      </c>
      <c r="BX41" s="33" t="str">
        <f t="shared" si="8"/>
        <v>宮若市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1142648.5889217225</v>
      </c>
      <c r="BZ41" s="36"/>
      <c r="CA41" s="33" t="str">
        <f t="shared" si="9"/>
        <v>40226</v>
      </c>
      <c r="CB41" s="33" t="str">
        <f t="shared" si="10"/>
        <v>宮若市</v>
      </c>
      <c r="CC41" s="223">
        <f t="shared" si="11"/>
        <v>5.893264990695501E-3</v>
      </c>
      <c r="CD41" s="223">
        <f t="shared" si="16"/>
        <v>8.2049770231171729E-2</v>
      </c>
      <c r="CE41" s="223">
        <f t="shared" si="17"/>
        <v>0</v>
      </c>
      <c r="CF41" s="223">
        <f t="shared" si="18"/>
        <v>0</v>
      </c>
      <c r="CG41" s="223">
        <f t="shared" si="19"/>
        <v>0</v>
      </c>
      <c r="CH41" s="223">
        <f t="shared" si="20"/>
        <v>0</v>
      </c>
      <c r="CI41" s="223">
        <f t="shared" si="12"/>
        <v>8.7943035221867222E-2</v>
      </c>
      <c r="CK41" s="18" t="str">
        <f t="shared" si="13"/>
        <v>40226</v>
      </c>
      <c r="CL41" s="18" t="str">
        <f t="shared" si="14"/>
        <v>宮若市</v>
      </c>
      <c r="CM41" s="18">
        <f>VLOOKUP($CK41&amp;"_"&amp;$AZ$7,データシート1!$A:$BT,MATCH("ca_太陽光発電（10kW未満）",データシート1!$A$1:$BT$1,0),0)</f>
        <v>1123</v>
      </c>
      <c r="CN41" s="18">
        <f>VLOOKUP($CK41&amp;"_"&amp;$AZ$5,データシート1!$A:$BT,MATCH("ab_家庭",データシート1!$A$1:$BT$1,0),0)</f>
        <v>13196</v>
      </c>
      <c r="CO41" s="223">
        <f t="shared" si="15"/>
        <v>8.5101545923006977E-2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01363</v>
      </c>
      <c r="AY72" s="18" t="str">
        <f>IF(IFERROR(比較地域マスタ!$AE7,"")=0,"",IFERROR(比較地域マスタ!$AE7,""))</f>
        <v>厚沢部町</v>
      </c>
      <c r="AZ72" s="16"/>
      <c r="BA72" s="22">
        <v>1</v>
      </c>
      <c r="BB72" s="22">
        <v>1</v>
      </c>
      <c r="BC72" s="18" t="str">
        <f>AX72</f>
        <v>01363</v>
      </c>
      <c r="BD72" s="18" t="str">
        <f>AY72</f>
        <v>厚沢部町</v>
      </c>
      <c r="BE72" s="33">
        <f>VLOOKUP(BC72&amp;"_"&amp;$AZ$9,データシート3!A:AB,MATCH("ea_"&amp;"太陽光（建物系）"&amp;"_年間発電",データシート3!$A$1:$AB$1,0),0)/10^3+VLOOKUP(BC72&amp;"_"&amp;$AZ$9,データシート3!A:AB,MATCH("ea_"&amp;"太陽光（土地系）"&amp;"_年間発電",データシート3!$A$1:$AB$1,0),0)/10^3</f>
        <v>1478078.4810000001</v>
      </c>
      <c r="BF72" s="33">
        <f>VLOOKUP(BC72&amp;"_"&amp;$AZ$9,データシート3!A:AB,MATCH("ea_"&amp;"風力（陸上）"&amp;"_年間発電",データシート3!$A$1:$AB$1,0),0)/10^3</f>
        <v>2787901.0060000001</v>
      </c>
      <c r="BG72" s="33">
        <f>VLOOKUP(BC72&amp;"_"&amp;$AZ$9,データシート3!A:AB,MATCH("ea_"&amp;"中小水（河川）"&amp;"_年間発電",データシート3!$A$1:$AB$1,0),0)/10^3+VLOOKUP(BC72&amp;"_"&amp;$AZ$9,データシート3!A:AB,MATCH("ea_"&amp;"中小水（農業用水路）"&amp;"_年間発電",データシート3!$A$1:$AB$1,0),0)/10^3</f>
        <v>63620.567999999999</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35.075000000000003</v>
      </c>
      <c r="BI72" s="33">
        <f>SUM(BE72:BH72)</f>
        <v>4329635.13</v>
      </c>
      <c r="BJ72" s="33">
        <f>(VLOOKUP($BC72&amp;"_"&amp;$AZ$8,データシート3!$A:$AN,MATCH("da_合計",データシート3!$A$1:$AN$1,0),0))/10^3</f>
        <v>17727.379525532768</v>
      </c>
      <c r="BK72" s="33">
        <f t="shared" ref="BK72:BK103" si="21">BI72-BJ72</f>
        <v>4311907.7504744669</v>
      </c>
      <c r="BL72" s="33">
        <f t="shared" ref="BL72:BL103" si="22">IF(BK72&gt;0,0,BK72)</f>
        <v>0</v>
      </c>
      <c r="BM72" s="33">
        <f t="shared" ref="BM72:BM103" si="23">IF(BK72&gt;0,BK72,0)</f>
        <v>4311907.7504744669</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01581</v>
      </c>
      <c r="AY73" s="18" t="str">
        <f>IF(IFERROR(比較地域マスタ!$AE8,"")=0,"",IFERROR(比較地域マスタ!$AE8,""))</f>
        <v>厚真町</v>
      </c>
      <c r="AZ73" s="16"/>
      <c r="BA73" s="22">
        <v>2</v>
      </c>
      <c r="BB73" s="22">
        <v>1</v>
      </c>
      <c r="BC73" s="18" t="str">
        <f t="shared" ref="BC73:BC136" si="24">AX73</f>
        <v>01581</v>
      </c>
      <c r="BD73" s="18" t="str">
        <f t="shared" ref="BD73:BD136" si="25">AY73</f>
        <v>厚真町</v>
      </c>
      <c r="BE73" s="33">
        <f>VLOOKUP(BC73&amp;"_"&amp;$AZ$9,データシート3!A:AB,MATCH("ea_"&amp;"太陽光（建物系）"&amp;"_年間発電",データシート3!$A$1:$AB$1,0),0)/10^3+VLOOKUP(BC73&amp;"_"&amp;$AZ$9,データシート3!A:AB,MATCH("ea_"&amp;"太陽光（土地系）"&amp;"_年間発電",データシート3!$A$1:$AB$1,0),0)/10^3</f>
        <v>1282660.8360000001</v>
      </c>
      <c r="BF73" s="33">
        <f>VLOOKUP(BC73&amp;"_"&amp;$AZ$9,データシート3!A:AB,MATCH("ea_"&amp;"風力（陸上）"&amp;"_年間発電",データシート3!$A$1:$AB$1,0),0)/10^3</f>
        <v>2960047.0159999998</v>
      </c>
      <c r="BG73" s="33">
        <f>VLOOKUP(BC73&amp;"_"&amp;$AZ$9,データシート3!A:AB,MATCH("ea_"&amp;"中小水（河川）"&amp;"_年間発電",データシート3!$A$1:$AB$1,0),0)/10^3+VLOOKUP(BC73&amp;"_"&amp;$AZ$9,データシート3!A:AB,MATCH("ea_"&amp;"中小水（農業用水路）"&amp;"_年間発電",データシート3!$A$1:$AB$1,0),0)/10^3</f>
        <v>1894.317</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76166.797999999995</v>
      </c>
      <c r="BI73" s="33">
        <f t="shared" ref="BI73:BI136" si="26">SUM(BE73:BH73)</f>
        <v>4320768.9670000002</v>
      </c>
      <c r="BJ73" s="33">
        <f>(VLOOKUP($BC73&amp;"_"&amp;$AZ$8,データシート3!$A:$AN,MATCH("da_合計",データシート3!$A$1:$AN$1,0),0))/10^3</f>
        <v>28223.256949879724</v>
      </c>
      <c r="BK73" s="33">
        <f t="shared" si="21"/>
        <v>4292545.71005012</v>
      </c>
      <c r="BL73" s="33">
        <f t="shared" si="22"/>
        <v>0</v>
      </c>
      <c r="BM73" s="33">
        <f t="shared" si="23"/>
        <v>4292545.71005012</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01585</v>
      </c>
      <c r="AY74" s="18" t="str">
        <f>IF(IFERROR(比較地域マスタ!$AE9,"")=0,"",IFERROR(比較地域マスタ!$AE9,""))</f>
        <v>安平町</v>
      </c>
      <c r="AZ74" s="16"/>
      <c r="BA74" s="22">
        <v>3</v>
      </c>
      <c r="BB74" s="22">
        <v>1</v>
      </c>
      <c r="BC74" s="18" t="str">
        <f t="shared" si="24"/>
        <v>01585</v>
      </c>
      <c r="BD74" s="18" t="str">
        <f t="shared" si="25"/>
        <v>安平町</v>
      </c>
      <c r="BE74" s="33">
        <f>VLOOKUP(BC74&amp;"_"&amp;$AZ$9,データシート3!A:AB,MATCH("ea_"&amp;"太陽光（建物系）"&amp;"_年間発電",データシート3!$A$1:$AB$1,0),0)/10^3+VLOOKUP(BC74&amp;"_"&amp;$AZ$9,データシート3!A:AB,MATCH("ea_"&amp;"太陽光（土地系）"&amp;"_年間発電",データシート3!$A$1:$AB$1,0),0)/10^3</f>
        <v>2802370.13</v>
      </c>
      <c r="BF74" s="33">
        <f>VLOOKUP(BC74&amp;"_"&amp;$AZ$9,データシート3!A:AB,MATCH("ea_"&amp;"風力（陸上）"&amp;"_年間発電",データシート3!$A$1:$AB$1,0),0)/10^3</f>
        <v>1671111.9350000003</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85887.49</v>
      </c>
      <c r="BI74" s="33">
        <f t="shared" si="26"/>
        <v>4559369.5550000006</v>
      </c>
      <c r="BJ74" s="33">
        <f>(VLOOKUP($BC74&amp;"_"&amp;$AZ$8,データシート3!$A:$AN,MATCH("da_合計",データシート3!$A$1:$AN$1,0),0))/10^3</f>
        <v>50819.359701384834</v>
      </c>
      <c r="BK74" s="33">
        <f t="shared" si="21"/>
        <v>4508550.1952986158</v>
      </c>
      <c r="BL74" s="33">
        <f t="shared" si="22"/>
        <v>0</v>
      </c>
      <c r="BM74" s="33">
        <f t="shared" si="23"/>
        <v>4508550.1952986158</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01370</v>
      </c>
      <c r="AY75" s="18" t="str">
        <f>IF(IFERROR(比較地域マスタ!$AE10,"")=0,"",IFERROR(比較地域マスタ!$AE10,""))</f>
        <v>今金町</v>
      </c>
      <c r="AZ75" s="16"/>
      <c r="BA75" s="22">
        <v>4</v>
      </c>
      <c r="BB75" s="22">
        <v>1</v>
      </c>
      <c r="BC75" s="18" t="str">
        <f t="shared" si="24"/>
        <v>01370</v>
      </c>
      <c r="BD75" s="18" t="str">
        <f t="shared" si="25"/>
        <v>今金町</v>
      </c>
      <c r="BE75" s="33">
        <f>VLOOKUP(BC75&amp;"_"&amp;$AZ$9,データシート3!A:AB,MATCH("ea_"&amp;"太陽光（建物系）"&amp;"_年間発電",データシート3!$A$1:$AB$1,0),0)/10^3+VLOOKUP(BC75&amp;"_"&amp;$AZ$9,データシート3!A:AB,MATCH("ea_"&amp;"太陽光（土地系）"&amp;"_年間発電",データシート3!$A$1:$AB$1,0),0)/10^3</f>
        <v>1678973.882</v>
      </c>
      <c r="BF75" s="33">
        <f>VLOOKUP(BC75&amp;"_"&amp;$AZ$9,データシート3!A:AB,MATCH("ea_"&amp;"風力（陸上）"&amp;"_年間発電",データシート3!$A$1:$AB$1,0),0)/10^3</f>
        <v>5740218.3109999998</v>
      </c>
      <c r="BG75" s="33">
        <f>VLOOKUP(BC75&amp;"_"&amp;$AZ$9,データシート3!A:AB,MATCH("ea_"&amp;"中小水（河川）"&amp;"_年間発電",データシート3!$A$1:$AB$1,0),0)/10^3+VLOOKUP(BC75&amp;"_"&amp;$AZ$9,データシート3!A:AB,MATCH("ea_"&amp;"中小水（農業用水路）"&amp;"_年間発電",データシート3!$A$1:$AB$1,0),0)/10^3</f>
        <v>113963.60700000002</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7533155.7999999998</v>
      </c>
      <c r="BJ75" s="33">
        <f>(VLOOKUP($BC75&amp;"_"&amp;$AZ$8,データシート3!$A:$AN,MATCH("da_合計",データシート3!$A$1:$AN$1,0),0))/10^3</f>
        <v>22013.868888204277</v>
      </c>
      <c r="BK75" s="33">
        <f t="shared" si="21"/>
        <v>7511141.9311117958</v>
      </c>
      <c r="BL75" s="33">
        <f t="shared" si="22"/>
        <v>0</v>
      </c>
      <c r="BM75" s="33">
        <f t="shared" si="23"/>
        <v>7511141.9311117958</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01607</v>
      </c>
      <c r="AY76" s="18" t="str">
        <f>IF(IFERROR(比較地域マスタ!$AE11,"")=0,"",IFERROR(比較地域マスタ!$AE11,""))</f>
        <v>浦河町</v>
      </c>
      <c r="AZ76" s="16"/>
      <c r="BA76" s="22">
        <v>5</v>
      </c>
      <c r="BB76" s="22">
        <v>1</v>
      </c>
      <c r="BC76" s="18" t="str">
        <f t="shared" si="24"/>
        <v>01607</v>
      </c>
      <c r="BD76" s="18" t="str">
        <f t="shared" si="25"/>
        <v>浦河町</v>
      </c>
      <c r="BE76" s="33">
        <f>VLOOKUP(BC76&amp;"_"&amp;$AZ$9,データシート3!A:AB,MATCH("ea_"&amp;"太陽光（建物系）"&amp;"_年間発電",データシート3!$A$1:$AB$1,0),0)/10^3+VLOOKUP(BC76&amp;"_"&amp;$AZ$9,データシート3!A:AB,MATCH("ea_"&amp;"太陽光（土地系）"&amp;"_年間発電",データシート3!$A$1:$AB$1,0),0)/10^3</f>
        <v>2412242.2899999996</v>
      </c>
      <c r="BF76" s="33">
        <f>VLOOKUP(BC76&amp;"_"&amp;$AZ$9,データシート3!A:AB,MATCH("ea_"&amp;"風力（陸上）"&amp;"_年間発電",データシート3!$A$1:$AB$1,0),0)/10^3</f>
        <v>1085143.3500000001</v>
      </c>
      <c r="BG76" s="33">
        <f>VLOOKUP(BC76&amp;"_"&amp;$AZ$9,データシート3!A:AB,MATCH("ea_"&amp;"中小水（河川）"&amp;"_年間発電",データシート3!$A$1:$AB$1,0),0)/10^3+VLOOKUP(BC76&amp;"_"&amp;$AZ$9,データシート3!A:AB,MATCH("ea_"&amp;"中小水（農業用水路）"&amp;"_年間発電",データシート3!$A$1:$AB$1,0),0)/10^3</f>
        <v>31250.269</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339.95800000000008</v>
      </c>
      <c r="BI76" s="33">
        <f t="shared" si="26"/>
        <v>3528975.8669999996</v>
      </c>
      <c r="BJ76" s="33">
        <f>(VLOOKUP($BC76&amp;"_"&amp;$AZ$8,データシート3!$A:$AN,MATCH("da_合計",データシート3!$A$1:$AN$1,0),0))/10^3</f>
        <v>69257.94901480191</v>
      </c>
      <c r="BK76" s="33">
        <f t="shared" si="21"/>
        <v>3459717.9179851976</v>
      </c>
      <c r="BL76" s="33">
        <f t="shared" si="22"/>
        <v>0</v>
      </c>
      <c r="BM76" s="33">
        <f t="shared" si="23"/>
        <v>3459717.9179851976</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01361</v>
      </c>
      <c r="AY77" s="18" t="str">
        <f>IF(IFERROR(比較地域マスタ!$AE12,"")=0,"",IFERROR(比較地域マスタ!$AE12,""))</f>
        <v>江差町</v>
      </c>
      <c r="AZ77" s="16"/>
      <c r="BA77" s="22">
        <v>6</v>
      </c>
      <c r="BB77" s="22">
        <v>1</v>
      </c>
      <c r="BC77" s="18" t="str">
        <f t="shared" si="24"/>
        <v>01361</v>
      </c>
      <c r="BD77" s="18" t="str">
        <f t="shared" si="25"/>
        <v>江差町</v>
      </c>
      <c r="BE77" s="33">
        <f>VLOOKUP(BC77&amp;"_"&amp;$AZ$9,データシート3!A:AB,MATCH("ea_"&amp;"太陽光（建物系）"&amp;"_年間発電",データシート3!$A$1:$AB$1,0),0)/10^3+VLOOKUP(BC77&amp;"_"&amp;$AZ$9,データシート3!A:AB,MATCH("ea_"&amp;"太陽光（土地系）"&amp;"_年間発電",データシート3!$A$1:$AB$1,0),0)/10^3</f>
        <v>419621.788</v>
      </c>
      <c r="BF77" s="33">
        <f>VLOOKUP(BC77&amp;"_"&amp;$AZ$9,データシート3!A:AB,MATCH("ea_"&amp;"風力（陸上）"&amp;"_年間発電",データシート3!$A$1:$AB$1,0),0)/10^3</f>
        <v>817789.32</v>
      </c>
      <c r="BG77" s="33">
        <f>VLOOKUP(BC77&amp;"_"&amp;$AZ$9,データシート3!A:AB,MATCH("ea_"&amp;"中小水（河川）"&amp;"_年間発電",データシート3!$A$1:$AB$1,0),0)/10^3+VLOOKUP(BC77&amp;"_"&amp;$AZ$9,データシート3!A:AB,MATCH("ea_"&amp;"中小水（農業用水路）"&amp;"_年間発電",データシート3!$A$1:$AB$1,0),0)/10^3</f>
        <v>2239.9430000000007</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308.56200000000001</v>
      </c>
      <c r="BI77" s="33">
        <f t="shared" si="26"/>
        <v>1239959.6129999999</v>
      </c>
      <c r="BJ77" s="33">
        <f>(VLOOKUP($BC77&amp;"_"&amp;$AZ$8,データシート3!$A:$AN,MATCH("da_合計",データシート3!$A$1:$AN$1,0),0))/10^3</f>
        <v>39657.039047407467</v>
      </c>
      <c r="BK77" s="33">
        <f t="shared" si="21"/>
        <v>1200302.5739525924</v>
      </c>
      <c r="BL77" s="33">
        <f t="shared" si="22"/>
        <v>0</v>
      </c>
      <c r="BM77" s="33">
        <f t="shared" si="23"/>
        <v>1200302.5739525924</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01609</v>
      </c>
      <c r="AY78" s="18" t="str">
        <f>IF(IFERROR(比較地域マスタ!$AE13,"")=0,"",IFERROR(比較地域マスタ!$AE13,""))</f>
        <v>えりも町</v>
      </c>
      <c r="AZ78" s="16"/>
      <c r="BA78" s="22">
        <v>7</v>
      </c>
      <c r="BB78" s="22">
        <v>1</v>
      </c>
      <c r="BC78" s="18" t="str">
        <f t="shared" si="24"/>
        <v>01609</v>
      </c>
      <c r="BD78" s="18" t="str">
        <f t="shared" si="25"/>
        <v>えりも町</v>
      </c>
      <c r="BE78" s="33">
        <f>VLOOKUP(BC78&amp;"_"&amp;$AZ$9,データシート3!A:AB,MATCH("ea_"&amp;"太陽光（建物系）"&amp;"_年間発電",データシート3!$A$1:$AB$1,0),0)/10^3+VLOOKUP(BC78&amp;"_"&amp;$AZ$9,データシート3!A:AB,MATCH("ea_"&amp;"太陽光（土地系）"&amp;"_年間発電",データシート3!$A$1:$AB$1,0),0)/10^3</f>
        <v>907458.15800000017</v>
      </c>
      <c r="BF78" s="33">
        <f>VLOOKUP(BC78&amp;"_"&amp;$AZ$9,データシート3!A:AB,MATCH("ea_"&amp;"風力（陸上）"&amp;"_年間発電",データシート3!$A$1:$AB$1,0),0)/10^3</f>
        <v>2443951.7170000006</v>
      </c>
      <c r="BG78" s="33">
        <f>VLOOKUP(BC78&amp;"_"&amp;$AZ$9,データシート3!A:AB,MATCH("ea_"&amp;"中小水（河川）"&amp;"_年間発電",データシート3!$A$1:$AB$1,0),0)/10^3+VLOOKUP(BC78&amp;"_"&amp;$AZ$9,データシート3!A:AB,MATCH("ea_"&amp;"中小水（農業用水路）"&amp;"_年間発電",データシート3!$A$1:$AB$1,0),0)/10^3</f>
        <v>35630.402000000002</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1413.058</v>
      </c>
      <c r="BI78" s="33">
        <f t="shared" si="26"/>
        <v>3388453.3350000009</v>
      </c>
      <c r="BJ78" s="33">
        <f>(VLOOKUP($BC78&amp;"_"&amp;$AZ$8,データシート3!$A:$AN,MATCH("da_合計",データシート3!$A$1:$AN$1,0),0))/10^3</f>
        <v>21065.385915567993</v>
      </c>
      <c r="BK78" s="33">
        <f t="shared" si="21"/>
        <v>3367387.9490844328</v>
      </c>
      <c r="BL78" s="33">
        <f t="shared" si="22"/>
        <v>0</v>
      </c>
      <c r="BM78" s="33">
        <f t="shared" si="23"/>
        <v>3367387.9490844328</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01367</v>
      </c>
      <c r="AY79" s="18" t="str">
        <f>IF(IFERROR(比較地域マスタ!$AE14,"")=0,"",IFERROR(比較地域マスタ!$AE14,""))</f>
        <v>奥尻町</v>
      </c>
      <c r="AZ79" s="16"/>
      <c r="BA79" s="22">
        <v>8</v>
      </c>
      <c r="BB79" s="22">
        <v>1</v>
      </c>
      <c r="BC79" s="18" t="str">
        <f t="shared" si="24"/>
        <v>01367</v>
      </c>
      <c r="BD79" s="18" t="str">
        <f t="shared" si="25"/>
        <v>奥尻町</v>
      </c>
      <c r="BE79" s="33">
        <f>VLOOKUP(BC79&amp;"_"&amp;$AZ$9,データシート3!A:AB,MATCH("ea_"&amp;"太陽光（建物系）"&amp;"_年間発電",データシート3!$A$1:$AB$1,0),0)/10^3+VLOOKUP(BC79&amp;"_"&amp;$AZ$9,データシート3!A:AB,MATCH("ea_"&amp;"太陽光（土地系）"&amp;"_年間発電",データシート3!$A$1:$AB$1,0),0)/10^3</f>
        <v>236277.53799999997</v>
      </c>
      <c r="BF79" s="33">
        <f>VLOOKUP(BC79&amp;"_"&amp;$AZ$9,データシート3!A:AB,MATCH("ea_"&amp;"風力（陸上）"&amp;"_年間発電",データシート3!$A$1:$AB$1,0),0)/10^3</f>
        <v>2667447.5490000001</v>
      </c>
      <c r="BG79" s="33">
        <f>VLOOKUP(BC79&amp;"_"&amp;$AZ$9,データシート3!A:AB,MATCH("ea_"&amp;"中小水（河川）"&amp;"_年間発電",データシート3!$A$1:$AB$1,0),0)/10^3+VLOOKUP(BC79&amp;"_"&amp;$AZ$9,データシート3!A:AB,MATCH("ea_"&amp;"中小水（農業用水路）"&amp;"_年間発電",データシート3!$A$1:$AB$1,0),0)/10^3</f>
        <v>12511.291999999999</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1098.854</v>
      </c>
      <c r="BI79" s="33">
        <f t="shared" si="26"/>
        <v>2917335.233</v>
      </c>
      <c r="BJ79" s="33">
        <f>(VLOOKUP($BC79&amp;"_"&amp;$AZ$8,データシート3!$A:$AN,MATCH("da_合計",データシート3!$A$1:$AN$1,0),0))/10^3</f>
        <v>13620.031759808244</v>
      </c>
      <c r="BK79" s="33">
        <f t="shared" si="21"/>
        <v>2903715.2012401917</v>
      </c>
      <c r="BL79" s="33">
        <f>IF(BK79&gt;0,0,BK79)</f>
        <v>0</v>
      </c>
      <c r="BM79" s="33">
        <f>IF(BK79&gt;0,BK79,0)</f>
        <v>2903715.2012401917</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01347</v>
      </c>
      <c r="AY80" s="18" t="str">
        <f>IF(IFERROR(比較地域マスタ!$AE15,"")=0,"",IFERROR(比較地域マスタ!$AE15,""))</f>
        <v>長万部町</v>
      </c>
      <c r="AZ80" s="16"/>
      <c r="BA80" s="22">
        <v>9</v>
      </c>
      <c r="BB80" s="22">
        <v>1</v>
      </c>
      <c r="BC80" s="18" t="str">
        <f t="shared" si="24"/>
        <v>01347</v>
      </c>
      <c r="BD80" s="18" t="str">
        <f t="shared" si="25"/>
        <v>長万部町</v>
      </c>
      <c r="BE80" s="33">
        <f>VLOOKUP(BC80&amp;"_"&amp;$AZ$9,データシート3!A:AB,MATCH("ea_"&amp;"太陽光（建物系）"&amp;"_年間発電",データシート3!$A$1:$AB$1,0),0)/10^3+VLOOKUP(BC80&amp;"_"&amp;$AZ$9,データシート3!A:AB,MATCH("ea_"&amp;"太陽光（土地系）"&amp;"_年間発電",データシート3!$A$1:$AB$1,0),0)/10^3</f>
        <v>1044996.449</v>
      </c>
      <c r="BF80" s="33">
        <f>VLOOKUP(BC80&amp;"_"&amp;$AZ$9,データシート3!A:AB,MATCH("ea_"&amp;"風力（陸上）"&amp;"_年間発電",データシート3!$A$1:$AB$1,0),0)/10^3</f>
        <v>2854906.679</v>
      </c>
      <c r="BG80" s="33">
        <f>VLOOKUP(BC80&amp;"_"&amp;$AZ$9,データシート3!A:AB,MATCH("ea_"&amp;"中小水（河川）"&amp;"_年間発電",データシート3!$A$1:$AB$1,0),0)/10^3+VLOOKUP(BC80&amp;"_"&amp;$AZ$9,データシート3!A:AB,MATCH("ea_"&amp;"中小水（農業用水路）"&amp;"_年間発電",データシート3!$A$1:$AB$1,0),0)/10^3</f>
        <v>5520.0200000000013</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2999.0390000000002</v>
      </c>
      <c r="BI80" s="33">
        <f t="shared" si="26"/>
        <v>3908422.1869999999</v>
      </c>
      <c r="BJ80" s="33">
        <f>(VLOOKUP($BC80&amp;"_"&amp;$AZ$8,データシート3!$A:$AN,MATCH("da_合計",データシート3!$A$1:$AN$1,0),0))/10^3</f>
        <v>28402.809986147095</v>
      </c>
      <c r="BK80" s="33">
        <f t="shared" si="21"/>
        <v>3880019.3770138528</v>
      </c>
      <c r="BL80" s="33">
        <f t="shared" si="22"/>
        <v>0</v>
      </c>
      <c r="BM80" s="33">
        <f t="shared" si="23"/>
        <v>3880019.3770138528</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01364</v>
      </c>
      <c r="AY81" s="18" t="str">
        <f>IF(IFERROR(比較地域マスタ!$AE16,"")=0,"",IFERROR(比較地域マスタ!$AE16,""))</f>
        <v>乙部町</v>
      </c>
      <c r="AZ81" s="16"/>
      <c r="BA81" s="22">
        <v>10</v>
      </c>
      <c r="BB81" s="22">
        <v>1</v>
      </c>
      <c r="BC81" s="18" t="str">
        <f t="shared" si="24"/>
        <v>01364</v>
      </c>
      <c r="BD81" s="18" t="str">
        <f t="shared" si="25"/>
        <v>乙部町</v>
      </c>
      <c r="BE81" s="33">
        <f>VLOOKUP(BC81&amp;"_"&amp;$AZ$9,データシート3!A:AB,MATCH("ea_"&amp;"太陽光（建物系）"&amp;"_年間発電",データシート3!$A$1:$AB$1,0),0)/10^3+VLOOKUP(BC81&amp;"_"&amp;$AZ$9,データシート3!A:AB,MATCH("ea_"&amp;"太陽光（土地系）"&amp;"_年間発電",データシート3!$A$1:$AB$1,0),0)/10^3</f>
        <v>336144.26799999998</v>
      </c>
      <c r="BF81" s="33">
        <f>VLOOKUP(BC81&amp;"_"&amp;$AZ$9,データシート3!A:AB,MATCH("ea_"&amp;"風力（陸上）"&amp;"_年間発電",データシート3!$A$1:$AB$1,0),0)/10^3</f>
        <v>543010.09199999995</v>
      </c>
      <c r="BG81" s="33">
        <f>VLOOKUP(BC81&amp;"_"&amp;$AZ$9,データシート3!A:AB,MATCH("ea_"&amp;"中小水（河川）"&amp;"_年間発電",データシート3!$A$1:$AB$1,0),0)/10^3+VLOOKUP(BC81&amp;"_"&amp;$AZ$9,データシート3!A:AB,MATCH("ea_"&amp;"中小水（農業用水路）"&amp;"_年間発電",データシート3!$A$1:$AB$1,0),0)/10^3</f>
        <v>27928.907999999999</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216.58199999999999</v>
      </c>
      <c r="BI81" s="33">
        <f t="shared" si="26"/>
        <v>907299.85</v>
      </c>
      <c r="BJ81" s="33">
        <f>(VLOOKUP($BC81&amp;"_"&amp;$AZ$8,データシート3!$A:$AN,MATCH("da_合計",データシート3!$A$1:$AN$1,0),0))/10^3</f>
        <v>15315.01810382837</v>
      </c>
      <c r="BK81" s="33">
        <f t="shared" si="21"/>
        <v>891984.83189617156</v>
      </c>
      <c r="BL81" s="33">
        <f t="shared" si="22"/>
        <v>0</v>
      </c>
      <c r="BM81" s="33">
        <f t="shared" si="23"/>
        <v>891984.83189617156</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01362</v>
      </c>
      <c r="AY82" s="18" t="str">
        <f>IF(IFERROR(比較地域マスタ!$AE17,"")=0,"",IFERROR(比較地域マスタ!$AE17,""))</f>
        <v>上ノ国町</v>
      </c>
      <c r="AZ82" s="16"/>
      <c r="BA82" s="22">
        <v>11</v>
      </c>
      <c r="BB82" s="22">
        <v>1</v>
      </c>
      <c r="BC82" s="18" t="str">
        <f t="shared" si="24"/>
        <v>01362</v>
      </c>
      <c r="BD82" s="18" t="str">
        <f t="shared" si="25"/>
        <v>上ノ国町</v>
      </c>
      <c r="BE82" s="33">
        <f>VLOOKUP(BC82&amp;"_"&amp;$AZ$9,データシート3!A:AB,MATCH("ea_"&amp;"太陽光（建物系）"&amp;"_年間発電",データシート3!$A$1:$AB$1,0),0)/10^3+VLOOKUP(BC82&amp;"_"&amp;$AZ$9,データシート3!A:AB,MATCH("ea_"&amp;"太陽光（土地系）"&amp;"_年間発電",データシート3!$A$1:$AB$1,0),0)/10^3</f>
        <v>351848.85600000003</v>
      </c>
      <c r="BF82" s="33">
        <f>VLOOKUP(BC82&amp;"_"&amp;$AZ$9,データシート3!A:AB,MATCH("ea_"&amp;"風力（陸上）"&amp;"_年間発電",データシート3!$A$1:$AB$1,0),0)/10^3</f>
        <v>7024251.9270000001</v>
      </c>
      <c r="BG82" s="33">
        <f>VLOOKUP(BC82&amp;"_"&amp;$AZ$9,データシート3!A:AB,MATCH("ea_"&amp;"中小水（河川）"&amp;"_年間発電",データシート3!$A$1:$AB$1,0),0)/10^3+VLOOKUP(BC82&amp;"_"&amp;$AZ$9,データシート3!A:AB,MATCH("ea_"&amp;"中小水（農業用水路）"&amp;"_年間発電",データシート3!$A$1:$AB$1,0),0)/10^3</f>
        <v>130912.95699999999</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7507013.7400000002</v>
      </c>
      <c r="BJ82" s="33">
        <f>(VLOOKUP($BC82&amp;"_"&amp;$AZ$8,データシート3!$A:$AN,MATCH("da_合計",データシート3!$A$1:$AN$1,0),0))/10^3</f>
        <v>18912.479872873635</v>
      </c>
      <c r="BK82" s="33">
        <f t="shared" si="21"/>
        <v>7488101.2601271262</v>
      </c>
      <c r="BL82" s="33">
        <f t="shared" si="22"/>
        <v>0</v>
      </c>
      <c r="BM82" s="33">
        <f t="shared" si="23"/>
        <v>7488101.2601271262</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01334</v>
      </c>
      <c r="AY83" s="18" t="str">
        <f>IF(IFERROR(比較地域マスタ!$AE18,"")=0,"",IFERROR(比較地域マスタ!$AE18,""))</f>
        <v>木古内町</v>
      </c>
      <c r="AZ83" s="16"/>
      <c r="BA83" s="22">
        <v>12</v>
      </c>
      <c r="BB83" s="22">
        <v>1</v>
      </c>
      <c r="BC83" s="18" t="str">
        <f t="shared" si="24"/>
        <v>01334</v>
      </c>
      <c r="BD83" s="18" t="str">
        <f t="shared" si="25"/>
        <v>木古内町</v>
      </c>
      <c r="BE83" s="33">
        <f>VLOOKUP(BC83&amp;"_"&amp;$AZ$9,データシート3!A:AB,MATCH("ea_"&amp;"太陽光（建物系）"&amp;"_年間発電",データシート3!$A$1:$AB$1,0),0)/10^3+VLOOKUP(BC83&amp;"_"&amp;$AZ$9,データシート3!A:AB,MATCH("ea_"&amp;"太陽光（土地系）"&amp;"_年間発電",データシート3!$A$1:$AB$1,0),0)/10^3</f>
        <v>384183.64499999996</v>
      </c>
      <c r="BF83" s="33">
        <f>VLOOKUP(BC83&amp;"_"&amp;$AZ$9,データシート3!A:AB,MATCH("ea_"&amp;"風力（陸上）"&amp;"_年間発電",データシート3!$A$1:$AB$1,0),0)/10^3</f>
        <v>2156479.253</v>
      </c>
      <c r="BG83" s="33">
        <f>VLOOKUP(BC83&amp;"_"&amp;$AZ$9,データシート3!A:AB,MATCH("ea_"&amp;"中小水（河川）"&amp;"_年間発電",データシート3!$A$1:$AB$1,0),0)/10^3+VLOOKUP(BC83&amp;"_"&amp;$AZ$9,データシート3!A:AB,MATCH("ea_"&amp;"中小水（農業用水路）"&amp;"_年間発電",データシート3!$A$1:$AB$1,0),0)/10^3</f>
        <v>17526.179</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2558189.077</v>
      </c>
      <c r="BJ83" s="33">
        <f>(VLOOKUP($BC83&amp;"_"&amp;$AZ$8,データシート3!$A:$AN,MATCH("da_合計",データシート3!$A$1:$AN$1,0),0))/10^3</f>
        <v>17557.075941096089</v>
      </c>
      <c r="BK83" s="33">
        <f t="shared" si="21"/>
        <v>2540632.001058904</v>
      </c>
      <c r="BL83" s="33">
        <f t="shared" si="22"/>
        <v>0</v>
      </c>
      <c r="BM83" s="33">
        <f t="shared" si="23"/>
        <v>2540632.001058904</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01608</v>
      </c>
      <c r="AY84" s="18" t="str">
        <f>IF(IFERROR(比較地域マスタ!$AE19,"")=0,"",IFERROR(比較地域マスタ!$AE19,""))</f>
        <v>様似町</v>
      </c>
      <c r="AZ84" s="16"/>
      <c r="BA84" s="22">
        <v>13</v>
      </c>
      <c r="BB84" s="22">
        <v>1</v>
      </c>
      <c r="BC84" s="18" t="str">
        <f t="shared" si="24"/>
        <v>01608</v>
      </c>
      <c r="BD84" s="18" t="str">
        <f t="shared" si="25"/>
        <v>様似町</v>
      </c>
      <c r="BE84" s="33">
        <f>VLOOKUP(BC84&amp;"_"&amp;$AZ$9,データシート3!A:AB,MATCH("ea_"&amp;"太陽光（建物系）"&amp;"_年間発電",データシート3!$A$1:$AB$1,0),0)/10^3+VLOOKUP(BC84&amp;"_"&amp;$AZ$9,データシート3!A:AB,MATCH("ea_"&amp;"太陽光（土地系）"&amp;"_年間発電",データシート3!$A$1:$AB$1,0),0)/10^3</f>
        <v>486249.97400000005</v>
      </c>
      <c r="BF84" s="33">
        <f>VLOOKUP(BC84&amp;"_"&amp;$AZ$9,データシート3!A:AB,MATCH("ea_"&amp;"風力（陸上）"&amp;"_年間発電",データシート3!$A$1:$AB$1,0),0)/10^3</f>
        <v>1014798.444</v>
      </c>
      <c r="BG84" s="33">
        <f>VLOOKUP(BC84&amp;"_"&amp;$AZ$9,データシート3!A:AB,MATCH("ea_"&amp;"中小水（河川）"&amp;"_年間発電",データシート3!$A$1:$AB$1,0),0)/10^3+VLOOKUP(BC84&amp;"_"&amp;$AZ$9,データシート3!A:AB,MATCH("ea_"&amp;"中小水（農業用水路）"&amp;"_年間発電",データシート3!$A$1:$AB$1,0),0)/10^3</f>
        <v>13263.278</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181.50700000000001</v>
      </c>
      <c r="BI84" s="33">
        <f t="shared" si="26"/>
        <v>1514493.203</v>
      </c>
      <c r="BJ84" s="33">
        <f>(VLOOKUP($BC84&amp;"_"&amp;$AZ$8,データシート3!$A:$AN,MATCH("da_合計",データシート3!$A$1:$AN$1,0),0))/10^3</f>
        <v>20488.12519857493</v>
      </c>
      <c r="BK84" s="33">
        <f t="shared" si="21"/>
        <v>1494005.077801425</v>
      </c>
      <c r="BL84" s="33">
        <f t="shared" si="22"/>
        <v>0</v>
      </c>
      <c r="BM84" s="33">
        <f t="shared" si="23"/>
        <v>1494005.077801425</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01343</v>
      </c>
      <c r="AY85" s="18" t="str">
        <f>IF(IFERROR(比較地域マスタ!$AE20,"")=0,"",IFERROR(比較地域マスタ!$AE20,""))</f>
        <v>鹿部町</v>
      </c>
      <c r="AZ85" s="16"/>
      <c r="BA85" s="22">
        <v>14</v>
      </c>
      <c r="BB85" s="22">
        <v>1</v>
      </c>
      <c r="BC85" s="18" t="str">
        <f t="shared" si="24"/>
        <v>01343</v>
      </c>
      <c r="BD85" s="18" t="str">
        <f t="shared" si="25"/>
        <v>鹿部町</v>
      </c>
      <c r="BE85" s="33">
        <f>VLOOKUP(BC85&amp;"_"&amp;$AZ$9,データシート3!A:AB,MATCH("ea_"&amp;"太陽光（建物系）"&amp;"_年間発電",データシート3!$A$1:$AB$1,0),0)/10^3+VLOOKUP(BC85&amp;"_"&amp;$AZ$9,データシート3!A:AB,MATCH("ea_"&amp;"太陽光（土地系）"&amp;"_年間発電",データシート3!$A$1:$AB$1,0),0)/10^3</f>
        <v>125464.21500000003</v>
      </c>
      <c r="BF85" s="33">
        <f>VLOOKUP(BC85&amp;"_"&amp;$AZ$9,データシート3!A:AB,MATCH("ea_"&amp;"風力（陸上）"&amp;"_年間発電",データシート3!$A$1:$AB$1,0),0)/10^3</f>
        <v>1829952.6680000003</v>
      </c>
      <c r="BG85" s="33">
        <f>VLOOKUP(BC85&amp;"_"&amp;$AZ$9,データシート3!A:AB,MATCH("ea_"&amp;"中小水（河川）"&amp;"_年間発電",データシート3!$A$1:$AB$1,0),0)/10^3+VLOOKUP(BC85&amp;"_"&amp;$AZ$9,データシート3!A:AB,MATCH("ea_"&amp;"中小水（農業用水路）"&amp;"_年間発電",データシート3!$A$1:$AB$1,0),0)/10^3</f>
        <v>53754.743000000009</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1043.912</v>
      </c>
      <c r="BI85" s="33">
        <f t="shared" si="26"/>
        <v>2010215.5380000004</v>
      </c>
      <c r="BJ85" s="33">
        <f>(VLOOKUP($BC85&amp;"_"&amp;$AZ$8,データシート3!$A:$AN,MATCH("da_合計",データシート3!$A$1:$AN$1,0),0))/10^3</f>
        <v>21889.944771157017</v>
      </c>
      <c r="BK85" s="33">
        <f t="shared" si="21"/>
        <v>1988325.5932288433</v>
      </c>
      <c r="BL85" s="33">
        <f t="shared" si="22"/>
        <v>0</v>
      </c>
      <c r="BM85" s="33">
        <f t="shared" si="23"/>
        <v>1988325.5932288433</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01578</v>
      </c>
      <c r="AY86" s="18" t="str">
        <f>IF(IFERROR(比較地域マスタ!$AE21,"")=0,"",IFERROR(比較地域マスタ!$AE21,""))</f>
        <v>白老町</v>
      </c>
      <c r="AZ86" s="16"/>
      <c r="BA86" s="22">
        <v>15</v>
      </c>
      <c r="BB86" s="22">
        <v>1</v>
      </c>
      <c r="BC86" s="18" t="str">
        <f t="shared" si="24"/>
        <v>01578</v>
      </c>
      <c r="BD86" s="18" t="str">
        <f t="shared" si="25"/>
        <v>白老町</v>
      </c>
      <c r="BE86" s="33">
        <f>VLOOKUP(BC86&amp;"_"&amp;$AZ$9,データシート3!A:AB,MATCH("ea_"&amp;"太陽光（建物系）"&amp;"_年間発電",データシート3!$A$1:$AB$1,0),0)/10^3+VLOOKUP(BC86&amp;"_"&amp;$AZ$9,データシート3!A:AB,MATCH("ea_"&amp;"太陽光（土地系）"&amp;"_年間発電",データシート3!$A$1:$AB$1,0),0)/10^3</f>
        <v>643713.42100000009</v>
      </c>
      <c r="BF86" s="33">
        <f>VLOOKUP(BC86&amp;"_"&amp;$AZ$9,データシート3!A:AB,MATCH("ea_"&amp;"風力（陸上）"&amp;"_年間発電",データシート3!$A$1:$AB$1,0),0)/10^3</f>
        <v>1870341.9140000001</v>
      </c>
      <c r="BG86" s="33">
        <f>VLOOKUP(BC86&amp;"_"&amp;$AZ$9,データシート3!A:AB,MATCH("ea_"&amp;"中小水（河川）"&amp;"_年間発電",データシート3!$A$1:$AB$1,0),0)/10^3+VLOOKUP(BC86&amp;"_"&amp;$AZ$9,データシート3!A:AB,MATCH("ea_"&amp;"中小水（農業用水路）"&amp;"_年間発電",データシート3!$A$1:$AB$1,0),0)/10^3</f>
        <v>25648.931</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42969.186000000002</v>
      </c>
      <c r="BI86" s="33">
        <f t="shared" si="26"/>
        <v>2582673.452</v>
      </c>
      <c r="BJ86" s="33">
        <f>(VLOOKUP($BC86&amp;"_"&amp;$AZ$8,データシート3!$A:$AN,MATCH("da_合計",データシート3!$A$1:$AN$1,0),0))/10^3</f>
        <v>117767.83990665509</v>
      </c>
      <c r="BK86" s="33">
        <f t="shared" si="21"/>
        <v>2464905.6120933448</v>
      </c>
      <c r="BL86" s="33">
        <f t="shared" si="22"/>
        <v>0</v>
      </c>
      <c r="BM86" s="33">
        <f t="shared" si="23"/>
        <v>2464905.6120933448</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01333</v>
      </c>
      <c r="AY87" s="18" t="str">
        <f>IF(IFERROR(比較地域マスタ!$AE22,"")=0,"",IFERROR(比較地域マスタ!$AE22,""))</f>
        <v>知内町</v>
      </c>
      <c r="AZ87" s="16"/>
      <c r="BA87" s="22">
        <v>16</v>
      </c>
      <c r="BB87" s="22">
        <v>1</v>
      </c>
      <c r="BC87" s="18" t="str">
        <f t="shared" si="24"/>
        <v>01333</v>
      </c>
      <c r="BD87" s="18" t="str">
        <f t="shared" si="25"/>
        <v>知内町</v>
      </c>
      <c r="BE87" s="33">
        <f>VLOOKUP(BC87&amp;"_"&amp;$AZ$9,データシート3!A:AB,MATCH("ea_"&amp;"太陽光（建物系）"&amp;"_年間発電",データシート3!$A$1:$AB$1,0),0)/10^3+VLOOKUP(BC87&amp;"_"&amp;$AZ$9,データシート3!A:AB,MATCH("ea_"&amp;"太陽光（土地系）"&amp;"_年間発電",データシート3!$A$1:$AB$1,0),0)/10^3</f>
        <v>620600.65599999996</v>
      </c>
      <c r="BF87" s="33">
        <f>VLOOKUP(BC87&amp;"_"&amp;$AZ$9,データシート3!A:AB,MATCH("ea_"&amp;"風力（陸上）"&amp;"_年間発電",データシート3!$A$1:$AB$1,0),0)/10^3</f>
        <v>2068898.6780000001</v>
      </c>
      <c r="BG87" s="33">
        <f>VLOOKUP(BC87&amp;"_"&amp;$AZ$9,データシート3!A:AB,MATCH("ea_"&amp;"中小水（河川）"&amp;"_年間発電",データシート3!$A$1:$AB$1,0),0)/10^3+VLOOKUP(BC87&amp;"_"&amp;$AZ$9,データシート3!A:AB,MATCH("ea_"&amp;"中小水（農業用水路）"&amp;"_年間発電",データシート3!$A$1:$AB$1,0),0)/10^3</f>
        <v>18781.316999999995</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2708280.6509999996</v>
      </c>
      <c r="BJ87" s="33">
        <f>(VLOOKUP($BC87&amp;"_"&amp;$AZ$8,データシート3!$A:$AN,MATCH("da_合計",データシート3!$A$1:$AN$1,0),0))/10^3</f>
        <v>20341.863518312388</v>
      </c>
      <c r="BK87" s="33">
        <f t="shared" si="21"/>
        <v>2687938.787481687</v>
      </c>
      <c r="BL87" s="33">
        <f t="shared" si="22"/>
        <v>0</v>
      </c>
      <c r="BM87" s="33">
        <f t="shared" si="23"/>
        <v>2687938.787481687</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01610</v>
      </c>
      <c r="AY88" s="18" t="str">
        <f>IF(IFERROR(比較地域マスタ!$AE23,"")=0,"",IFERROR(比較地域マスタ!$AE23,""))</f>
        <v>新ひだか町</v>
      </c>
      <c r="AZ88" s="16"/>
      <c r="BA88" s="22">
        <v>17</v>
      </c>
      <c r="BB88" s="22">
        <v>1</v>
      </c>
      <c r="BC88" s="18" t="str">
        <f t="shared" si="24"/>
        <v>01610</v>
      </c>
      <c r="BD88" s="18" t="str">
        <f t="shared" si="25"/>
        <v>新ひだか町</v>
      </c>
      <c r="BE88" s="33">
        <f>VLOOKUP(BC88&amp;"_"&amp;$AZ$9,データシート3!A:AB,MATCH("ea_"&amp;"太陽光（建物系）"&amp;"_年間発電",データシート3!$A$1:$AB$1,0),0)/10^3+VLOOKUP(BC88&amp;"_"&amp;$AZ$9,データシート3!A:AB,MATCH("ea_"&amp;"太陽光（土地系）"&amp;"_年間発電",データシート3!$A$1:$AB$1,0),0)/10^3</f>
        <v>3654113.2770000002</v>
      </c>
      <c r="BF88" s="33">
        <f>VLOOKUP(BC88&amp;"_"&amp;$AZ$9,データシート3!A:AB,MATCH("ea_"&amp;"風力（陸上）"&amp;"_年間発電",データシート3!$A$1:$AB$1,0),0)/10^3</f>
        <v>2962386.6120000007</v>
      </c>
      <c r="BG88" s="33">
        <f>VLOOKUP(BC88&amp;"_"&amp;$AZ$9,データシート3!A:AB,MATCH("ea_"&amp;"中小水（河川）"&amp;"_年間発電",データシート3!$A$1:$AB$1,0),0)/10^3+VLOOKUP(BC88&amp;"_"&amp;$AZ$9,データシート3!A:AB,MATCH("ea_"&amp;"中小水（農業用水路）"&amp;"_年間発電",データシート3!$A$1:$AB$1,0),0)/10^3</f>
        <v>432395.554</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396.863</v>
      </c>
      <c r="BI88" s="33">
        <f t="shared" si="26"/>
        <v>7049292.3059999999</v>
      </c>
      <c r="BJ88" s="33">
        <f>(VLOOKUP($BC88&amp;"_"&amp;$AZ$8,データシート3!$A:$AN,MATCH("da_合計",データシート3!$A$1:$AN$1,0),0))/10^3</f>
        <v>106104.35715936367</v>
      </c>
      <c r="BK88" s="33">
        <f t="shared" si="21"/>
        <v>6943187.9488406358</v>
      </c>
      <c r="BL88" s="33">
        <f t="shared" si="22"/>
        <v>0</v>
      </c>
      <c r="BM88" s="33">
        <f t="shared" si="23"/>
        <v>6943187.9488406358</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01371</v>
      </c>
      <c r="AY89" s="18" t="str">
        <f>IF(IFERROR(比較地域マスタ!$AE24,"")=0,"",IFERROR(比較地域マスタ!$AE24,""))</f>
        <v>せたな町</v>
      </c>
      <c r="AZ89" s="16"/>
      <c r="BA89" s="22">
        <v>18</v>
      </c>
      <c r="BB89" s="22">
        <v>1</v>
      </c>
      <c r="BC89" s="18" t="str">
        <f t="shared" si="24"/>
        <v>01371</v>
      </c>
      <c r="BD89" s="18" t="str">
        <f t="shared" si="25"/>
        <v>せたな町</v>
      </c>
      <c r="BE89" s="33">
        <f>VLOOKUP(BC89&amp;"_"&amp;$AZ$9,データシート3!A:AB,MATCH("ea_"&amp;"太陽光（建物系）"&amp;"_年間発電",データシート3!$A$1:$AB$1,0),0)/10^3+VLOOKUP(BC89&amp;"_"&amp;$AZ$9,データシート3!A:AB,MATCH("ea_"&amp;"太陽光（土地系）"&amp;"_年間発電",データシート3!$A$1:$AB$1,0),0)/10^3</f>
        <v>1985975.0090000001</v>
      </c>
      <c r="BF89" s="33">
        <f>VLOOKUP(BC89&amp;"_"&amp;$AZ$9,データシート3!A:AB,MATCH("ea_"&amp;"風力（陸上）"&amp;"_年間発電",データシート3!$A$1:$AB$1,0),0)/10^3</f>
        <v>4735357.6399999987</v>
      </c>
      <c r="BG89" s="33">
        <f>VLOOKUP(BC89&amp;"_"&amp;$AZ$9,データシート3!A:AB,MATCH("ea_"&amp;"中小水（河川）"&amp;"_年間発電",データシート3!$A$1:$AB$1,0),0)/10^3+VLOOKUP(BC89&amp;"_"&amp;$AZ$9,データシート3!A:AB,MATCH("ea_"&amp;"中小水（農業用水路）"&amp;"_年間発電",データシート3!$A$1:$AB$1,0),0)/10^3</f>
        <v>101357.63400000001</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1224.683</v>
      </c>
      <c r="BI89" s="33">
        <f t="shared" si="26"/>
        <v>6823914.9659999982</v>
      </c>
      <c r="BJ89" s="33">
        <f>(VLOOKUP($BC89&amp;"_"&amp;$AZ$8,データシート3!$A:$AN,MATCH("da_合計",データシート3!$A$1:$AN$1,0),0))/10^3</f>
        <v>35528.531035728171</v>
      </c>
      <c r="BK89" s="33">
        <f t="shared" si="21"/>
        <v>6788386.4349642703</v>
      </c>
      <c r="BL89" s="33">
        <f t="shared" si="22"/>
        <v>0</v>
      </c>
      <c r="BM89" s="33">
        <f t="shared" si="23"/>
        <v>6788386.4349642703</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01575</v>
      </c>
      <c r="AY90" s="18" t="str">
        <f>IF(IFERROR(比較地域マスタ!$AE25,"")=0,"",IFERROR(比較地域マスタ!$AE25,""))</f>
        <v>壮瞥町</v>
      </c>
      <c r="AZ90" s="16"/>
      <c r="BA90" s="22">
        <v>19</v>
      </c>
      <c r="BB90" s="22">
        <v>1</v>
      </c>
      <c r="BC90" s="18" t="str">
        <f t="shared" si="24"/>
        <v>01575</v>
      </c>
      <c r="BD90" s="18" t="str">
        <f t="shared" si="25"/>
        <v>壮瞥町</v>
      </c>
      <c r="BE90" s="33">
        <f>VLOOKUP(BC90&amp;"_"&amp;$AZ$9,データシート3!A:AB,MATCH("ea_"&amp;"太陽光（建物系）"&amp;"_年間発電",データシート3!$A$1:$AB$1,0),0)/10^3+VLOOKUP(BC90&amp;"_"&amp;$AZ$9,データシート3!A:AB,MATCH("ea_"&amp;"太陽光（土地系）"&amp;"_年間発電",データシート3!$A$1:$AB$1,0),0)/10^3</f>
        <v>470920.13099999999</v>
      </c>
      <c r="BF90" s="33">
        <f>VLOOKUP(BC90&amp;"_"&amp;$AZ$9,データシート3!A:AB,MATCH("ea_"&amp;"風力（陸上）"&amp;"_年間発電",データシート3!$A$1:$AB$1,0),0)/10^3</f>
        <v>1052519.781</v>
      </c>
      <c r="BG90" s="33">
        <f>VLOOKUP(BC90&amp;"_"&amp;$AZ$9,データシート3!A:AB,MATCH("ea_"&amp;"中小水（河川）"&amp;"_年間発電",データシート3!$A$1:$AB$1,0),0)/10^3+VLOOKUP(BC90&amp;"_"&amp;$AZ$9,データシート3!A:AB,MATCH("ea_"&amp;"中小水（農業用水路）"&amp;"_年間発電",データシート3!$A$1:$AB$1,0),0)/10^3</f>
        <v>63520.800000000003</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50343.129000000001</v>
      </c>
      <c r="BI90" s="33">
        <f t="shared" si="26"/>
        <v>1637303.841</v>
      </c>
      <c r="BJ90" s="33">
        <f>(VLOOKUP($BC90&amp;"_"&amp;$AZ$8,データシート3!$A:$AN,MATCH("da_合計",データシート3!$A$1:$AN$1,0),0))/10^3</f>
        <v>15038.623994412614</v>
      </c>
      <c r="BK90" s="33">
        <f t="shared" si="21"/>
        <v>1622265.2170055874</v>
      </c>
      <c r="BL90" s="33">
        <f t="shared" si="22"/>
        <v>0</v>
      </c>
      <c r="BM90" s="33">
        <f t="shared" si="23"/>
        <v>1622265.2170055874</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01233</v>
      </c>
      <c r="AY91" s="18" t="str">
        <f>IF(IFERROR(比較地域マスタ!$AE26,"")=0,"",IFERROR(比較地域マスタ!$AE26,""))</f>
        <v>伊達市</v>
      </c>
      <c r="BA91" s="22">
        <v>20</v>
      </c>
      <c r="BB91" s="22">
        <v>1</v>
      </c>
      <c r="BC91" s="18" t="str">
        <f t="shared" si="24"/>
        <v>01233</v>
      </c>
      <c r="BD91" s="18" t="str">
        <f t="shared" si="25"/>
        <v>伊達市</v>
      </c>
      <c r="BE91" s="33">
        <f>VLOOKUP(BC91&amp;"_"&amp;$AZ$9,データシート3!A:AB,MATCH("ea_"&amp;"太陽光（建物系）"&amp;"_年間発電",データシート3!$A$1:$AB$1,0),0)/10^3+VLOOKUP(BC91&amp;"_"&amp;$AZ$9,データシート3!A:AB,MATCH("ea_"&amp;"太陽光（土地系）"&amp;"_年間発電",データシート3!$A$1:$AB$1,0),0)/10^3</f>
        <v>1986407.0830000001</v>
      </c>
      <c r="BF91" s="33">
        <f>VLOOKUP(BC91&amp;"_"&amp;$AZ$9,データシート3!A:AB,MATCH("ea_"&amp;"風力（陸上）"&amp;"_年間発電",データシート3!$A$1:$AB$1,0),0)/10^3</f>
        <v>3078201.9730000002</v>
      </c>
      <c r="BG91" s="33">
        <f>VLOOKUP(BC91&amp;"_"&amp;$AZ$9,データシート3!A:AB,MATCH("ea_"&amp;"中小水（河川）"&amp;"_年間発電",データシート3!$A$1:$AB$1,0),0)/10^3+VLOOKUP(BC91&amp;"_"&amp;$AZ$9,データシート3!A:AB,MATCH("ea_"&amp;"中小水（農業用水路）"&amp;"_年間発電",データシート3!$A$1:$AB$1,0),0)/10^3</f>
        <v>54720.248</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38833.808000000005</v>
      </c>
      <c r="BI91" s="33">
        <f t="shared" si="26"/>
        <v>5158163.1119999997</v>
      </c>
      <c r="BJ91" s="33">
        <f>(VLOOKUP($BC91&amp;"_"&amp;$AZ$8,データシート3!$A:$AN,MATCH("da_合計",データシート3!$A$1:$AN$1,0),0))/10^3</f>
        <v>161527.62490861217</v>
      </c>
      <c r="BK91" s="33">
        <f t="shared" si="21"/>
        <v>4996635.4870913876</v>
      </c>
      <c r="BL91" s="33">
        <f t="shared" si="22"/>
        <v>0</v>
      </c>
      <c r="BM91" s="33">
        <f t="shared" si="23"/>
        <v>4996635.4870913876</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01584</v>
      </c>
      <c r="AY92" s="18" t="str">
        <f>IF(IFERROR(比較地域マスタ!$AE27,"")=0,"",IFERROR(比較地域マスタ!$AE27,""))</f>
        <v>洞爺湖町</v>
      </c>
      <c r="AZ92" s="16"/>
      <c r="BA92" s="22">
        <v>21</v>
      </c>
      <c r="BB92" s="22">
        <v>1</v>
      </c>
      <c r="BC92" s="18" t="str">
        <f t="shared" si="24"/>
        <v>01584</v>
      </c>
      <c r="BD92" s="18" t="str">
        <f t="shared" si="25"/>
        <v>洞爺湖町</v>
      </c>
      <c r="BE92" s="33">
        <f>VLOOKUP(BC92&amp;"_"&amp;$AZ$9,データシート3!A:AB,MATCH("ea_"&amp;"太陽光（建物系）"&amp;"_年間発電",データシート3!$A$1:$AB$1,0),0)/10^3+VLOOKUP(BC92&amp;"_"&amp;$AZ$9,データシート3!A:AB,MATCH("ea_"&amp;"太陽光（土地系）"&amp;"_年間発電",データシート3!$A$1:$AB$1,0),0)/10^3</f>
        <v>1075356.183</v>
      </c>
      <c r="BF92" s="33">
        <f>VLOOKUP(BC92&amp;"_"&amp;$AZ$9,データシート3!A:AB,MATCH("ea_"&amp;"風力（陸上）"&amp;"_年間発電",データシート3!$A$1:$AB$1,0),0)/10^3</f>
        <v>375285.26500000007</v>
      </c>
      <c r="BG92" s="33">
        <f>VLOOKUP(BC92&amp;"_"&amp;$AZ$9,データシート3!A:AB,MATCH("ea_"&amp;"中小水（河川）"&amp;"_年間発電",データシート3!$A$1:$AB$1,0),0)/10^3+VLOOKUP(BC92&amp;"_"&amp;$AZ$9,データシート3!A:AB,MATCH("ea_"&amp;"中小水（農業用水路）"&amp;"_年間発電",データシート3!$A$1:$AB$1,0),0)/10^3</f>
        <v>21370.653999999999</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3777.0670000000005</v>
      </c>
      <c r="BI92" s="33">
        <f t="shared" si="26"/>
        <v>1475789.1690000002</v>
      </c>
      <c r="BJ92" s="33">
        <f>(VLOOKUP($BC92&amp;"_"&amp;$AZ$8,データシート3!$A:$AN,MATCH("da_合計",データシート3!$A$1:$AN$1,0),0))/10^3</f>
        <v>49835.368597399734</v>
      </c>
      <c r="BK92" s="33">
        <f>BI92-BJ92</f>
        <v>1425953.8004026006</v>
      </c>
      <c r="BL92" s="33">
        <f t="shared" si="22"/>
        <v>0</v>
      </c>
      <c r="BM92" s="33">
        <f t="shared" si="23"/>
        <v>1425953.8004026006</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01213</v>
      </c>
      <c r="AY93" s="18" t="str">
        <f>IF(IFERROR(比較地域マスタ!$AE28,"")=0,"",IFERROR(比較地域マスタ!$AE28,""))</f>
        <v>苫小牧市</v>
      </c>
      <c r="AZ93" s="16"/>
      <c r="BA93" s="22">
        <v>22</v>
      </c>
      <c r="BB93" s="22">
        <v>1</v>
      </c>
      <c r="BC93" s="18" t="str">
        <f t="shared" si="24"/>
        <v>01213</v>
      </c>
      <c r="BD93" s="18" t="str">
        <f t="shared" si="25"/>
        <v>苫小牧市</v>
      </c>
      <c r="BE93" s="33">
        <f>VLOOKUP(BC93&amp;"_"&amp;$AZ$9,データシート3!A:AB,MATCH("ea_"&amp;"太陽光（建物系）"&amp;"_年間発電",データシート3!$A$1:$AB$1,0),0)/10^3+VLOOKUP(BC93&amp;"_"&amp;$AZ$9,データシート3!A:AB,MATCH("ea_"&amp;"太陽光（土地系）"&amp;"_年間発電",データシート3!$A$1:$AB$1,0),0)/10^3</f>
        <v>1382679.027</v>
      </c>
      <c r="BF93" s="33">
        <f>VLOOKUP(BC93&amp;"_"&amp;$AZ$9,データシート3!A:AB,MATCH("ea_"&amp;"風力（陸上）"&amp;"_年間発電",データシート3!$A$1:$AB$1,0),0)/10^3</f>
        <v>6418562.1270000003</v>
      </c>
      <c r="BG93" s="33">
        <f>VLOOKUP(BC93&amp;"_"&amp;$AZ$9,データシート3!A:AB,MATCH("ea_"&amp;"中小水（河川）"&amp;"_年間発電",データシート3!$A$1:$AB$1,0),0)/10^3+VLOOKUP(BC93&amp;"_"&amp;$AZ$9,データシート3!A:AB,MATCH("ea_"&amp;"中小水（農業用水路）"&amp;"_年間発電",データシート3!$A$1:$AB$1,0),0)/10^3</f>
        <v>827.83699999999988</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1836699.183</v>
      </c>
      <c r="BI93" s="33">
        <f t="shared" si="26"/>
        <v>9638768.1740000006</v>
      </c>
      <c r="BJ93" s="33">
        <f>(VLOOKUP($BC93&amp;"_"&amp;$AZ$8,データシート3!$A:$AN,MATCH("da_合計",データシート3!$A$1:$AN$1,0),0))/10^3</f>
        <v>1788242.7482793031</v>
      </c>
      <c r="BK93" s="33">
        <f t="shared" si="21"/>
        <v>7850525.4257206973</v>
      </c>
      <c r="BL93" s="33">
        <f t="shared" si="22"/>
        <v>0</v>
      </c>
      <c r="BM93" s="33">
        <f t="shared" si="23"/>
        <v>7850525.4257206973</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01571</v>
      </c>
      <c r="AY94" s="18" t="str">
        <f>IF(IFERROR(比較地域マスタ!$AE29,"")=0,"",IFERROR(比較地域マスタ!$AE29,""))</f>
        <v>豊浦町</v>
      </c>
      <c r="AZ94" s="16"/>
      <c r="BA94" s="22">
        <v>23</v>
      </c>
      <c r="BB94" s="22">
        <v>1</v>
      </c>
      <c r="BC94" s="18" t="str">
        <f t="shared" si="24"/>
        <v>01571</v>
      </c>
      <c r="BD94" s="18" t="str">
        <f t="shared" si="25"/>
        <v>豊浦町</v>
      </c>
      <c r="BE94" s="33">
        <f>VLOOKUP(BC94&amp;"_"&amp;$AZ$9,データシート3!A:AB,MATCH("ea_"&amp;"太陽光（建物系）"&amp;"_年間発電",データシート3!$A$1:$AB$1,0),0)/10^3+VLOOKUP(BC94&amp;"_"&amp;$AZ$9,データシート3!A:AB,MATCH("ea_"&amp;"太陽光（土地系）"&amp;"_年間発電",データシート3!$A$1:$AB$1,0),0)/10^3</f>
        <v>750786.28599999996</v>
      </c>
      <c r="BF94" s="33">
        <f>VLOOKUP(BC94&amp;"_"&amp;$AZ$9,データシート3!A:AB,MATCH("ea_"&amp;"風力（陸上）"&amp;"_年間発電",データシート3!$A$1:$AB$1,0),0)/10^3</f>
        <v>782040.27599999995</v>
      </c>
      <c r="BG94" s="33">
        <f>VLOOKUP(BC94&amp;"_"&amp;$AZ$9,データシート3!A:AB,MATCH("ea_"&amp;"中小水（河川）"&amp;"_年間発電",データシート3!$A$1:$AB$1,0),0)/10^3+VLOOKUP(BC94&amp;"_"&amp;$AZ$9,データシート3!A:AB,MATCH("ea_"&amp;"中小水（農業用水路）"&amp;"_年間発電",データシート3!$A$1:$AB$1,0),0)/10^3</f>
        <v>12603.627000000002</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1545430.189</v>
      </c>
      <c r="BJ94" s="33">
        <f>(VLOOKUP($BC94&amp;"_"&amp;$AZ$8,データシート3!$A:$AN,MATCH("da_合計",データシート3!$A$1:$AN$1,0),0))/10^3</f>
        <v>17382.25799906256</v>
      </c>
      <c r="BK94" s="33">
        <f t="shared" si="21"/>
        <v>1528047.9310009375</v>
      </c>
      <c r="BL94" s="33">
        <f t="shared" si="22"/>
        <v>0</v>
      </c>
      <c r="BM94" s="33">
        <f t="shared" si="23"/>
        <v>1528047.9310009375</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01337</v>
      </c>
      <c r="AY95" s="18" t="str">
        <f>IF(IFERROR(比較地域マスタ!$AE30,"")=0,"",IFERROR(比較地域マスタ!$AE30,""))</f>
        <v>七飯町</v>
      </c>
      <c r="AZ95" s="16"/>
      <c r="BA95" s="22">
        <v>24</v>
      </c>
      <c r="BB95" s="22">
        <v>1</v>
      </c>
      <c r="BC95" s="18" t="str">
        <f t="shared" si="24"/>
        <v>01337</v>
      </c>
      <c r="BD95" s="18" t="str">
        <f t="shared" si="25"/>
        <v>七飯町</v>
      </c>
      <c r="BE95" s="33">
        <f>VLOOKUP(BC95&amp;"_"&amp;$AZ$9,データシート3!A:AB,MATCH("ea_"&amp;"太陽光（建物系）"&amp;"_年間発電",データシート3!$A$1:$AB$1,0),0)/10^3+VLOOKUP(BC95&amp;"_"&amp;$AZ$9,データシート3!A:AB,MATCH("ea_"&amp;"太陽光（土地系）"&amp;"_年間発電",データシート3!$A$1:$AB$1,0),0)/10^3</f>
        <v>735418.82399999979</v>
      </c>
      <c r="BF95" s="33">
        <f>VLOOKUP(BC95&amp;"_"&amp;$AZ$9,データシート3!A:AB,MATCH("ea_"&amp;"風力（陸上）"&amp;"_年間発電",データシート3!$A$1:$AB$1,0),0)/10^3</f>
        <v>268872.00599999999</v>
      </c>
      <c r="BG95" s="33">
        <f>VLOOKUP(BC95&amp;"_"&amp;$AZ$9,データシート3!A:AB,MATCH("ea_"&amp;"中小水（河川）"&amp;"_年間発電",データシート3!$A$1:$AB$1,0),0)/10^3+VLOOKUP(BC95&amp;"_"&amp;$AZ$9,データシート3!A:AB,MATCH("ea_"&amp;"中小水（農業用水路）"&amp;"_年間発電",データシート3!$A$1:$AB$1,0),0)/10^3</f>
        <v>78505.61</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121.41400000000002</v>
      </c>
      <c r="BI95" s="33">
        <f t="shared" si="26"/>
        <v>1082917.8540000001</v>
      </c>
      <c r="BJ95" s="33">
        <f>(VLOOKUP($BC95&amp;"_"&amp;$AZ$8,データシート3!$A:$AN,MATCH("da_合計",データシート3!$A$1:$AN$1,0),0))/10^3</f>
        <v>120448.73234689821</v>
      </c>
      <c r="BK95" s="33">
        <f t="shared" si="21"/>
        <v>962469.12165310187</v>
      </c>
      <c r="BL95" s="33">
        <f t="shared" si="22"/>
        <v>0</v>
      </c>
      <c r="BM95" s="33">
        <f t="shared" si="23"/>
        <v>962469.12165310187</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01604</v>
      </c>
      <c r="AY96" s="18" t="str">
        <f>IF(IFERROR(比較地域マスタ!$AE31,"")=0,"",IFERROR(比較地域マスタ!$AE31,""))</f>
        <v>新冠町</v>
      </c>
      <c r="AZ96" s="16"/>
      <c r="BA96" s="22">
        <v>25</v>
      </c>
      <c r="BB96" s="22">
        <v>1</v>
      </c>
      <c r="BC96" s="18" t="str">
        <f t="shared" si="24"/>
        <v>01604</v>
      </c>
      <c r="BD96" s="18" t="str">
        <f t="shared" si="25"/>
        <v>新冠町</v>
      </c>
      <c r="BE96" s="33">
        <f>VLOOKUP(BC96&amp;"_"&amp;$AZ$9,データシート3!A:AB,MATCH("ea_"&amp;"太陽光（建物系）"&amp;"_年間発電",データシート3!$A$1:$AB$1,0),0)/10^3+VLOOKUP(BC96&amp;"_"&amp;$AZ$9,データシート3!A:AB,MATCH("ea_"&amp;"太陽光（土地系）"&amp;"_年間発電",データシート3!$A$1:$AB$1,0),0)/10^3</f>
        <v>2814694.077</v>
      </c>
      <c r="BF96" s="33">
        <f>VLOOKUP(BC96&amp;"_"&amp;$AZ$9,データシート3!A:AB,MATCH("ea_"&amp;"風力（陸上）"&amp;"_年間発電",データシート3!$A$1:$AB$1,0),0)/10^3</f>
        <v>1963254.0279999997</v>
      </c>
      <c r="BG96" s="33">
        <f>VLOOKUP(BC96&amp;"_"&amp;$AZ$9,データシート3!A:AB,MATCH("ea_"&amp;"中小水（河川）"&amp;"_年間発電",データシート3!$A$1:$AB$1,0),0)/10^3+VLOOKUP(BC96&amp;"_"&amp;$AZ$9,データシート3!A:AB,MATCH("ea_"&amp;"中小水（農業用水路）"&amp;"_年間発電",データシート3!$A$1:$AB$1,0),0)/10^3</f>
        <v>70059.14</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4848007.2449999992</v>
      </c>
      <c r="BJ96" s="33">
        <f>(VLOOKUP($BC96&amp;"_"&amp;$AZ$8,データシート3!$A:$AN,MATCH("da_合計",データシート3!$A$1:$AN$1,0),0))/10^3</f>
        <v>27018.806556529624</v>
      </c>
      <c r="BK96" s="33">
        <f t="shared" si="21"/>
        <v>4820988.4384434698</v>
      </c>
      <c r="BL96" s="33">
        <f t="shared" si="22"/>
        <v>0</v>
      </c>
      <c r="BM96" s="33">
        <f t="shared" si="23"/>
        <v>4820988.4384434698</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01230</v>
      </c>
      <c r="AY97" s="18" t="str">
        <f>IF(IFERROR(比較地域マスタ!$AE32,"")=0,"",IFERROR(比較地域マスタ!$AE32,""))</f>
        <v>登別市</v>
      </c>
      <c r="AZ97" s="16"/>
      <c r="BA97" s="22">
        <v>26</v>
      </c>
      <c r="BB97" s="22">
        <v>1</v>
      </c>
      <c r="BC97" s="18" t="str">
        <f t="shared" si="24"/>
        <v>01230</v>
      </c>
      <c r="BD97" s="18" t="str">
        <f t="shared" si="25"/>
        <v>登別市</v>
      </c>
      <c r="BE97" s="33">
        <f>VLOOKUP(BC97&amp;"_"&amp;$AZ$9,データシート3!A:AB,MATCH("ea_"&amp;"太陽光（建物系）"&amp;"_年間発電",データシート3!$A$1:$AB$1,0),0)/10^3+VLOOKUP(BC97&amp;"_"&amp;$AZ$9,データシート3!A:AB,MATCH("ea_"&amp;"太陽光（土地系）"&amp;"_年間発電",データシート3!$A$1:$AB$1,0),0)/10^3</f>
        <v>618400.69499999995</v>
      </c>
      <c r="BF97" s="33">
        <f>VLOOKUP(BC97&amp;"_"&amp;$AZ$9,データシート3!A:AB,MATCH("ea_"&amp;"風力（陸上）"&amp;"_年間発電",データシート3!$A$1:$AB$1,0),0)/10^3</f>
        <v>1216765.1910000003</v>
      </c>
      <c r="BG97" s="33">
        <f>VLOOKUP(BC97&amp;"_"&amp;$AZ$9,データシート3!A:AB,MATCH("ea_"&amp;"中小水（河川）"&amp;"_年間発電",データシート3!$A$1:$AB$1,0),0)/10^3+VLOOKUP(BC97&amp;"_"&amp;$AZ$9,データシート3!A:AB,MATCH("ea_"&amp;"中小水（農業用水路）"&amp;"_年間発電",データシート3!$A$1:$AB$1,0),0)/10^3</f>
        <v>7833.1469999999999</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108903.13000000002</v>
      </c>
      <c r="BI97" s="33">
        <f t="shared" si="26"/>
        <v>1951902.1630000006</v>
      </c>
      <c r="BJ97" s="33">
        <f>(VLOOKUP($BC97&amp;"_"&amp;$AZ$8,データシート3!$A:$AN,MATCH("da_合計",データシート3!$A$1:$AN$1,0),0))/10^3</f>
        <v>199142.76895160001</v>
      </c>
      <c r="BK97" s="33">
        <f t="shared" si="21"/>
        <v>1752759.3940484007</v>
      </c>
      <c r="BL97" s="33">
        <f t="shared" si="22"/>
        <v>0</v>
      </c>
      <c r="BM97" s="33">
        <f t="shared" si="23"/>
        <v>1752759.3940484007</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01202</v>
      </c>
      <c r="AY98" s="18" t="str">
        <f>IF(IFERROR(比較地域マスタ!$AE33,"")=0,"",IFERROR(比較地域マスタ!$AE33,""))</f>
        <v>函館市</v>
      </c>
      <c r="AZ98" s="16"/>
      <c r="BA98" s="22">
        <v>27</v>
      </c>
      <c r="BB98" s="22">
        <v>1</v>
      </c>
      <c r="BC98" s="18" t="str">
        <f t="shared" si="24"/>
        <v>01202</v>
      </c>
      <c r="BD98" s="18" t="str">
        <f t="shared" si="25"/>
        <v>函館市</v>
      </c>
      <c r="BE98" s="33">
        <f>VLOOKUP(BC98&amp;"_"&amp;$AZ$9,データシート3!A:AB,MATCH("ea_"&amp;"太陽光（建物系）"&amp;"_年間発電",データシート3!$A$1:$AB$1,0),0)/10^3+VLOOKUP(BC98&amp;"_"&amp;$AZ$9,データシート3!A:AB,MATCH("ea_"&amp;"太陽光（土地系）"&amp;"_年間発電",データシート3!$A$1:$AB$1,0),0)/10^3</f>
        <v>1933591.452</v>
      </c>
      <c r="BF98" s="33">
        <f>VLOOKUP(BC98&amp;"_"&amp;$AZ$9,データシート3!A:AB,MATCH("ea_"&amp;"風力（陸上）"&amp;"_年間発電",データシート3!$A$1:$AB$1,0),0)/10^3</f>
        <v>5994159.0690000001</v>
      </c>
      <c r="BG98" s="33">
        <f>VLOOKUP(BC98&amp;"_"&amp;$AZ$9,データシート3!A:AB,MATCH("ea_"&amp;"中小水（河川）"&amp;"_年間発電",データシート3!$A$1:$AB$1,0),0)/10^3+VLOOKUP(BC98&amp;"_"&amp;$AZ$9,データシート3!A:AB,MATCH("ea_"&amp;"中小水（農業用水路）"&amp;"_年間発電",データシート3!$A$1:$AB$1,0),0)/10^3</f>
        <v>95243.207999999999</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6631.1030000000001</v>
      </c>
      <c r="BI98" s="33">
        <f t="shared" si="26"/>
        <v>8029624.8319999995</v>
      </c>
      <c r="BJ98" s="33">
        <f>(VLOOKUP($BC98&amp;"_"&amp;$AZ$8,データシート3!$A:$AN,MATCH("da_合計",データシート3!$A$1:$AN$1,0),0))/10^3</f>
        <v>1376334.7883544785</v>
      </c>
      <c r="BK98" s="33">
        <f t="shared" si="21"/>
        <v>6653290.0436455207</v>
      </c>
      <c r="BL98" s="33">
        <f t="shared" si="22"/>
        <v>0</v>
      </c>
      <c r="BM98" s="33">
        <f t="shared" si="23"/>
        <v>6653290.0436455207</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01601</v>
      </c>
      <c r="AY99" s="18" t="str">
        <f>IF(IFERROR(比較地域マスタ!$AE34,"")=0,"",IFERROR(比較地域マスタ!$AE34,""))</f>
        <v>日高町</v>
      </c>
      <c r="AZ99" s="16"/>
      <c r="BA99" s="22">
        <v>28</v>
      </c>
      <c r="BB99" s="22">
        <v>1</v>
      </c>
      <c r="BC99" s="18" t="str">
        <f t="shared" si="24"/>
        <v>01601</v>
      </c>
      <c r="BD99" s="18" t="str">
        <f t="shared" si="25"/>
        <v>日高町</v>
      </c>
      <c r="BE99" s="33">
        <f>VLOOKUP(BC99&amp;"_"&amp;$AZ$9,データシート3!A:AB,MATCH("ea_"&amp;"太陽光（建物系）"&amp;"_年間発電",データシート3!$A$1:$AB$1,0),0)/10^3+VLOOKUP(BC99&amp;"_"&amp;$AZ$9,データシート3!A:AB,MATCH("ea_"&amp;"太陽光（土地系）"&amp;"_年間発電",データシート3!$A$1:$AB$1,0),0)/10^3</f>
        <v>3893833.5509999995</v>
      </c>
      <c r="BF99" s="33">
        <f>VLOOKUP(BC99&amp;"_"&amp;$AZ$9,データシート3!A:AB,MATCH("ea_"&amp;"風力（陸上）"&amp;"_年間発電",データシート3!$A$1:$AB$1,0),0)/10^3</f>
        <v>3594345.91</v>
      </c>
      <c r="BG99" s="33">
        <f>VLOOKUP(BC99&amp;"_"&amp;$AZ$9,データシート3!A:AB,MATCH("ea_"&amp;"中小水（河川）"&amp;"_年間発電",データシート3!$A$1:$AB$1,0),0)/10^3+VLOOKUP(BC99&amp;"_"&amp;$AZ$9,データシート3!A:AB,MATCH("ea_"&amp;"中小水（農業用水路）"&amp;"_年間発電",データシート3!$A$1:$AB$1,0),0)/10^3</f>
        <v>115557.436</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8880.3619999999992</v>
      </c>
      <c r="BI99" s="33">
        <f t="shared" si="26"/>
        <v>7612617.2589999987</v>
      </c>
      <c r="BJ99" s="33">
        <f>(VLOOKUP($BC99&amp;"_"&amp;$AZ$8,データシート3!$A:$AN,MATCH("da_合計",データシート3!$A$1:$AN$1,0),0))/10^3</f>
        <v>66075.605006888902</v>
      </c>
      <c r="BK99" s="33">
        <f t="shared" si="21"/>
        <v>7546541.6539931102</v>
      </c>
      <c r="BL99" s="33">
        <f t="shared" si="22"/>
        <v>0</v>
      </c>
      <c r="BM99" s="33">
        <f t="shared" si="23"/>
        <v>7546541.6539931102</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01602</v>
      </c>
      <c r="AY100" s="18" t="str">
        <f>IF(IFERROR(比較地域マスタ!$AE35,"")=0,"",IFERROR(比較地域マスタ!$AE35,""))</f>
        <v>平取町</v>
      </c>
      <c r="AZ100" s="16"/>
      <c r="BA100" s="22">
        <v>29</v>
      </c>
      <c r="BB100" s="22">
        <v>1</v>
      </c>
      <c r="BC100" s="18" t="str">
        <f t="shared" si="24"/>
        <v>01602</v>
      </c>
      <c r="BD100" s="18" t="str">
        <f t="shared" si="25"/>
        <v>平取町</v>
      </c>
      <c r="BE100" s="33">
        <f>VLOOKUP(BC100&amp;"_"&amp;$AZ$9,データシート3!A:AB,MATCH("ea_"&amp;"太陽光（建物系）"&amp;"_年間発電",データシート3!$A$1:$AB$1,0),0)/10^3+VLOOKUP(BC100&amp;"_"&amp;$AZ$9,データシート3!A:AB,MATCH("ea_"&amp;"太陽光（土地系）"&amp;"_年間発電",データシート3!$A$1:$AB$1,0),0)/10^3</f>
        <v>1725396.5999999999</v>
      </c>
      <c r="BF100" s="33">
        <f>VLOOKUP(BC100&amp;"_"&amp;$AZ$9,データシート3!A:AB,MATCH("ea_"&amp;"風力（陸上）"&amp;"_年間発電",データシート3!$A$1:$AB$1,0),0)/10^3</f>
        <v>2980159.0639999998</v>
      </c>
      <c r="BG100" s="33">
        <f>VLOOKUP(BC100&amp;"_"&amp;$AZ$9,データシート3!A:AB,MATCH("ea_"&amp;"中小水（河川）"&amp;"_年間発電",データシート3!$A$1:$AB$1,0),0)/10^3+VLOOKUP(BC100&amp;"_"&amp;$AZ$9,データシート3!A:AB,MATCH("ea_"&amp;"中小水（農業用水路）"&amp;"_年間発電",データシート3!$A$1:$AB$1,0),0)/10^3</f>
        <v>51690.088000000003</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14362.616</v>
      </c>
      <c r="BI100" s="33">
        <f t="shared" si="26"/>
        <v>4771608.3680000007</v>
      </c>
      <c r="BJ100" s="33">
        <f>(VLOOKUP($BC100&amp;"_"&amp;$AZ$8,データシート3!$A:$AN,MATCH("da_合計",データシート3!$A$1:$AN$1,0),0))/10^3</f>
        <v>22146.684968627662</v>
      </c>
      <c r="BK100" s="33">
        <f t="shared" si="21"/>
        <v>4749461.6830313727</v>
      </c>
      <c r="BL100" s="33">
        <f t="shared" si="22"/>
        <v>0</v>
      </c>
      <c r="BM100" s="33">
        <f t="shared" si="23"/>
        <v>4749461.6830313727</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01332</v>
      </c>
      <c r="AY101" s="18" t="str">
        <f>IF(IFERROR(比較地域マスタ!$AE36,"")=0,"",IFERROR(比較地域マスタ!$AE36,""))</f>
        <v>福島町</v>
      </c>
      <c r="AZ101" s="16"/>
      <c r="BA101" s="22">
        <v>30</v>
      </c>
      <c r="BB101" s="22">
        <v>1</v>
      </c>
      <c r="BC101" s="18" t="str">
        <f t="shared" si="24"/>
        <v>01332</v>
      </c>
      <c r="BD101" s="18" t="str">
        <f t="shared" si="25"/>
        <v>福島町</v>
      </c>
      <c r="BE101" s="33">
        <f>VLOOKUP(BC101&amp;"_"&amp;$AZ$9,データシート3!A:AB,MATCH("ea_"&amp;"太陽光（建物系）"&amp;"_年間発電",データシート3!$A$1:$AB$1,0),0)/10^3+VLOOKUP(BC101&amp;"_"&amp;$AZ$9,データシート3!A:AB,MATCH("ea_"&amp;"太陽光（土地系）"&amp;"_年間発電",データシート3!$A$1:$AB$1,0),0)/10^3</f>
        <v>72383.281000000017</v>
      </c>
      <c r="BF101" s="33">
        <f>VLOOKUP(BC101&amp;"_"&amp;$AZ$9,データシート3!A:AB,MATCH("ea_"&amp;"風力（陸上）"&amp;"_年間発電",データシート3!$A$1:$AB$1,0),0)/10^3</f>
        <v>1295619.615</v>
      </c>
      <c r="BG101" s="33">
        <f>VLOOKUP(BC101&amp;"_"&amp;$AZ$9,データシート3!A:AB,MATCH("ea_"&amp;"中小水（河川）"&amp;"_年間発電",データシート3!$A$1:$AB$1,0),0)/10^3+VLOOKUP(BC101&amp;"_"&amp;$AZ$9,データシート3!A:AB,MATCH("ea_"&amp;"中小水（農業用水路）"&amp;"_年間発電",データシート3!$A$1:$AB$1,0),0)/10^3</f>
        <v>42037.610999999997</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1410040.507</v>
      </c>
      <c r="BJ101" s="33">
        <f>(VLOOKUP($BC101&amp;"_"&amp;$AZ$8,データシート3!$A:$AN,MATCH("da_合計",データシート3!$A$1:$AN$1,0),0))/10^3</f>
        <v>16198.249712221179</v>
      </c>
      <c r="BK101" s="33">
        <f t="shared" si="21"/>
        <v>1393842.2572877789</v>
      </c>
      <c r="BL101" s="33">
        <f t="shared" si="22"/>
        <v>0</v>
      </c>
      <c r="BM101" s="33">
        <f t="shared" si="23"/>
        <v>1393842.2572877789</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01236</v>
      </c>
      <c r="AY102" s="18" t="str">
        <f>IF(IFERROR(比較地域マスタ!$AE37,"")=0,"",IFERROR(比較地域マスタ!$AE37,""))</f>
        <v>北斗市</v>
      </c>
      <c r="AZ102" s="16"/>
      <c r="BA102" s="22">
        <v>31</v>
      </c>
      <c r="BB102" s="22">
        <v>1</v>
      </c>
      <c r="BC102" s="18" t="str">
        <f t="shared" si="24"/>
        <v>01236</v>
      </c>
      <c r="BD102" s="18" t="str">
        <f t="shared" si="25"/>
        <v>北斗市</v>
      </c>
      <c r="BE102" s="33">
        <f>VLOOKUP(BC102&amp;"_"&amp;$AZ$9,データシート3!A:AB,MATCH("ea_"&amp;"太陽光（建物系）"&amp;"_年間発電",データシート3!$A$1:$AB$1,0),0)/10^3+VLOOKUP(BC102&amp;"_"&amp;$AZ$9,データシート3!A:AB,MATCH("ea_"&amp;"太陽光（土地系）"&amp;"_年間発電",データシート3!$A$1:$AB$1,0),0)/10^3</f>
        <v>1525958.1029999997</v>
      </c>
      <c r="BF102" s="33">
        <f>VLOOKUP(BC102&amp;"_"&amp;$AZ$9,データシート3!A:AB,MATCH("ea_"&amp;"風力（陸上）"&amp;"_年間発電",データシート3!$A$1:$AB$1,0),0)/10^3</f>
        <v>3932191.9569999999</v>
      </c>
      <c r="BG102" s="33">
        <f>VLOOKUP(BC102&amp;"_"&amp;$AZ$9,データシート3!A:AB,MATCH("ea_"&amp;"中小水（河川）"&amp;"_年間発電",データシート3!$A$1:$AB$1,0),0)/10^3+VLOOKUP(BC102&amp;"_"&amp;$AZ$9,データシート3!A:AB,MATCH("ea_"&amp;"中小水（農業用水路）"&amp;"_年間発電",データシート3!$A$1:$AB$1,0),0)/10^3</f>
        <v>88075.953999999998</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2117.011</v>
      </c>
      <c r="BI102" s="33">
        <f t="shared" si="26"/>
        <v>5548343.0249999994</v>
      </c>
      <c r="BJ102" s="33">
        <f>(VLOOKUP($BC102&amp;"_"&amp;$AZ$8,データシート3!$A:$AN,MATCH("da_合計",データシート3!$A$1:$AN$1,0),0))/10^3</f>
        <v>234391.87670421632</v>
      </c>
      <c r="BK102" s="33">
        <f t="shared" si="21"/>
        <v>5313951.1482957834</v>
      </c>
      <c r="BL102" s="33">
        <f t="shared" si="22"/>
        <v>0</v>
      </c>
      <c r="BM102" s="33">
        <f t="shared" si="23"/>
        <v>5313951.1482957834</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01331</v>
      </c>
      <c r="AY103" s="18" t="str">
        <f>IF(IFERROR(比較地域マスタ!$AE38,"")=0,"",IFERROR(比較地域マスタ!$AE38,""))</f>
        <v>松前町</v>
      </c>
      <c r="AZ103" s="16"/>
      <c r="BA103" s="22">
        <v>32</v>
      </c>
      <c r="BB103" s="22">
        <v>1</v>
      </c>
      <c r="BC103" s="18" t="str">
        <f t="shared" si="24"/>
        <v>01331</v>
      </c>
      <c r="BD103" s="18" t="str">
        <f t="shared" si="25"/>
        <v>松前町</v>
      </c>
      <c r="BE103" s="33">
        <f>VLOOKUP(BC103&amp;"_"&amp;$AZ$9,データシート3!A:AB,MATCH("ea_"&amp;"太陽光（建物系）"&amp;"_年間発電",データシート3!$A$1:$AB$1,0),0)/10^3+VLOOKUP(BC103&amp;"_"&amp;$AZ$9,データシート3!A:AB,MATCH("ea_"&amp;"太陽光（土地系）"&amp;"_年間発電",データシート3!$A$1:$AB$1,0),0)/10^3</f>
        <v>218860.05400000003</v>
      </c>
      <c r="BF103" s="33">
        <f>VLOOKUP(BC103&amp;"_"&amp;$AZ$9,データシート3!A:AB,MATCH("ea_"&amp;"風力（陸上）"&amp;"_年間発電",データシート3!$A$1:$AB$1,0),0)/10^3</f>
        <v>1925690.554</v>
      </c>
      <c r="BG103" s="33">
        <f>VLOOKUP(BC103&amp;"_"&amp;$AZ$9,データシート3!A:AB,MATCH("ea_"&amp;"中小水（河川）"&amp;"_年間発電",データシート3!$A$1:$AB$1,0),0)/10^3+VLOOKUP(BC103&amp;"_"&amp;$AZ$9,データシート3!A:AB,MATCH("ea_"&amp;"中小水（農業用水路）"&amp;"_年間発電",データシート3!$A$1:$AB$1,0),0)/10^3</f>
        <v>125342.686</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77.263000000000005</v>
      </c>
      <c r="BI103" s="33">
        <f t="shared" si="26"/>
        <v>2269970.557</v>
      </c>
      <c r="BJ103" s="33">
        <f>(VLOOKUP($BC103&amp;"_"&amp;$AZ$8,データシート3!$A:$AN,MATCH("da_合計",データシート3!$A$1:$AN$1,0),0))/10^3</f>
        <v>30373.488575562511</v>
      </c>
      <c r="BK103" s="33">
        <f t="shared" si="21"/>
        <v>2239597.0684244377</v>
      </c>
      <c r="BL103" s="33">
        <f t="shared" si="22"/>
        <v>0</v>
      </c>
      <c r="BM103" s="33">
        <f t="shared" si="23"/>
        <v>2239597.0684244377</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01586</v>
      </c>
      <c r="AY104" s="18" t="str">
        <f>IF(IFERROR(比較地域マスタ!$AE39,"")=0,"",IFERROR(比較地域マスタ!$AE39,""))</f>
        <v>むかわ町</v>
      </c>
      <c r="AZ104" s="16"/>
      <c r="BA104" s="22">
        <v>33</v>
      </c>
      <c r="BB104" s="22">
        <v>1</v>
      </c>
      <c r="BC104" s="18" t="str">
        <f t="shared" si="24"/>
        <v>01586</v>
      </c>
      <c r="BD104" s="18" t="str">
        <f t="shared" si="25"/>
        <v>むかわ町</v>
      </c>
      <c r="BE104" s="33">
        <f>VLOOKUP(BC104&amp;"_"&amp;$AZ$9,データシート3!A:AB,MATCH("ea_"&amp;"太陽光（建物系）"&amp;"_年間発電",データシート3!$A$1:$AB$1,0),0)/10^3+VLOOKUP(BC104&amp;"_"&amp;$AZ$9,データシート3!A:AB,MATCH("ea_"&amp;"太陽光（土地系）"&amp;"_年間発電",データシート3!$A$1:$AB$1,0),0)/10^3</f>
        <v>1641393.4739999999</v>
      </c>
      <c r="BF104" s="33">
        <f>VLOOKUP(BC104&amp;"_"&amp;$AZ$9,データシート3!A:AB,MATCH("ea_"&amp;"風力（陸上）"&amp;"_年間発電",データシート3!$A$1:$AB$1,0),0)/10^3</f>
        <v>5162483.3459999999</v>
      </c>
      <c r="BG104" s="33">
        <f>VLOOKUP(BC104&amp;"_"&amp;$AZ$9,データシート3!A:AB,MATCH("ea_"&amp;"中小水（河川）"&amp;"_年間発電",データシート3!$A$1:$AB$1,0),0)/10^3+VLOOKUP(BC104&amp;"_"&amp;$AZ$9,データシート3!A:AB,MATCH("ea_"&amp;"中小水（農業用水路）"&amp;"_年間発電",データシート3!$A$1:$AB$1,0),0)/10^3</f>
        <v>18323.545999999995</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58185.56700000001</v>
      </c>
      <c r="BI104" s="33">
        <f t="shared" si="26"/>
        <v>6880385.9330000002</v>
      </c>
      <c r="BJ104" s="33">
        <f>(VLOOKUP($BC104&amp;"_"&amp;$AZ$8,データシート3!$A:$AN,MATCH("da_合計",データシート3!$A$1:$AN$1,0),0))/10^3</f>
        <v>39577.250112766618</v>
      </c>
      <c r="BK104" s="33">
        <f t="shared" ref="BK104:BK135" si="27">BI104-BJ104</f>
        <v>6840808.6828872338</v>
      </c>
      <c r="BL104" s="33">
        <f t="shared" ref="BL104:BL135" si="28">IF(BK104&gt;0,0,BK104)</f>
        <v>0</v>
      </c>
      <c r="BM104" s="33">
        <f t="shared" ref="BM104:BM135" si="29">IF(BK104&gt;0,BK104,0)</f>
        <v>6840808.6828872338</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01205</v>
      </c>
      <c r="AY105" s="18" t="str">
        <f>IF(IFERROR(比較地域マスタ!$AE40,"")=0,"",IFERROR(比較地域マスタ!$AE40,""))</f>
        <v>室蘭市</v>
      </c>
      <c r="AZ105" s="16"/>
      <c r="BA105" s="22">
        <v>34</v>
      </c>
      <c r="BB105" s="22">
        <v>1</v>
      </c>
      <c r="BC105" s="18" t="str">
        <f t="shared" si="24"/>
        <v>01205</v>
      </c>
      <c r="BD105" s="18" t="str">
        <f t="shared" si="25"/>
        <v>室蘭市</v>
      </c>
      <c r="BE105" s="33">
        <f>VLOOKUP(BC105&amp;"_"&amp;$AZ$9,データシート3!A:AB,MATCH("ea_"&amp;"太陽光（建物系）"&amp;"_年間発電",データシート3!$A$1:$AB$1,0),0)/10^3+VLOOKUP(BC105&amp;"_"&amp;$AZ$9,データシート3!A:AB,MATCH("ea_"&amp;"太陽光（土地系）"&amp;"_年間発電",データシート3!$A$1:$AB$1,0),0)/10^3</f>
        <v>568153.69299999997</v>
      </c>
      <c r="BF105" s="33">
        <f>VLOOKUP(BC105&amp;"_"&amp;$AZ$9,データシート3!A:AB,MATCH("ea_"&amp;"風力（陸上）"&amp;"_年間発電",データシート3!$A$1:$AB$1,0),0)/10^3</f>
        <v>168740.068</v>
      </c>
      <c r="BG105" s="33">
        <f>VLOOKUP(BC105&amp;"_"&amp;$AZ$9,データシート3!A:AB,MATCH("ea_"&amp;"中小水（河川）"&amp;"_年間発電",データシート3!$A$1:$AB$1,0),0)/10^3+VLOOKUP(BC105&amp;"_"&amp;$AZ$9,データシート3!A:AB,MATCH("ea_"&amp;"中小水（農業用水路）"&amp;"_年間発電",データシート3!$A$1:$AB$1,0),0)/10^3</f>
        <v>2566.6480000000006</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1175.452</v>
      </c>
      <c r="BI105" s="33">
        <f t="shared" si="26"/>
        <v>740635.86100000003</v>
      </c>
      <c r="BJ105" s="33">
        <f>(VLOOKUP($BC105&amp;"_"&amp;$AZ$8,データシート3!$A:$AN,MATCH("da_合計",データシート3!$A$1:$AN$1,0),0))/10^3</f>
        <v>735365.35317314661</v>
      </c>
      <c r="BK105" s="33">
        <f t="shared" si="27"/>
        <v>5270.5078268534271</v>
      </c>
      <c r="BL105" s="33">
        <f t="shared" si="28"/>
        <v>0</v>
      </c>
      <c r="BM105" s="33">
        <f t="shared" si="29"/>
        <v>5270.5078268534271</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01345</v>
      </c>
      <c r="AY106" s="18" t="str">
        <f>IF(IFERROR(比較地域マスタ!$AE41,"")=0,"",IFERROR(比較地域マスタ!$AE41,""))</f>
        <v>森町</v>
      </c>
      <c r="AZ106" s="16"/>
      <c r="BA106" s="22">
        <v>35</v>
      </c>
      <c r="BB106" s="22">
        <v>1</v>
      </c>
      <c r="BC106" s="18" t="str">
        <f t="shared" si="24"/>
        <v>01345</v>
      </c>
      <c r="BD106" s="18" t="str">
        <f t="shared" si="25"/>
        <v>森町</v>
      </c>
      <c r="BE106" s="33">
        <f>VLOOKUP(BC106&amp;"_"&amp;$AZ$9,データシート3!A:AB,MATCH("ea_"&amp;"太陽光（建物系）"&amp;"_年間発電",データシート3!$A$1:$AB$1,0),0)/10^3+VLOOKUP(BC106&amp;"_"&amp;$AZ$9,データシート3!A:AB,MATCH("ea_"&amp;"太陽光（土地系）"&amp;"_年間発電",データシート3!$A$1:$AB$1,0),0)/10^3</f>
        <v>1218492.601</v>
      </c>
      <c r="BF106" s="33">
        <f>VLOOKUP(BC106&amp;"_"&amp;$AZ$9,データシート3!A:AB,MATCH("ea_"&amp;"風力（陸上）"&amp;"_年間発電",データシート3!$A$1:$AB$1,0),0)/10^3</f>
        <v>4259237.2750000004</v>
      </c>
      <c r="BG106" s="33">
        <f>VLOOKUP(BC106&amp;"_"&amp;$AZ$9,データシート3!A:AB,MATCH("ea_"&amp;"中小水（河川）"&amp;"_年間発電",データシート3!$A$1:$AB$1,0),0)/10^3+VLOOKUP(BC106&amp;"_"&amp;$AZ$9,データシート3!A:AB,MATCH("ea_"&amp;"中小水（農業用水路）"&amp;"_年間発電",データシート3!$A$1:$AB$1,0),0)/10^3</f>
        <v>70904.235000000001</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126563.37900000002</v>
      </c>
      <c r="BI106" s="33">
        <f t="shared" si="26"/>
        <v>5675197.4900000002</v>
      </c>
      <c r="BJ106" s="33">
        <f>(VLOOKUP($BC106&amp;"_"&amp;$AZ$8,データシート3!$A:$AN,MATCH("da_合計",データシート3!$A$1:$AN$1,0),0))/10^3</f>
        <v>102458.97201823577</v>
      </c>
      <c r="BK106" s="33">
        <f t="shared" si="27"/>
        <v>5572738.5179817649</v>
      </c>
      <c r="BL106" s="33">
        <f t="shared" si="28"/>
        <v>0</v>
      </c>
      <c r="BM106" s="33">
        <f t="shared" si="29"/>
        <v>5572738.5179817649</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01346</v>
      </c>
      <c r="AY107" s="18" t="str">
        <f>IF(IFERROR(比較地域マスタ!$AE42,"")=0,"",IFERROR(比較地域マスタ!$AE42,""))</f>
        <v>八雲町</v>
      </c>
      <c r="AZ107" s="16"/>
      <c r="BA107" s="22">
        <v>36</v>
      </c>
      <c r="BB107" s="22">
        <v>1</v>
      </c>
      <c r="BC107" s="18" t="str">
        <f t="shared" si="24"/>
        <v>01346</v>
      </c>
      <c r="BD107" s="18" t="str">
        <f t="shared" si="25"/>
        <v>八雲町</v>
      </c>
      <c r="BE107" s="33">
        <f>VLOOKUP(BC107&amp;"_"&amp;$AZ$9,データシート3!A:AB,MATCH("ea_"&amp;"太陽光（建物系）"&amp;"_年間発電",データシート3!$A$1:$AB$1,0),0)/10^3+VLOOKUP(BC107&amp;"_"&amp;$AZ$9,データシート3!A:AB,MATCH("ea_"&amp;"太陽光（土地系）"&amp;"_年間発電",データシート3!$A$1:$AB$1,0),0)/10^3</f>
        <v>2811068.662</v>
      </c>
      <c r="BF107" s="33">
        <f>VLOOKUP(BC107&amp;"_"&amp;$AZ$9,データシート3!A:AB,MATCH("ea_"&amp;"風力（陸上）"&amp;"_年間発電",データシート3!$A$1:$AB$1,0),0)/10^3</f>
        <v>10368648.847999997</v>
      </c>
      <c r="BG107" s="33">
        <f>VLOOKUP(BC107&amp;"_"&amp;$AZ$9,データシート3!A:AB,MATCH("ea_"&amp;"中小水（河川）"&amp;"_年間発電",データシート3!$A$1:$AB$1,0),0)/10^3+VLOOKUP(BC107&amp;"_"&amp;$AZ$9,データシート3!A:AB,MATCH("ea_"&amp;"中小水（農業用水路）"&amp;"_年間発電",データシート3!$A$1:$AB$1,0),0)/10^3</f>
        <v>135965.18299999999</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296593.49399999995</v>
      </c>
      <c r="BI107" s="33">
        <f t="shared" si="26"/>
        <v>13612276.186999999</v>
      </c>
      <c r="BJ107" s="33">
        <f>(VLOOKUP($BC107&amp;"_"&amp;$AZ$8,データシート3!$A:$AN,MATCH("da_合計",データシート3!$A$1:$AN$1,0),0))/10^3</f>
        <v>99868.266568411404</v>
      </c>
      <c r="BK107" s="33">
        <f t="shared" si="27"/>
        <v>13512407.920431588</v>
      </c>
      <c r="BL107" s="33">
        <f t="shared" si="28"/>
        <v>0</v>
      </c>
      <c r="BM107" s="33">
        <f t="shared" si="29"/>
        <v>13512407.920431588</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七飯町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01337</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1635</v>
      </c>
      <c r="H6" s="1047" t="s">
        <v>1636</v>
      </c>
      <c r="I6" s="1047" t="s">
        <v>1637</v>
      </c>
      <c r="J6" s="1048" t="s">
        <v>518</v>
      </c>
      <c r="K6" s="1048" t="s">
        <v>519</v>
      </c>
      <c r="L6" s="1048" t="s">
        <v>1638</v>
      </c>
      <c r="M6" s="1048" t="s">
        <v>1639</v>
      </c>
      <c r="N6" s="1047" t="s">
        <v>1640</v>
      </c>
      <c r="O6" s="1047" t="s">
        <v>1641</v>
      </c>
      <c r="P6" s="1047" t="s">
        <v>1642</v>
      </c>
      <c r="Q6" s="1049" t="s">
        <v>1643</v>
      </c>
      <c r="R6" s="1047" t="s">
        <v>1635</v>
      </c>
      <c r="S6" s="1047" t="s">
        <v>1636</v>
      </c>
      <c r="T6" s="1047" t="s">
        <v>1637</v>
      </c>
      <c r="U6" s="1048" t="s">
        <v>518</v>
      </c>
      <c r="V6" s="1048" t="s">
        <v>519</v>
      </c>
      <c r="W6" s="1048" t="s">
        <v>1638</v>
      </c>
      <c r="X6" s="1048" t="s">
        <v>1639</v>
      </c>
      <c r="Y6" s="1047" t="s">
        <v>1640</v>
      </c>
      <c r="Z6" s="1047" t="s">
        <v>1641</v>
      </c>
      <c r="AA6" s="1047" t="s">
        <v>1642</v>
      </c>
      <c r="AB6" s="1050" t="s">
        <v>1643</v>
      </c>
      <c r="AC6" s="697"/>
    </row>
    <row r="7" spans="2:30" s="21" customFormat="1" ht="20.45" customHeight="1" thickTop="1">
      <c r="B7" s="1157" t="s">
        <v>112</v>
      </c>
      <c r="C7" s="1158"/>
      <c r="D7" s="1159"/>
      <c r="E7" s="698"/>
      <c r="F7" s="699"/>
      <c r="G7" s="700">
        <f t="shared" ref="G7:AB7" si="0">SUM(G8:G13)</f>
        <v>1</v>
      </c>
      <c r="H7" s="701">
        <f t="shared" si="0"/>
        <v>0</v>
      </c>
      <c r="I7" s="701">
        <f t="shared" si="0"/>
        <v>1</v>
      </c>
      <c r="J7" s="701">
        <f t="shared" si="0"/>
        <v>0</v>
      </c>
      <c r="K7" s="702">
        <f t="shared" si="0"/>
        <v>0</v>
      </c>
      <c r="L7" s="702">
        <f t="shared" si="0"/>
        <v>1</v>
      </c>
      <c r="M7" s="702">
        <f t="shared" si="0"/>
        <v>1</v>
      </c>
      <c r="N7" s="702">
        <f t="shared" si="0"/>
        <v>1</v>
      </c>
      <c r="O7" s="702">
        <f>SUM(O8:O13)</f>
        <v>1</v>
      </c>
      <c r="P7" s="702">
        <f t="shared" si="0"/>
        <v>1</v>
      </c>
      <c r="Q7" s="703">
        <f>SUM(Q8:Q13)</f>
        <v>1</v>
      </c>
      <c r="R7" s="909">
        <f t="shared" si="0"/>
        <v>16.297999999999998</v>
      </c>
      <c r="S7" s="910">
        <f t="shared" si="0"/>
        <v>0</v>
      </c>
      <c r="T7" s="910">
        <f t="shared" si="0"/>
        <v>21.402999999999999</v>
      </c>
      <c r="U7" s="910">
        <f t="shared" si="0"/>
        <v>0</v>
      </c>
      <c r="V7" s="910">
        <f t="shared" si="0"/>
        <v>0</v>
      </c>
      <c r="W7" s="910">
        <f t="shared" si="0"/>
        <v>24.687000000000001</v>
      </c>
      <c r="X7" s="910">
        <f t="shared" si="0"/>
        <v>35.029000000000003</v>
      </c>
      <c r="Y7" s="910">
        <f t="shared" si="0"/>
        <v>37.142000000000003</v>
      </c>
      <c r="Z7" s="910">
        <f>SUM(Z8:Z13)</f>
        <v>35.698</v>
      </c>
      <c r="AA7" s="910">
        <f>SUM(AA8:AA13)</f>
        <v>31.286000000000001</v>
      </c>
      <c r="AB7" s="911">
        <f t="shared" si="0"/>
        <v>31.91</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1</v>
      </c>
      <c r="H10" s="714">
        <f>VLOOKUP($D$3&amp;"_"&amp;H$3,データシート1!$A:$BU,MATCH($G$2&amp;"_"&amp;$C10,データシート1!$A$1:$BU$1,0),0)</f>
        <v>0</v>
      </c>
      <c r="I10" s="714">
        <f>VLOOKUP($D$3&amp;"_"&amp;I$3,データシート1!$A:$BU,MATCH($G$2&amp;"_"&amp;$C10,データシート1!$A$1:$BU$1,0),0)</f>
        <v>1</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1</v>
      </c>
      <c r="M10" s="715">
        <f>VLOOKUP($D$3&amp;"_"&amp;M$3,データシート1!$A:$BU,MATCH($G$2&amp;"_"&amp;$C10,データシート1!$A$1:$BU$1,0),0)</f>
        <v>1</v>
      </c>
      <c r="N10" s="715">
        <f>VLOOKUP($D$3&amp;"_"&amp;N$3,データシート1!$A:$BU,MATCH($G$2&amp;"_"&amp;$C10,データシート1!$A$1:$BU$1,0),0)</f>
        <v>1</v>
      </c>
      <c r="O10" s="715">
        <f>VLOOKUP($D$3&amp;"_"&amp;O$3,データシート1!$A:$BU,MATCH($G$2&amp;"_"&amp;$C10,データシート1!$A$1:$BU$1,0),0)</f>
        <v>1</v>
      </c>
      <c r="P10" s="715">
        <f>VLOOKUP($D$3&amp;"_"&amp;P$3,データシート1!$A:$BU,MATCH($G$2&amp;"_"&amp;$C10,データシート1!$A$1:$BU$1,0),0)</f>
        <v>1</v>
      </c>
      <c r="Q10" s="716">
        <f>VLOOKUP($D$3&amp;"_"&amp;Q$3,データシート1!$A:$BU,MATCH($G$2&amp;"_"&amp;$C10,データシート1!$A$1:$BU$1,0),0)</f>
        <v>1</v>
      </c>
      <c r="R10" s="915">
        <f>VLOOKUP($D$3&amp;"_"&amp;R$3,データシート1!$A:$BU,MATCH($R$2&amp;"_"&amp;$C10,データシート1!$A$1:$BU$1,0),0)</f>
        <v>16.297999999999998</v>
      </c>
      <c r="S10" s="916">
        <f>VLOOKUP($D$3&amp;"_"&amp;S$3,データシート1!$A:$BU,MATCH($R$2&amp;"_"&amp;$C10,データシート1!$A$1:$BU$1,0),0)</f>
        <v>0</v>
      </c>
      <c r="T10" s="916">
        <f>VLOOKUP($D$3&amp;"_"&amp;T$3,データシート1!$A:$BU,MATCH($R$2&amp;"_"&amp;$C10,データシート1!$A$1:$BU$1,0),0)</f>
        <v>21.402999999999999</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24.687000000000001</v>
      </c>
      <c r="X10" s="916">
        <f>VLOOKUP($D$3&amp;"_"&amp;X$3,データシート1!$A:$BU,MATCH($R$2&amp;"_"&amp;$C10,データシート1!$A$1:$BU$1,0),0)</f>
        <v>35.029000000000003</v>
      </c>
      <c r="Y10" s="916">
        <f>VLOOKUP($D$3&amp;"_"&amp;Y$3,データシート1!$A:$BU,MATCH($R$2&amp;"_"&amp;$C10,データシート1!$A$1:$BU$1,0),0)</f>
        <v>37.142000000000003</v>
      </c>
      <c r="Z10" s="916">
        <f>VLOOKUP($D$3&amp;"_"&amp;Z$3,データシート1!$A:$BU,MATCH($R$2&amp;"_"&amp;$C10,データシート1!$A$1:$BU$1,0),0)</f>
        <v>35.698</v>
      </c>
      <c r="AA10" s="916">
        <f>VLOOKUP($D$3&amp;"_"&amp;AA$3,データシート1!$A:$BU,MATCH($R$2&amp;"_"&amp;$C10,データシート1!$A$1:$BU$1,0),0)</f>
        <v>31.286000000000001</v>
      </c>
      <c r="AB10" s="917">
        <f>VLOOKUP($D$3&amp;"_"&amp;AB$3,データシート1!$A:$BU,MATCH($R$2&amp;"_"&amp;$C10,データシート1!$A$1:$BU$1,0),0)</f>
        <v>31.91</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1</v>
      </c>
      <c r="H26" s="734">
        <f>VLOOKUP($D$3&amp;"_"&amp;H$3,データシート2!$A:$SI,MATCH($G$2&amp;"_"&amp;$B26,データシート2!$A$1:$SI$1,0),0)</f>
        <v>0</v>
      </c>
      <c r="I26" s="734">
        <f>VLOOKUP($D$3&amp;"_"&amp;I$3,データシート2!$A:$SI,MATCH($G$2&amp;"_"&amp;$B26,データシート2!$A$1:$SI$1,0),0)</f>
        <v>1</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1</v>
      </c>
      <c r="M26" s="735">
        <f>VLOOKUP($D$3&amp;"_"&amp;M$3,データシート2!$A:$SI,MATCH($G$2&amp;"_"&amp;$B26,データシート2!$A$1:$SI$1,0),0)</f>
        <v>1</v>
      </c>
      <c r="N26" s="735">
        <f>VLOOKUP($D$3&amp;"_"&amp;N$3,データシート2!$A:$SI,MATCH($G$2&amp;"_"&amp;$B26,データシート2!$A$1:$SI$1,0),0)</f>
        <v>1</v>
      </c>
      <c r="O26" s="735">
        <f>VLOOKUP($D$3&amp;"_"&amp;O$3,データシート2!$A:$SI,MATCH($G$2&amp;"_"&amp;$B26,データシート2!$A$1:$SI$1,0),0)</f>
        <v>1</v>
      </c>
      <c r="P26" s="735">
        <f>VLOOKUP($D$3&amp;"_"&amp;P$3,データシート2!$A:$SI,MATCH($G$2&amp;"_"&amp;$B26,データシート2!$A$1:$SI$1,0),0)</f>
        <v>1</v>
      </c>
      <c r="Q26" s="736">
        <f>VLOOKUP($D$3&amp;"_"&amp;Q$3,データシート2!$A:$SI,MATCH($G$2&amp;"_"&amp;$B26,データシート2!$A$1:$SI$1,0),0)</f>
        <v>1</v>
      </c>
      <c r="R26" s="924">
        <f>VLOOKUP($D$3&amp;"_"&amp;R$3,データシート2!$A:$SI,MATCH($R$2&amp;"_"&amp;$B26,データシート2!$A$1:$SI$1,0),0)</f>
        <v>16.297999999999998</v>
      </c>
      <c r="S26" s="925">
        <f>VLOOKUP($D$3&amp;"_"&amp;S$3,データシート2!$A:$SI,MATCH($R$2&amp;"_"&amp;$B26,データシート2!$A$1:$SI$1,0),0)</f>
        <v>0</v>
      </c>
      <c r="T26" s="925">
        <f>VLOOKUP($D$3&amp;"_"&amp;T$3,データシート2!$A:$SI,MATCH($R$2&amp;"_"&amp;$B26,データシート2!$A$1:$SI$1,0),0)</f>
        <v>21.402999999999999</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24.687000000000001</v>
      </c>
      <c r="X26" s="925">
        <f>VLOOKUP($D$3&amp;"_"&amp;X$3,データシート2!$A:$SI,MATCH($R$2&amp;"_"&amp;$B26,データシート2!$A$1:$SI$1,0),0)</f>
        <v>35.029000000000003</v>
      </c>
      <c r="Y26" s="925">
        <f>VLOOKUP($D$3&amp;"_"&amp;Y$3,データシート2!$A:$SI,MATCH($R$2&amp;"_"&amp;$B26,データシート2!$A$1:$SI$1,0),0)</f>
        <v>37.142000000000003</v>
      </c>
      <c r="Z26" s="925">
        <f>VLOOKUP($D$3&amp;"_"&amp;Z$3,データシート2!$A:$SI,MATCH($R$2&amp;"_"&amp;$B26,データシート2!$A$1:$SI$1,0),0)</f>
        <v>35.698</v>
      </c>
      <c r="AA26" s="925">
        <f>VLOOKUP($D$3&amp;"_"&amp;AA$3,データシート2!$A:$SI,MATCH($R$2&amp;"_"&amp;$B26,データシート2!$A$1:$SI$1,0),0)</f>
        <v>31.286000000000001</v>
      </c>
      <c r="AB26" s="926">
        <f>VLOOKUP($D$3&amp;"_"&amp;AB$3,データシート2!$A:$SI,MATCH($R$2&amp;"_"&amp;$B26,データシート2!$A$1:$SI$1,0),0)</f>
        <v>31.91</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1</v>
      </c>
      <c r="H48" s="766">
        <f>VLOOKUP($D$3&amp;"_"&amp;H$3,データシート2!$A:$SI,MATCH($G$2&amp;"_"&amp;$C48,データシート2!$A$1:$SI$1,0),0)</f>
        <v>0</v>
      </c>
      <c r="I48" s="766">
        <f>VLOOKUP($D$3&amp;"_"&amp;I$3,データシート2!$A:$SI,MATCH($G$2&amp;"_"&amp;$C48,データシート2!$A$1:$SI$1,0),0)</f>
        <v>1</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1</v>
      </c>
      <c r="M48" s="767">
        <f>VLOOKUP($D$3&amp;"_"&amp;M$3,データシート2!$A:$SI,MATCH($G$2&amp;"_"&amp;$C48,データシート2!$A$1:$SI$1,0),0)</f>
        <v>1</v>
      </c>
      <c r="N48" s="767">
        <f>VLOOKUP($D$3&amp;"_"&amp;N$3,データシート2!$A:$SI,MATCH($G$2&amp;"_"&amp;$C48,データシート2!$A$1:$SI$1,0),0)</f>
        <v>1</v>
      </c>
      <c r="O48" s="767">
        <f>VLOOKUP($D$3&amp;"_"&amp;O$3,データシート2!$A:$SI,MATCH($G$2&amp;"_"&amp;$C48,データシート2!$A$1:$SI$1,0),0)</f>
        <v>1</v>
      </c>
      <c r="P48" s="767">
        <f>VLOOKUP($D$3&amp;"_"&amp;P$3,データシート2!$A:$SI,MATCH($G$2&amp;"_"&amp;$C48,データシート2!$A$1:$SI$1,0),0)</f>
        <v>1</v>
      </c>
      <c r="Q48" s="768">
        <f>VLOOKUP($D$3&amp;"_"&amp;Q$3,データシート2!$A:$SI,MATCH($G$2&amp;"_"&amp;$C48,データシート2!$A$1:$SI$1,0),0)</f>
        <v>1</v>
      </c>
      <c r="R48" s="937">
        <f>VLOOKUP($D$3&amp;"_"&amp;R$3,データシート2!$A:$SI,MATCH($R$2&amp;"_"&amp;$C48,データシート2!$A$1:$SI$1,0),0)</f>
        <v>16.297999999999998</v>
      </c>
      <c r="S48" s="938">
        <f>VLOOKUP($D$3&amp;"_"&amp;S$3,データシート2!$A:$SI,MATCH($R$2&amp;"_"&amp;$C48,データシート2!$A$1:$SI$1,0),0)</f>
        <v>0</v>
      </c>
      <c r="T48" s="938">
        <f>VLOOKUP($D$3&amp;"_"&amp;T$3,データシート2!$A:$SI,MATCH($R$2&amp;"_"&amp;$C48,データシート2!$A$1:$SI$1,0),0)</f>
        <v>21.402999999999999</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24.687000000000001</v>
      </c>
      <c r="X48" s="938">
        <f>VLOOKUP($D$3&amp;"_"&amp;X$3,データシート2!$A:$SI,MATCH($R$2&amp;"_"&amp;$C48,データシート2!$A$1:$SI$1,0),0)</f>
        <v>35.029000000000003</v>
      </c>
      <c r="Y48" s="938">
        <f>VLOOKUP($D$3&amp;"_"&amp;Y$3,データシート2!$A:$SI,MATCH($R$2&amp;"_"&amp;$C48,データシート2!$A$1:$SI$1,0),0)</f>
        <v>37.142000000000003</v>
      </c>
      <c r="Z48" s="938">
        <f>VLOOKUP($D$3&amp;"_"&amp;Z$3,データシート2!$A:$SI,MATCH($R$2&amp;"_"&amp;$C48,データシート2!$A$1:$SI$1,0),0)</f>
        <v>35.698</v>
      </c>
      <c r="AA48" s="938">
        <f>VLOOKUP($D$3&amp;"_"&amp;AA$3,データシート2!$A:$SI,MATCH($R$2&amp;"_"&amp;$C48,データシート2!$A$1:$SI$1,0),0)</f>
        <v>31.286000000000001</v>
      </c>
      <c r="AB48" s="939">
        <f>VLOOKUP($D$3&amp;"_"&amp;AB$3,データシート2!$A:$SI,MATCH($R$2&amp;"_"&amp;$C48,データシート2!$A$1:$SI$1,0),0)</f>
        <v>31.91</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2025-03-04T09:04:39Z</dcterms:created>
  <dcterms:modified xsi:type="dcterms:W3CDTF">2025-03-04T09:04:39Z</dcterms:modified>
  <cp:category/>
  <cp:contentStatus/>
</cp:coreProperties>
</file>