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8D80BD6B-6D3F-4251-B121-6B7E7C732488}"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E50" i="147" s="1"/>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L50" i="147" s="1"/>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T35"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G23" i="161" l="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50" i="147"/>
  <c r="CL65" i="147"/>
  <c r="CL22" i="147"/>
  <c r="CU56" i="147"/>
  <c r="CS59" i="147"/>
  <c r="AX48" i="150"/>
  <c r="BA48" i="150"/>
  <c r="BA47" i="150"/>
  <c r="AX46" i="150"/>
  <c r="BK66" i="147"/>
  <c r="BD66" i="147" s="1"/>
  <c r="BK59" i="147"/>
  <c r="CL32" i="147"/>
  <c r="BK30" i="147"/>
  <c r="BD30" i="147" s="1"/>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CO52" i="147"/>
  <c r="DL64" i="147"/>
  <c r="DL28" i="147"/>
  <c r="DL53" i="147"/>
  <c r="DL62" i="147"/>
  <c r="DL34" i="147"/>
  <c r="DL36" i="147"/>
  <c r="CO61" i="147"/>
  <c r="CO65" i="147"/>
  <c r="DL41" i="147"/>
  <c r="CO60" i="147"/>
  <c r="DL67" i="147"/>
  <c r="DL43" i="147"/>
  <c r="DL47" i="147"/>
  <c r="DL32" i="147"/>
  <c r="DL50" i="147"/>
  <c r="DL40" i="147"/>
  <c r="DL57" i="147"/>
  <c r="DL39" i="147"/>
  <c r="DL26" i="147"/>
  <c r="DL24" i="147"/>
  <c r="DL33" i="147"/>
  <c r="CO55"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O57" i="147" l="1"/>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0"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J194" i="160"/>
  <c r="BJ241" i="160"/>
  <c r="BK241" i="160" s="1"/>
  <c r="BJ146" i="160"/>
  <c r="BK146" i="160" s="1"/>
  <c r="BJ119" i="160"/>
  <c r="BK119" i="160" s="1"/>
  <c r="BJ82" i="160"/>
  <c r="BK82" i="160" s="1"/>
  <c r="BJ117" i="160"/>
  <c r="BK117" i="160" s="1"/>
  <c r="BJ165" i="160"/>
  <c r="BK165" i="160" s="1"/>
  <c r="BJ199" i="160"/>
  <c r="BK199" i="160" s="1"/>
  <c r="BJ79" i="160"/>
  <c r="BK79" i="160" s="1"/>
  <c r="BJ114" i="160"/>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J207" i="160"/>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224" i="160"/>
  <c r="BK76" i="160"/>
  <c r="BK201" i="160"/>
  <c r="BK229" i="160"/>
  <c r="BK204" i="160"/>
  <c r="BK77" i="160"/>
  <c r="BK160" i="160"/>
  <c r="BK194" i="160"/>
  <c r="BK246" i="160"/>
  <c r="BK127" i="160"/>
  <c r="BK243" i="160"/>
  <c r="BK237" i="160"/>
  <c r="BK129" i="160"/>
  <c r="BK126" i="160"/>
  <c r="BK207" i="160"/>
  <c r="BK114"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<sst xmlns="http://schemas.openxmlformats.org/spreadsheetml/2006/main" count="16772" uniqueCount="2520">
  <si>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</si>
  <si>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</si>
  <si>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</si>
  <si>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</si>
  <si>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</si>
  <si>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</si>
  <si>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</si>
  <si>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</si>
  <si>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</si>
  <si>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</si>
  <si>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</si>
  <si>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</si>
  <si>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</si>
  <si>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</si>
  <si>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</si>
  <si>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</si>
  <si>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</si>
  <si>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</si>
  <si>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</si>
  <si>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</si>
  <si>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</si>
  <si>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</si>
  <si>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</si>
  <si>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</si>
  <si>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</si>
  <si>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</si>
  <si>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</si>
  <si>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</si>
  <si>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</si>
  <si>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</si>
  <si>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</si>
  <si>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</si>
  <si>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</si>
  <si>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</si>
  <si>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</si>
  <si>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</si>
  <si>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</si>
  <si>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</si>
  <si>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</si>
  <si>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</si>
  <si>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</si>
  <si>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</si>
  <si>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</si>
  <si>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</si>
  <si>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</si>
  <si>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</si>
  <si>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</si>
  <si>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</si>
  <si>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</si>
  <si>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</si>
  <si>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</si>
  <si>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</si>
  <si>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</si>
  <si>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</si>
  <si>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</si>
  <si>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</si>
  <si>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</si>
  <si>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</si>
  <si>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</si>
  <si>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</si>
  <si>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</si>
  <si>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</si>
  <si>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</si>
  <si>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</si>
  <si>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</si>
  <si>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</si>
  <si>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</si>
  <si>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</si>
  <si>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</si>
  <si>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</si>
  <si>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</si>
  <si>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</si>
  <si>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</si>
  <si>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</si>
  <si>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</si>
  <si>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</si>
  <si>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</si>
  <si>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</si>
  <si>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</si>
  <si>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</si>
  <si>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</si>
  <si>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</si>
  <si>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</si>
  <si>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</si>
  <si>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</si>
  <si>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</si>
  <si>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</si>
  <si>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</si>
  <si>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</si>
  <si>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</si>
  <si>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</si>
  <si>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</si>
  <si>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</si>
  <si>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</si>
  <si>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</si>
  <si>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</si>
  <si>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</si>
  <si>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</si>
  <si>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</si>
  <si>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</si>
  <si>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</si>
  <si>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</si>
  <si>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</si>
  <si>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</si>
  <si>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</si>
  <si>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</si>
  <si>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</si>
  <si>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</si>
  <si>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</si>
  <si>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</si>
  <si>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</si>
  <si>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</si>
  <si>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</si>
  <si>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</si>
  <si>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</si>
  <si>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</si>
  <si>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</si>
  <si>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</si>
  <si>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</si>
  <si>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</si>
  <si>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</si>
  <si>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</si>
  <si>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</si>
  <si>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</si>
  <si>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</si>
  <si>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</si>
  <si>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</si>
  <si>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</si>
  <si>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</si>
  <si>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</si>
  <si>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</si>
  <si>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</si>
  <si>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</si>
  <si>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</si>
  <si>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</si>
  <si>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</si>
  <si>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</si>
  <si>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</si>
  <si>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</si>
  <si>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</si>
  <si>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</si>
  <si>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</si>
  <si>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</si>
  <si>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</si>
  <si>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</si>
  <si>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</si>
  <si>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</si>
  <si>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</si>
  <si>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</si>
  <si>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</si>
  <si>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</si>
  <si>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</si>
  <si>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</si>
  <si>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</si>
  <si>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</si>
  <si>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</si>
  <si>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</si>
  <si>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</si>
  <si>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</si>
  <si>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</si>
  <si>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</si>
  <si>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</si>
  <si>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</si>
  <si>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</si>
  <si>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</si>
  <si>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</si>
  <si>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</si>
  <si>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</si>
  <si>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</si>
  <si>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</si>
  <si>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</si>
  <si>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</si>
  <si>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</si>
  <si>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</si>
  <si>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</si>
  <si>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</si>
  <si>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</si>
  <si>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</si>
  <si>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</si>
  <si>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</si>
  <si>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</si>
  <si>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</si>
  <si>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</si>
  <si>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</si>
  <si>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</si>
  <si>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</si>
  <si>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</si>
  <si>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</si>
  <si>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</si>
  <si>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</si>
  <si>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</si>
  <si>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</si>
  <si>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</si>
  <si>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</si>
  <si>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</si>
  <si>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</si>
  <si>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</si>
  <si>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</si>
  <si>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</si>
  <si>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</si>
  <si>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</si>
  <si>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</si>
  <si>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</si>
  <si>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</si>
  <si>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</si>
  <si>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</si>
  <si>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</si>
  <si>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</si>
  <si>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</si>
  <si>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</si>
  <si>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</si>
  <si>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</si>
  <si>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</si>
  <si>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</si>
  <si>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</si>
  <si>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</si>
  <si>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</si>
  <si>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</si>
  <si>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</si>
  <si>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</si>
  <si>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</si>
  <si>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</si>
  <si>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</si>
  <si>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</si>
  <si>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</si>
  <si>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</si>
  <si>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</si>
  <si>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</si>
  <si>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</si>
  <si>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</si>
  <si>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</si>
  <si>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</si>
  <si>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</si>
  <si>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</si>
  <si>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</si>
  <si>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</si>
  <si>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</si>
  <si>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</si>
  <si>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</si>
  <si>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</si>
  <si>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</si>
  <si>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</si>
  <si>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</si>
  <si>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</si>
  <si>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</si>
  <si>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</si>
  <si>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</si>
  <si>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</si>
  <si>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</si>
  <si>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</si>
  <si>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</si>
  <si>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</si>
  <si>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</si>
  <si>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</si>
  <si>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</si>
  <si>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</si>
  <si>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</si>
  <si>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</si>
  <si>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</si>
  <si>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</si>
  <si>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</si>
  <si>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</si>
  <si>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</si>
  <si>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</si>
  <si>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</si>
  <si>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</si>
  <si>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</si>
  <si>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</si>
  <si>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</si>
  <si>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</si>
  <si>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</si>
  <si>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</si>
  <si>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</si>
  <si>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</si>
  <si>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</si>
  <si>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</si>
  <si>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</si>
  <si>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</si>
  <si>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</si>
  <si>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</si>
  <si>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</si>
  <si>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</si>
  <si>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</si>
  <si>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</si>
  <si>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</si>
  <si>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</si>
  <si>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</si>
  <si>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</si>
  <si>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</si>
  <si>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</si>
  <si>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</si>
  <si>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</si>
  <si>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</si>
  <si>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</si>
  <si>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</si>
  <si>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</si>
  <si>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</si>
  <si>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</si>
  <si>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</si>
  <si>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</si>
  <si>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</si>
  <si>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</si>
  <si>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</si>
  <si>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</si>
  <si>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</si>
  <si>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</si>
  <si>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</si>
  <si>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</si>
  <si>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</si>
  <si>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</si>
  <si>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</si>
  <si>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</si>
  <si>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</si>
  <si>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</si>
  <si>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</si>
  <si>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</si>
  <si>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</si>
  <si>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</si>
  <si>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</si>
  <si>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</si>
  <si>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</si>
  <si>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</si>
  <si>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</si>
  <si>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</si>
  <si>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</si>
  <si>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</si>
  <si>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</si>
  <si>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</si>
  <si>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</si>
  <si>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</si>
  <si>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</si>
  <si>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</si>
  <si>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</si>
  <si>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</si>
  <si>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</si>
  <si>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</si>
  <si>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</si>
  <si>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</si>
  <si>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</si>
  <si>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</si>
  <si>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</si>
  <si>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</si>
  <si>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</si>
  <si>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</si>
  <si>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</si>
  <si>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</si>
  <si>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</si>
  <si>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</si>
  <si>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</si>
  <si>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</si>
  <si>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</si>
  <si>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</si>
  <si>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</si>
  <si>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</si>
  <si>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</si>
  <si>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</si>
  <si>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</si>
  <si>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</si>
  <si>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</si>
  <si>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</si>
  <si>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</si>
  <si>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</si>
  <si>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</si>
  <si>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</si>
  <si>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</si>
  <si>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</si>
  <si>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</si>
  <si>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</si>
  <si>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</si>
  <si>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</si>
  <si>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</si>
  <si>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</si>
  <si>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</si>
  <si>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</si>
  <si>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</si>
  <si>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</si>
  <si>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</si>
  <si>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</si>
  <si>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</si>
  <si>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</si>
  <si>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</si>
  <si>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</si>
  <si>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</si>
  <si>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</si>
  <si>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</si>
  <si>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</si>
  <si>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</si>
  <si>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</si>
  <si>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</si>
  <si>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</si>
  <si>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</si>
  <si>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</si>
  <si>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</si>
  <si>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</si>
  <si>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</si>
  <si>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</si>
  <si>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</si>
  <si>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</si>
  <si>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</si>
  <si>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</si>
  <si>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</si>
  <si>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</si>
  <si>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</si>
  <si>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</si>
  <si>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</si>
  <si>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</si>
  <si>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</si>
  <si>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</si>
  <si>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</si>
  <si>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</si>
  <si>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</si>
  <si>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</si>
  <si>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</si>
  <si>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</si>
  <si>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</si>
  <si>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</si>
  <si>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</si>
  <si>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</si>
  <si>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</si>
  <si>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</si>
  <si>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</si>
  <si>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</si>
  <si>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</si>
  <si>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</si>
  <si>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</si>
  <si>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</si>
  <si>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</si>
  <si>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</si>
  <si>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</si>
  <si>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</si>
  <si>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</si>
  <si>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</si>
  <si>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</si>
  <si>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</si>
  <si>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</si>
  <si>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</si>
  <si>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</si>
  <si>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</si>
  <si>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</si>
  <si>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</si>
  <si>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</si>
  <si>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</si>
  <si>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</si>
  <si>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</si>
  <si>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</si>
  <si>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</si>
  <si>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</si>
  <si>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</si>
  <si>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</si>
  <si>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</si>
  <si>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</si>
  <si>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</si>
  <si>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</si>
  <si>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</si>
  <si>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</si>
  <si>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</si>
  <si>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</si>
  <si>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</si>
  <si>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</si>
  <si>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</si>
  <si>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</si>
  <si>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</si>
  <si>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</si>
  <si>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</si>
  <si>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</si>
  <si>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</si>
  <si>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</si>
  <si>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</si>
  <si>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</si>
  <si>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</si>
  <si>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</si>
  <si>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</si>
  <si>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</si>
  <si>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</si>
  <si>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</si>
  <si>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</si>
  <si>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</si>
  <si>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</si>
  <si>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</si>
  <si>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</si>
  <si>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</si>
  <si>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</si>
  <si>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</si>
  <si>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</si>
  <si>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</si>
  <si>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</si>
  <si>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</si>
  <si>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</si>
  <si>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</si>
  <si>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</si>
  <si>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</si>
  <si>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</si>
  <si>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</si>
  <si>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</si>
  <si>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</si>
  <si>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</si>
  <si>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</si>
  <si>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</si>
  <si>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</si>
  <si>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</si>
  <si>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</si>
  <si>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</si>
  <si>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</si>
  <si>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</si>
  <si>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</si>
  <si>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</si>
  <si>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</si>
  <si>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</si>
  <si>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</si>
  <si>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</si>
  <si>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</si>
  <si>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</si>
  <si>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</si>
  <si>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</si>
  <si>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</si>
  <si>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</si>
  <si>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</si>
  <si>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</si>
  <si>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</si>
  <si>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</si>
  <si>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</si>
  <si>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</si>
  <si>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</si>
  <si>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</si>
  <si>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</si>
  <si>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</si>
  <si>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</si>
  <si>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</si>
  <si>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</si>
  <si>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</si>
  <si>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</si>
  <si>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</si>
  <si>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</si>
  <si>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</si>
  <si>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</si>
  <si>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</si>
  <si>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</si>
  <si>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</si>
  <si>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</si>
  <si>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</si>
  <si>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</si>
  <si>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</si>
  <si>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</si>
  <si>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</si>
  <si>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</si>
  <si>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</si>
  <si>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</si>
  <si>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</si>
  <si>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</si>
  <si>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</si>
  <si>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</si>
  <si>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</si>
  <si>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</si>
  <si>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</si>
  <si>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</si>
  <si>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</si>
  <si>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</si>
  <si>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</si>
  <si>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</si>
  <si>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</si>
  <si>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</si>
  <si>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</si>
  <si>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</si>
  <si>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</si>
  <si>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</si>
  <si>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</si>
  <si>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</si>
  <si>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</si>
  <si>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</si>
  <si>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</si>
  <si>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</si>
  <si>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</si>
  <si>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</si>
  <si>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</si>
  <si>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</si>
  <si>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</si>
  <si>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</si>
  <si>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</si>
  <si>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</si>
  <si>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</si>
  <si>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</si>
  <si>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</si>
  <si>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</si>
  <si>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</si>
  <si>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</si>
  <si>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</si>
  <si>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</si>
  <si>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</si>
  <si>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</si>
  <si>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</si>
  <si>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</si>
  <si>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</si>
  <si>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</si>
  <si>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</si>
  <si>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</si>
  <si>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</si>
  <si>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</si>
  <si>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</si>
  <si>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</si>
  <si>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</si>
  <si>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</si>
  <si>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</si>
  <si>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</si>
  <si>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</si>
  <si>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</si>
  <si>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</si>
  <si>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</si>
  <si>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</si>
  <si>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</si>
  <si>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</si>
  <si>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</si>
  <si>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</si>
  <si>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</si>
  <si>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</si>
  <si>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</si>
  <si>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</si>
  <si>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</si>
  <si>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</si>
  <si>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</si>
  <si>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</si>
  <si>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</si>
  <si>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</si>
  <si>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</si>
  <si>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</si>
  <si>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</si>
  <si>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</si>
  <si>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</si>
  <si>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</si>
  <si>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</si>
  <si>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</si>
  <si>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</si>
  <si>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</si>
  <si>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</si>
  <si>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</si>
  <si>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</si>
  <si>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</si>
  <si>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</si>
  <si>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</si>
  <si>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</si>
  <si>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</si>
  <si>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</si>
  <si>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</si>
  <si>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</si>
  <si>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</si>
  <si>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</si>
  <si>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</si>
  <si>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</si>
  <si>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</si>
  <si>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</si>
  <si>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</si>
  <si>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</si>
  <si>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</si>
  <si>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</si>
  <si>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</si>
  <si>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</si>
  <si>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</si>
  <si>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</si>
  <si>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</si>
  <si>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</si>
  <si>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</si>
  <si>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</si>
  <si>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</si>
  <si>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</si>
  <si>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</si>
  <si>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</si>
  <si>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</si>
  <si>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</si>
  <si>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</si>
  <si>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</si>
  <si>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</si>
  <si>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</si>
  <si>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</si>
  <si>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</si>
  <si>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</si>
  <si>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</si>
  <si>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</si>
  <si>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</si>
  <si>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</si>
  <si>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</si>
  <si>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</si>
  <si>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</si>
  <si>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</si>
  <si>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</si>
  <si>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</si>
  <si>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</si>
  <si>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</si>
  <si>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</si>
  <si>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</si>
  <si>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</si>
  <si>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</si>
  <si>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</si>
  <si>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</si>
  <si>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</si>
  <si>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</si>
  <si>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</si>
  <si>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</si>
  <si>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</si>
  <si>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</si>
  <si>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</si>
  <si>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</si>
  <si>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</si>
  <si>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</si>
  <si>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</si>
  <si>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</si>
  <si>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</si>
  <si>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</si>
  <si>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</si>
  <si>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</si>
  <si>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</si>
  <si>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</si>
  <si>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</si>
  <si>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</si>
  <si>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</si>
  <si>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</si>
  <si>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</si>
  <si>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</si>
  <si>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</si>
  <si>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</si>
  <si>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</si>
  <si>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</si>
  <si>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</si>
  <si>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</si>
  <si>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</si>
  <si>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</si>
  <si>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</si>
  <si>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</si>
  <si>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</si>
  <si>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</si>
  <si>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</si>
  <si>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</si>
  <si>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</si>
  <si>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</si>
  <si>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</si>
  <si>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</si>
  <si>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</si>
  <si>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</si>
  <si>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</si>
  <si>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</si>
  <si>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</si>
  <si>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</si>
  <si>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</si>
  <si>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</si>
  <si>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</si>
  <si>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</si>
  <si>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</si>
  <si>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</si>
  <si>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</si>
  <si>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</si>
  <si>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</si>
  <si>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</si>
  <si>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</si>
  <si>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</si>
  <si>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</si>
  <si>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</si>
  <si>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</si>
  <si>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</si>
  <si>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</si>
  <si>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</si>
  <si>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</si>
  <si>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</si>
  <si>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</si>
  <si>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</si>
  <si>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</si>
  <si>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</si>
  <si>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</si>
  <si>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</si>
  <si>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</si>
  <si>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</si>
  <si>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</si>
  <si>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</si>
  <si>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</si>
  <si>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</si>
  <si>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</si>
  <si>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</si>
  <si>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</si>
  <si>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</si>
  <si>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</si>
  <si>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</si>
  <si>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</si>
  <si>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</si>
  <si>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</si>
  <si>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</si>
  <si>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</si>
  <si>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</si>
  <si>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</si>
  <si>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</si>
  <si>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</si>
  <si>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</si>
  <si>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</si>
  <si>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</si>
  <si>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</si>
  <si>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</si>
  <si>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</si>
  <si>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</si>
  <si>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</si>
  <si>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</si>
  <si>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</si>
  <si>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</si>
  <si>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</si>
  <si>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</si>
  <si>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</si>
  <si>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</si>
  <si>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</si>
  <si>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</si>
  <si>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</si>
  <si>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</si>
  <si>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</si>
  <si>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</si>
  <si>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</si>
  <si>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</si>
  <si>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</si>
  <si>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</si>
  <si>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</si>
  <si>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</si>
  <si>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</si>
  <si>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</si>
  <si>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</si>
  <si>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</si>
  <si>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</si>
  <si>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</si>
  <si>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</si>
  <si>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</si>
  <si>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</si>
  <si>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</si>
  <si>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</si>
  <si>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</si>
  <si>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</si>
  <si>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</si>
  <si>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</si>
  <si>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</si>
  <si>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</si>
  <si>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</si>
  <si>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</si>
  <si>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</si>
  <si>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</si>
  <si>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</si>
  <si>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</si>
  <si>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</si>
  <si>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</si>
  <si>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</si>
  <si>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</si>
  <si>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</si>
  <si>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</si>
  <si>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</si>
  <si>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</si>
  <si>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</si>
  <si>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</si>
  <si>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</si>
  <si>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</si>
  <si>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</si>
  <si>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</si>
  <si>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</si>
  <si>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</si>
  <si>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</si>
  <si>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</si>
  <si>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</si>
  <si>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</si>
  <si>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</si>
  <si>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</si>
  <si>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</si>
  <si>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</si>
  <si>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</si>
  <si>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</si>
  <si>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</si>
  <si>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</si>
  <si>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</si>
  <si>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</si>
  <si>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</si>
  <si>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</si>
  <si>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</si>
  <si>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</si>
  <si>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</si>
  <si>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</si>
  <si>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</si>
  <si>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</si>
  <si>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</si>
  <si>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</si>
  <si>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</si>
  <si>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</si>
  <si>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</si>
  <si>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</si>
  <si>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</si>
  <si>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</si>
  <si>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</si>
  <si>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</si>
  <si>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</si>
  <si>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</si>
  <si>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</si>
  <si>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</si>
  <si>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</si>
  <si>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</si>
  <si>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</si>
  <si>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</si>
  <si>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</si>
  <si>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</si>
  <si>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</si>
  <si>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</si>
  <si>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</si>
  <si>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</si>
  <si>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</si>
  <si>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</si>
  <si>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</si>
  <si>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</si>
  <si>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</si>
  <si>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</si>
  <si>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</si>
  <si>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</si>
  <si>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</si>
  <si>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</si>
  <si>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</si>
  <si>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</si>
  <si>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</si>
  <si>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</si>
  <si>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</si>
  <si>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</si>
  <si>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</si>
  <si>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</si>
  <si>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</si>
  <si>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</si>
  <si>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</si>
  <si>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</si>
  <si>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</si>
  <si>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</si>
  <si>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</si>
  <si>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</si>
  <si>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</si>
  <si>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</si>
  <si>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</si>
  <si>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</si>
  <si>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</si>
  <si>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</si>
  <si>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</si>
  <si>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</si>
  <si>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</si>
  <si>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</si>
  <si>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</si>
  <si>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</si>
  <si>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</si>
  <si>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</si>
  <si>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</si>
  <si>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</si>
  <si>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</si>
  <si>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</si>
  <si>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</si>
  <si>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</si>
  <si>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</si>
  <si>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</si>
  <si>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</si>
  <si>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</si>
  <si>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</si>
  <si>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</si>
  <si>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</si>
  <si>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</si>
  <si>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</si>
  <si>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</si>
  <si>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</si>
  <si>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</si>
  <si>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</si>
  <si>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</si>
  <si>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</si>
  <si>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</si>
  <si>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</si>
  <si>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</si>
  <si>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</si>
  <si>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</si>
  <si>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</si>
  <si>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</si>
  <si>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</si>
  <si>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</si>
  <si>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</si>
  <si>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</si>
  <si>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</si>
  <si>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</si>
  <si>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</si>
  <si>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</si>
  <si>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</si>
  <si>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</si>
  <si>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</si>
  <si>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</si>
  <si>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</si>
  <si>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</si>
  <si>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</si>
  <si>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</si>
  <si>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</si>
  <si>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</si>
  <si>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</si>
  <si>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</si>
  <si>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</si>
  <si>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</si>
  <si>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</si>
  <si>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</si>
  <si>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</si>
  <si>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</si>
  <si>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</si>
  <si>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</si>
  <si>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</si>
  <si>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</si>
  <si>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</si>
  <si>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</si>
  <si>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</si>
  <si>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</si>
  <si>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</si>
  <si>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</si>
  <si>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</si>
  <si>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</si>
  <si>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</si>
  <si>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</si>
  <si>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</si>
  <si>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</si>
  <si>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</si>
  <si>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</si>
  <si>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</si>
  <si>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</si>
  <si>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</si>
  <si>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</si>
  <si>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</si>
  <si>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</si>
  <si>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</si>
  <si>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</si>
  <si>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</si>
  <si>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</si>
  <si>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</si>
  <si>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</si>
  <si>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</si>
  <si>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</si>
  <si>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</si>
  <si>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</si>
  <si>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</si>
  <si>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</si>
  <si>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</si>
  <si>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</si>
  <si>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</si>
  <si>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</si>
  <si>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</si>
  <si>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</si>
  <si>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</si>
  <si>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</si>
  <si>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</si>
  <si>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</si>
  <si>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</si>
  <si>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</si>
  <si>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</si>
  <si>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</si>
  <si>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</si>
  <si>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</si>
  <si>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</si>
  <si>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</si>
  <si>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</si>
  <si>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</si>
  <si>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</si>
  <si>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</si>
  <si>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</si>
  <si>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</si>
  <si>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</si>
  <si>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</si>
  <si>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</si>
  <si>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</si>
  <si>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</si>
  <si>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</si>
  <si>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</si>
  <si>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</si>
  <si>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</si>
  <si>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</si>
  <si>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</si>
  <si>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</si>
  <si>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</si>
  <si>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</si>
  <si>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</si>
  <si>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</si>
  <si>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</si>
  <si>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</si>
  <si>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</si>
  <si>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</si>
  <si>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</si>
  <si>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</si>
  <si>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</si>
  <si>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</si>
  <si>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</si>
  <si>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</si>
  <si>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</si>
  <si>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</si>
  <si>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</si>
  <si>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</si>
  <si>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</si>
  <si>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</si>
  <si>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</si>
  <si>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</si>
  <si>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</si>
  <si>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</si>
  <si>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</si>
  <si>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</si>
  <si>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</si>
  <si>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</si>
  <si>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</si>
  <si>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</si>
  <si>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</si>
  <si>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</si>
  <si>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</si>
  <si>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</si>
  <si>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</si>
  <si>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</si>
  <si>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</si>
  <si>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</si>
  <si>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</si>
  <si>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</si>
  <si>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</si>
  <si>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</si>
  <si>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</si>
  <si>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</si>
  <si>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</si>
  <si>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</si>
  <si>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</si>
  <si>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</si>
  <si>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</si>
  <si>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</si>
  <si>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</si>
  <si>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</si>
  <si>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</si>
  <si>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</si>
  <si>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</si>
  <si>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</si>
  <si>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</si>
  <si>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</si>
  <si>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</si>
  <si>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</si>
  <si>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</si>
  <si>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</si>
  <si>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</si>
  <si>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</si>
  <si>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</si>
  <si>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</si>
  <si>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</si>
  <si>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</si>
  <si>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</si>
  <si>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</si>
  <si>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</si>
  <si>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</si>
  <si>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</si>
  <si>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</si>
  <si>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</si>
  <si>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</si>
  <si>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</si>
  <si>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</si>
  <si>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</si>
  <si>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</si>
  <si>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</si>
  <si>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</si>
  <si>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</si>
  <si>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</si>
  <si>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</si>
  <si>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</si>
  <si>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</si>
  <si>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</si>
  <si>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</si>
  <si>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</si>
  <si>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</si>
  <si>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</si>
  <si>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</si>
  <si>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</si>
  <si>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</si>
  <si>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</si>
  <si>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</si>
  <si>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</si>
  <si>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</si>
  <si>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</si>
  <si>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</si>
  <si>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</si>
  <si>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</si>
  <si>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</si>
  <si>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</si>
  <si>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</si>
  <si>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</si>
  <si>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</si>
  <si>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</si>
  <si>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</si>
  <si>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</si>
  <si>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</si>
  <si>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</si>
  <si>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</si>
  <si>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</si>
  <si>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</si>
  <si>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</si>
  <si>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</si>
  <si>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</si>
  <si>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</si>
  <si>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</si>
  <si>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</si>
  <si>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</si>
  <si>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</si>
  <si>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</si>
  <si>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</si>
  <si>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</si>
  <si>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</si>
  <si>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</si>
  <si>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</si>
  <si>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</si>
  <si>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</si>
  <si>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</si>
  <si>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</si>
  <si>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</si>
  <si>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</si>
  <si>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</si>
  <si>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</si>
  <si>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</si>
  <si>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</si>
  <si>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</si>
  <si>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</si>
  <si>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</si>
  <si>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</si>
  <si>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</si>
  <si>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</si>
  <si>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</si>
  <si>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</si>
  <si>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</si>
  <si>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</si>
  <si>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</si>
  <si>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</si>
  <si>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</si>
  <si>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</si>
  <si>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</si>
  <si>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</si>
  <si>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</si>
  <si>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</si>
  <si>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</si>
  <si>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</si>
  <si>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</si>
  <si>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</si>
  <si>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</si>
  <si>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</si>
  <si>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</si>
  <si>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</si>
  <si>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</si>
  <si>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</si>
  <si>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</si>
  <si>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</si>
  <si>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</si>
  <si>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</si>
  <si>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</si>
  <si>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</si>
  <si>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</si>
  <si>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</si>
  <si>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</si>
  <si>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</si>
  <si>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</si>
  <si>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</si>
  <si>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</si>
  <si>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</si>
  <si>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</si>
  <si>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</si>
  <si>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</si>
  <si>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</si>
  <si>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</si>
  <si>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</si>
  <si>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</si>
  <si>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</si>
  <si>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</si>
  <si>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</si>
  <si>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</si>
  <si>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</si>
  <si>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</si>
  <si>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</si>
  <si>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</si>
  <si>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</si>
  <si>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</si>
  <si>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</si>
  <si>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</si>
  <si>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</si>
  <si>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</si>
  <si>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</si>
  <si>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</si>
  <si>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</si>
  <si>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</si>
  <si>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</si>
  <si>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</si>
  <si>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</si>
  <si>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</si>
  <si>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</si>
  <si>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</si>
  <si>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</si>
  <si>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</si>
  <si>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</si>
  <si>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</si>
  <si>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</si>
  <si>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</si>
  <si>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</si>
  <si>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</si>
  <si>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</si>
  <si>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</si>
  <si>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</si>
  <si>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</si>
  <si>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</si>
  <si>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</si>
  <si>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</si>
  <si>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</si>
  <si>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</si>
  <si>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</si>
  <si>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</si>
  <si>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</si>
  <si>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</si>
  <si>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</si>
  <si>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</si>
  <si>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</si>
  <si>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</si>
  <si>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</si>
  <si>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</si>
  <si>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</si>
  <si>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</si>
  <si>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</si>
  <si>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</si>
  <si>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</si>
  <si>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</si>
  <si>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</si>
  <si>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</si>
  <si>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</si>
  <si>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</si>
  <si>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</si>
  <si>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</si>
  <si>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</si>
  <si>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</si>
  <si>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</si>
  <si>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</si>
  <si>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</si>
  <si>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</si>
  <si>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</si>
  <si>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</si>
  <si>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</si>
  <si>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</si>
  <si>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</si>
  <si>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</si>
  <si>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</si>
  <si>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</si>
  <si>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</si>
  <si>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</si>
  <si>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</si>
  <si>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</si>
  <si>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</si>
  <si>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</si>
  <si>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</si>
  <si>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</si>
  <si>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</si>
  <si>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</si>
  <si>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</si>
  <si>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</si>
  <si>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</si>
  <si>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</si>
  <si>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</si>
  <si>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</si>
  <si>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</si>
  <si>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</si>
  <si>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</si>
  <si>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</si>
  <si>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</si>
  <si>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</si>
  <si>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</si>
  <si>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</si>
  <si>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</si>
  <si>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</si>
  <si>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</si>
  <si>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</si>
  <si>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</si>
  <si>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</si>
  <si>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</si>
  <si>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</si>
  <si>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</si>
  <si>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</si>
  <si>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</si>
  <si>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</si>
  <si>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</si>
  <si>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</si>
  <si>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</si>
  <si>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</si>
  <si>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</si>
  <si>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</si>
  <si>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</si>
  <si>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</si>
  <si>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</si>
  <si>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</si>
  <si>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</si>
  <si>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</si>
  <si>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</si>
  <si>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</si>
  <si>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</si>
  <si>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</si>
  <si>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</si>
  <si>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</si>
  <si>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</si>
  <si>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</si>
  <si>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</si>
  <si>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</si>
  <si>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</si>
  <si>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</si>
  <si>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</si>
  <si>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</si>
  <si>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</si>
  <si>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</si>
  <si>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</si>
  <si>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</si>
  <si>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</si>
  <si>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</si>
  <si>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</si>
  <si>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</si>
  <si>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</si>
  <si>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</si>
  <si>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</si>
  <si>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</si>
  <si>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</si>
  <si>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</si>
  <si>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</si>
  <si>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</si>
  <si>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</si>
  <si>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</si>
  <si>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</si>
  <si>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</si>
  <si>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</si>
  <si>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</si>
  <si>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</si>
  <si>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</si>
  <si>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</si>
  <si>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</si>
  <si>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</si>
  <si>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</si>
  <si>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</si>
  <si>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</si>
  <si>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</si>
  <si>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</si>
  <si>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</si>
  <si>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</si>
  <si>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</si>
  <si>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</si>
  <si>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</si>
  <si>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</si>
  <si>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</si>
  <si>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</si>
  <si>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</si>
  <si>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</si>
  <si>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</si>
  <si>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</si>
  <si>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</si>
  <si>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</si>
  <si>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</si>
  <si>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</si>
  <si>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</si>
  <si>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</si>
  <si>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</si>
  <si>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</si>
  <si>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</si>
  <si>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</si>
  <si>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</si>
  <si>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</si>
  <si>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</si>
  <si>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</si>
  <si>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</si>
  <si>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</si>
  <si>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</si>
  <si>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</si>
  <si>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</si>
  <si>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</si>
  <si>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</si>
  <si>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</si>
  <si>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</si>
  <si>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</si>
  <si>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</si>
  <si>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</si>
  <si>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</si>
  <si>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</si>
  <si>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</si>
  <si>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</si>
  <si>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</si>
  <si>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</si>
  <si>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</si>
  <si>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</si>
  <si>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</si>
  <si>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</si>
  <si>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</si>
  <si>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</si>
  <si>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</si>
  <si>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</si>
  <si>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</si>
  <si>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</si>
  <si>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</si>
  <si>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</si>
  <si>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</si>
  <si>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</si>
  <si>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</si>
  <si>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</si>
  <si>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</si>
  <si>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</si>
  <si>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</si>
  <si>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</si>
  <si>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</si>
  <si>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</si>
  <si>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</si>
  <si>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</si>
  <si>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</si>
  <si>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</si>
  <si>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</si>
  <si>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</si>
  <si>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</si>
  <si>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</si>
  <si>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</si>
  <si>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</si>
  <si>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</si>
  <si>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</si>
  <si>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</si>
  <si>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</si>
  <si>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</si>
  <si>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</si>
  <si>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</si>
  <si>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</si>
  <si>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</si>
  <si>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</si>
  <si>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</si>
  <si>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</si>
  <si>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</si>
  <si>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</si>
  <si>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</si>
  <si>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</si>
  <si>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</si>
  <si>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</si>
  <si>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</si>
  <si>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</si>
  <si>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</si>
  <si>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</si>
  <si>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</si>
  <si>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</si>
  <si>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</si>
  <si>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</si>
  <si>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</si>
  <si>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</si>
  <si>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</si>
  <si>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</si>
  <si>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</si>
  <si>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</si>
  <si>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</si>
  <si>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</si>
  <si>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</si>
  <si>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</si>
  <si>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</si>
  <si>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</si>
  <si>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</si>
  <si>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</si>
  <si>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</si>
  <si>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</si>
  <si>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</si>
  <si>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</si>
  <si>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</si>
  <si>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</si>
  <si>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</si>
  <si>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</si>
  <si>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</si>
  <si>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</si>
  <si>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</si>
  <si>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</si>
  <si>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</si>
  <si>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</si>
  <si>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01_平成2年度</t>
  </si>
  <si>
    <t>01</t>
  </si>
  <si>
    <t>北海道</t>
  </si>
  <si>
    <t>01_平成17年度</t>
  </si>
  <si>
    <t>01_平成18年度</t>
  </si>
  <si>
    <t>01_平成19年度</t>
  </si>
  <si>
    <t>01_平成20年度</t>
  </si>
  <si>
    <t>01_平成21年度</t>
  </si>
  <si>
    <t>01_平成22年度</t>
  </si>
  <si>
    <t>01_平成23年度</t>
  </si>
  <si>
    <t>01_平成24年度</t>
  </si>
  <si>
    <t>01_平成25年度</t>
  </si>
  <si>
    <t>01_平成26年度</t>
  </si>
  <si>
    <t>01_平成27年度</t>
  </si>
  <si>
    <t>01_平成28年度</t>
  </si>
  <si>
    <t>01_平成29年度</t>
  </si>
  <si>
    <t>01_平成30年度</t>
  </si>
  <si>
    <t>01_令和元年度</t>
  </si>
  <si>
    <t>01_令和2年度</t>
  </si>
  <si>
    <t>01_令和3年度</t>
  </si>
  <si>
    <t>01_令和4年度</t>
  </si>
  <si>
    <t>01_令和5年度</t>
  </si>
  <si>
    <t>01_令和6年度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</si>
  <si>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</si>
  <si>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</si>
  <si>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</si>
  <si>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</si>
  <si>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</si>
  <si>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</si>
  <si>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</si>
  <si>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</si>
  <si>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</si>
  <si>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</si>
  <si>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</si>
  <si>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</si>
  <si>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</si>
  <si>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</si>
  <si>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</si>
  <si>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</si>
  <si>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</si>
  <si>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</si>
  <si>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</si>
  <si>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</si>
  <si>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</si>
  <si>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</si>
  <si>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</si>
  <si>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</si>
  <si>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</si>
  <si>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</si>
  <si>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</si>
  <si>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</si>
  <si>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</si>
  <si>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</si>
  <si>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</si>
  <si>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</si>
  <si>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</si>
  <si>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</si>
  <si>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</si>
  <si>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</si>
  <si>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</si>
  <si>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</si>
  <si>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</si>
  <si>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</si>
  <si>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</si>
  <si>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</si>
  <si>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</si>
  <si>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</si>
  <si>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</si>
  <si>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</si>
  <si>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</si>
  <si>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</si>
  <si>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</si>
  <si>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</si>
  <si>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</si>
  <si>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</si>
  <si>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</si>
  <si>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</si>
  <si>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</si>
  <si>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</si>
  <si>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</si>
  <si>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</si>
  <si>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</si>
  <si>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</si>
  <si>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</si>
  <si>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</si>
  <si>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</si>
  <si>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</si>
  <si>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</si>
  <si>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</si>
  <si>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</si>
  <si>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</si>
  <si>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</si>
  <si>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</si>
  <si>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</si>
  <si>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</si>
  <si>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</si>
  <si>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01610_令和6年度</t>
  </si>
  <si>
    <t>01610</t>
  </si>
  <si>
    <t>新ひだか町</t>
  </si>
  <si>
    <t>01610_令和4年度</t>
  </si>
  <si>
    <t>01229_令和6年度</t>
  </si>
  <si>
    <t>01229</t>
  </si>
  <si>
    <t>富良野市</t>
  </si>
  <si>
    <t>01229_令和4年度</t>
  </si>
  <si>
    <t>01207</t>
  </si>
  <si>
    <t>帯広市</t>
  </si>
  <si>
    <t>01207_令和4年度</t>
  </si>
  <si>
    <t>01207_令和6年度</t>
  </si>
  <si>
    <t>01206</t>
  </si>
  <si>
    <t>釧路市</t>
  </si>
  <si>
    <t>01206_令和4年度</t>
  </si>
  <si>
    <t>01206_令和6年度</t>
  </si>
  <si>
    <t>01647_令和6年度</t>
  </si>
  <si>
    <t>01647</t>
  </si>
  <si>
    <t>足寄町</t>
  </si>
  <si>
    <t>01662_令和6年度</t>
  </si>
  <si>
    <t>01662</t>
  </si>
  <si>
    <t>厚岸町</t>
  </si>
  <si>
    <t>01211_令和6年度</t>
  </si>
  <si>
    <t>01211</t>
  </si>
  <si>
    <t>網走市</t>
  </si>
  <si>
    <t>01644_令和6年度</t>
  </si>
  <si>
    <t>01644</t>
  </si>
  <si>
    <t>池田町</t>
  </si>
  <si>
    <t>01649_令和6年度</t>
  </si>
  <si>
    <t>01649</t>
  </si>
  <si>
    <t>浦幌町</t>
  </si>
  <si>
    <t>01555_令和6年度</t>
  </si>
  <si>
    <t>01555</t>
  </si>
  <si>
    <t>遠軽町</t>
  </si>
  <si>
    <t>01563_令和6年度</t>
  </si>
  <si>
    <t>01563</t>
  </si>
  <si>
    <t>雄武町</t>
  </si>
  <si>
    <t>01564_令和6年度</t>
  </si>
  <si>
    <t>01564</t>
  </si>
  <si>
    <t>大空町</t>
  </si>
  <si>
    <t>01550_令和6年度</t>
  </si>
  <si>
    <t>01550</t>
  </si>
  <si>
    <t>置戸町</t>
  </si>
  <si>
    <t>01561_令和6年度</t>
  </si>
  <si>
    <t>01561</t>
  </si>
  <si>
    <t>興部町</t>
  </si>
  <si>
    <t>01631_令和6年度</t>
  </si>
  <si>
    <t>01631</t>
  </si>
  <si>
    <t>音更町</t>
  </si>
  <si>
    <t>01633_令和6年度</t>
  </si>
  <si>
    <t>01633</t>
  </si>
  <si>
    <t>上士幌町</t>
  </si>
  <si>
    <t>01208_令和6年度</t>
  </si>
  <si>
    <t>01208</t>
  </si>
  <si>
    <t>北見市</t>
  </si>
  <si>
    <t>01546_令和6年度</t>
  </si>
  <si>
    <t>01546</t>
  </si>
  <si>
    <t>清里町</t>
  </si>
  <si>
    <t>01661_令和6年度</t>
  </si>
  <si>
    <t>01661</t>
  </si>
  <si>
    <t>釧路町</t>
  </si>
  <si>
    <t>01549_令和6年度</t>
  </si>
  <si>
    <t>01549</t>
  </si>
  <si>
    <t>訓子府町</t>
  </si>
  <si>
    <t>01547_令和6年度</t>
  </si>
  <si>
    <t>01547</t>
  </si>
  <si>
    <t>小清水町</t>
  </si>
  <si>
    <t>01639_令和6年度</t>
  </si>
  <si>
    <t>01639</t>
  </si>
  <si>
    <t>更別村</t>
  </si>
  <si>
    <t>01552_令和6年度</t>
  </si>
  <si>
    <t>01552</t>
  </si>
  <si>
    <t>佐呂間町</t>
  </si>
  <si>
    <t>01634_令和6年度</t>
  </si>
  <si>
    <t>01634</t>
  </si>
  <si>
    <t>鹿追町</t>
  </si>
  <si>
    <t>01664_令和6年度</t>
  </si>
  <si>
    <t>01664</t>
  </si>
  <si>
    <t>標茶町</t>
  </si>
  <si>
    <t>01693_令和6年度</t>
  </si>
  <si>
    <t>01693</t>
  </si>
  <si>
    <t>標津町</t>
  </si>
  <si>
    <t>01632_令和6年度</t>
  </si>
  <si>
    <t>01632</t>
  </si>
  <si>
    <t>士幌町</t>
  </si>
  <si>
    <t>01636_令和6年度</t>
  </si>
  <si>
    <t>01636</t>
  </si>
  <si>
    <t>清水町</t>
  </si>
  <si>
    <t>01545_令和6年度</t>
  </si>
  <si>
    <t>01545</t>
  </si>
  <si>
    <t>斜里町</t>
  </si>
  <si>
    <t>01668_令和6年度</t>
  </si>
  <si>
    <t>01668</t>
  </si>
  <si>
    <t>白糠町</t>
  </si>
  <si>
    <t>01635_令和6年度</t>
  </si>
  <si>
    <t>01635</t>
  </si>
  <si>
    <t>新得町</t>
  </si>
  <si>
    <t>01641_令和6年度</t>
  </si>
  <si>
    <t>01641</t>
  </si>
  <si>
    <t>大樹町</t>
  </si>
  <si>
    <t>01560_令和6年度</t>
  </si>
  <si>
    <t>01560</t>
  </si>
  <si>
    <t>滝上町</t>
  </si>
  <si>
    <t>01544_令和6年度</t>
  </si>
  <si>
    <t>01544</t>
  </si>
  <si>
    <t>津別町</t>
  </si>
  <si>
    <t>01667_令和6年度</t>
  </si>
  <si>
    <t>01667</t>
  </si>
  <si>
    <t>鶴居村</t>
  </si>
  <si>
    <t>01665_令和6年度</t>
  </si>
  <si>
    <t>01665</t>
  </si>
  <si>
    <t>弟子屈町</t>
  </si>
  <si>
    <t>01645_令和6年度</t>
  </si>
  <si>
    <t>01645</t>
  </si>
  <si>
    <t>豊頃町</t>
  </si>
  <si>
    <t>01638_令和6年度</t>
  </si>
  <si>
    <t>01638</t>
  </si>
  <si>
    <t>中札内村</t>
  </si>
  <si>
    <t>01692_令和6年度</t>
  </si>
  <si>
    <t>01692</t>
  </si>
  <si>
    <t>中標津町</t>
  </si>
  <si>
    <t>01562_令和6年度</t>
  </si>
  <si>
    <t>01562</t>
  </si>
  <si>
    <t>西興部村</t>
  </si>
  <si>
    <t>01223_令和6年度</t>
  </si>
  <si>
    <t>01223</t>
  </si>
  <si>
    <t>根室市</t>
  </si>
  <si>
    <t>01663_令和6年度</t>
  </si>
  <si>
    <t>01663</t>
  </si>
  <si>
    <t>浜中町</t>
  </si>
  <si>
    <t>01543_令和6年度</t>
  </si>
  <si>
    <t>01543</t>
  </si>
  <si>
    <t>美幌町</t>
  </si>
  <si>
    <t>01642_令和6年度</t>
  </si>
  <si>
    <t>01642</t>
  </si>
  <si>
    <t>広尾町</t>
  </si>
  <si>
    <t>01691_令和6年度</t>
  </si>
  <si>
    <t>01691</t>
  </si>
  <si>
    <t>別海町</t>
  </si>
  <si>
    <t>01646_令和6年度</t>
  </si>
  <si>
    <t>01646</t>
  </si>
  <si>
    <t>本別町</t>
  </si>
  <si>
    <t>01643_令和6年度</t>
  </si>
  <si>
    <t>01643</t>
  </si>
  <si>
    <t>幕別町</t>
  </si>
  <si>
    <t>01637_令和6年度</t>
  </si>
  <si>
    <t>01637</t>
  </si>
  <si>
    <t>芽室町</t>
  </si>
  <si>
    <t>01219_令和6年度</t>
  </si>
  <si>
    <t>01219</t>
  </si>
  <si>
    <t>紋別市</t>
  </si>
  <si>
    <t>01559_令和6年度</t>
  </si>
  <si>
    <t>01559</t>
  </si>
  <si>
    <t>湧別町</t>
  </si>
  <si>
    <t>01694_令和6年度</t>
  </si>
  <si>
    <t>01694</t>
  </si>
  <si>
    <t>羅臼町</t>
  </si>
  <si>
    <t>01648_令和6年度</t>
  </si>
  <si>
    <t>01648</t>
  </si>
  <si>
    <t>陸別町</t>
  </si>
  <si>
    <t>01647_令和4年度</t>
  </si>
  <si>
    <t>01662_令和4年度</t>
  </si>
  <si>
    <t>01211_令和4年度</t>
  </si>
  <si>
    <t>01644_令和4年度</t>
  </si>
  <si>
    <t>01649_令和4年度</t>
  </si>
  <si>
    <t>01555_令和4年度</t>
  </si>
  <si>
    <t>01563_令和4年度</t>
  </si>
  <si>
    <t>01564_令和4年度</t>
  </si>
  <si>
    <t>01550_令和4年度</t>
  </si>
  <si>
    <t>01561_令和4年度</t>
  </si>
  <si>
    <t>01631_令和4年度</t>
  </si>
  <si>
    <t>01633_令和4年度</t>
  </si>
  <si>
    <t>01208_令和4年度</t>
  </si>
  <si>
    <t>01546_令和4年度</t>
  </si>
  <si>
    <t>01661_令和4年度</t>
  </si>
  <si>
    <t>01549_令和4年度</t>
  </si>
  <si>
    <t>01547_令和4年度</t>
  </si>
  <si>
    <t>01639_令和4年度</t>
  </si>
  <si>
    <t>01552_令和4年度</t>
  </si>
  <si>
    <t>01634_令和4年度</t>
  </si>
  <si>
    <t>01664_令和4年度</t>
  </si>
  <si>
    <t>01693_令和4年度</t>
  </si>
  <si>
    <t>01632_令和4年度</t>
  </si>
  <si>
    <t>01636_令和4年度</t>
  </si>
  <si>
    <t>01545_令和4年度</t>
  </si>
  <si>
    <t>01668_令和4年度</t>
  </si>
  <si>
    <t>01635_令和4年度</t>
  </si>
  <si>
    <t>01641_令和4年度</t>
  </si>
  <si>
    <t>01560_令和4年度</t>
  </si>
  <si>
    <t>01544_令和4年度</t>
  </si>
  <si>
    <t>01667_令和4年度</t>
  </si>
  <si>
    <t>01665_令和4年度</t>
  </si>
  <si>
    <t>01645_令和4年度</t>
  </si>
  <si>
    <t>01638_令和4年度</t>
  </si>
  <si>
    <t>01692_令和4年度</t>
  </si>
  <si>
    <t>01562_令和4年度</t>
  </si>
  <si>
    <t>01223_令和4年度</t>
  </si>
  <si>
    <t>01663_令和4年度</t>
  </si>
  <si>
    <t>01543_令和4年度</t>
  </si>
  <si>
    <t>01642_令和4年度</t>
  </si>
  <si>
    <t>01691_令和4年度</t>
  </si>
  <si>
    <t>01646_令和4年度</t>
  </si>
  <si>
    <t>01643_令和4年度</t>
  </si>
  <si>
    <t>01637_令和4年度</t>
  </si>
  <si>
    <t>01219_令和4年度</t>
  </si>
  <si>
    <t>01559_令和4年度</t>
  </si>
  <si>
    <t>01694_令和4年度</t>
  </si>
  <si>
    <t>01648_令和4年度</t>
  </si>
  <si>
    <t>広川町</t>
  </si>
  <si>
    <t>美浜町</t>
  </si>
  <si>
    <t>19384_平成2年度</t>
  </si>
  <si>
    <t>19384</t>
  </si>
  <si>
    <t>昭和町</t>
  </si>
  <si>
    <t>19384_平成17年度</t>
  </si>
  <si>
    <t>19384_平成18年度</t>
  </si>
  <si>
    <t>19384_平成19年度</t>
  </si>
  <si>
    <t>19384_平成20年度</t>
  </si>
  <si>
    <t>19384_平成21年度</t>
  </si>
  <si>
    <t>19384_平成22年度</t>
  </si>
  <si>
    <t>19384_平成23年度</t>
  </si>
  <si>
    <t>19384_平成24年度</t>
  </si>
  <si>
    <t>19384_平成25年度</t>
  </si>
  <si>
    <t>19384_平成26年度</t>
  </si>
  <si>
    <t>19384_平成27年度</t>
  </si>
  <si>
    <t>19384_平成28年度</t>
  </si>
  <si>
    <t>19384_平成29年度</t>
  </si>
  <si>
    <t>19384_平成30年度</t>
  </si>
  <si>
    <t>19384_令和元年度</t>
  </si>
  <si>
    <t>19384_令和2年度</t>
  </si>
  <si>
    <t>19384_令和3年度</t>
  </si>
  <si>
    <t>19384_令和4年度</t>
  </si>
  <si>
    <t>19384_令和5年度</t>
  </si>
  <si>
    <t>19384_令和6年度</t>
  </si>
  <si>
    <t>40610_平成2年度</t>
  </si>
  <si>
    <t>40610</t>
  </si>
  <si>
    <t>福智町</t>
  </si>
  <si>
    <t>40610_平成17年度</t>
  </si>
  <si>
    <t>40610_平成18年度</t>
  </si>
  <si>
    <t>40610_平成19年度</t>
  </si>
  <si>
    <t>40610_平成20年度</t>
  </si>
  <si>
    <t>40610_平成21年度</t>
  </si>
  <si>
    <t>40610_平成22年度</t>
  </si>
  <si>
    <t>40610_平成23年度</t>
  </si>
  <si>
    <t>40610_平成24年度</t>
  </si>
  <si>
    <t>40610_平成25年度</t>
  </si>
  <si>
    <t>40610_平成26年度</t>
  </si>
  <si>
    <t>40610_平成27年度</t>
  </si>
  <si>
    <t>40610_平成28年度</t>
  </si>
  <si>
    <t>40610_平成29年度</t>
  </si>
  <si>
    <t>40610_平成30年度</t>
  </si>
  <si>
    <t>40610_令和元年度</t>
  </si>
  <si>
    <t>40610_令和2年度</t>
  </si>
  <si>
    <t>40610_令和3年度</t>
  </si>
  <si>
    <t>40610_令和4年度</t>
  </si>
  <si>
    <t>40610_令和5年度</t>
  </si>
  <si>
    <t>40610_令和6年度</t>
  </si>
  <si>
    <t>25425_平成2年度</t>
  </si>
  <si>
    <t>25425</t>
  </si>
  <si>
    <t>愛荘町</t>
  </si>
  <si>
    <t>25425_平成17年度</t>
  </si>
  <si>
    <t>25425_平成18年度</t>
  </si>
  <si>
    <t>25425_平成19年度</t>
  </si>
  <si>
    <t>25425_平成20年度</t>
  </si>
  <si>
    <t>25425_平成21年度</t>
  </si>
  <si>
    <t>25425_平成22年度</t>
  </si>
  <si>
    <t>25425_平成23年度</t>
  </si>
  <si>
    <t>25425_平成24年度</t>
  </si>
  <si>
    <t>25425_平成25年度</t>
  </si>
  <si>
    <t>25425_平成26年度</t>
  </si>
  <si>
    <t>25425_平成27年度</t>
  </si>
  <si>
    <t>25425_平成28年度</t>
  </si>
  <si>
    <t>25425_平成29年度</t>
  </si>
  <si>
    <t>25425_平成30年度</t>
  </si>
  <si>
    <t>25425_令和元年度</t>
  </si>
  <si>
    <t>25425_令和2年度</t>
  </si>
  <si>
    <t>25425_令和3年度</t>
  </si>
  <si>
    <t>25425_令和4年度</t>
  </si>
  <si>
    <t>25425_令和5年度</t>
  </si>
  <si>
    <t>25425_令和6年度</t>
  </si>
  <si>
    <t>39386_平成2年度</t>
  </si>
  <si>
    <t>39386</t>
  </si>
  <si>
    <t>いの町</t>
  </si>
  <si>
    <t>39386_平成17年度</t>
  </si>
  <si>
    <t>39386_平成18年度</t>
  </si>
  <si>
    <t>39386_平成19年度</t>
  </si>
  <si>
    <t>39386_平成20年度</t>
  </si>
  <si>
    <t>39386_平成21年度</t>
  </si>
  <si>
    <t>39386_平成22年度</t>
  </si>
  <si>
    <t>39386_平成23年度</t>
  </si>
  <si>
    <t>39386_平成24年度</t>
  </si>
  <si>
    <t>39386_平成25年度</t>
  </si>
  <si>
    <t>39386_平成26年度</t>
  </si>
  <si>
    <t>39386_平成27年度</t>
  </si>
  <si>
    <t>39386_平成28年度</t>
  </si>
  <si>
    <t>39386_平成29年度</t>
  </si>
  <si>
    <t>39386_平成30年度</t>
  </si>
  <si>
    <t>39386_令和元年度</t>
  </si>
  <si>
    <t>39386_令和2年度</t>
  </si>
  <si>
    <t>39386_令和3年度</t>
  </si>
  <si>
    <t>39386_令和4年度</t>
  </si>
  <si>
    <t>39386_令和5年度</t>
  </si>
  <si>
    <t>39386_令和6年度</t>
  </si>
  <si>
    <t>08521_平成2年度</t>
  </si>
  <si>
    <t>08521</t>
  </si>
  <si>
    <t>八千代町</t>
  </si>
  <si>
    <t>08521_平成17年度</t>
  </si>
  <si>
    <t>08521_平成18年度</t>
  </si>
  <si>
    <t>08521_平成19年度</t>
  </si>
  <si>
    <t>08521_平成20年度</t>
  </si>
  <si>
    <t>08521_平成21年度</t>
  </si>
  <si>
    <t>08521_平成22年度</t>
  </si>
  <si>
    <t>08521_平成23年度</t>
  </si>
  <si>
    <t>08521_平成24年度</t>
  </si>
  <si>
    <t>08521_平成25年度</t>
  </si>
  <si>
    <t>08521_平成26年度</t>
  </si>
  <si>
    <t>08521_平成27年度</t>
  </si>
  <si>
    <t>08521_平成28年度</t>
  </si>
  <si>
    <t>08521_平成29年度</t>
  </si>
  <si>
    <t>08521_平成30年度</t>
  </si>
  <si>
    <t>08521_令和元年度</t>
  </si>
  <si>
    <t>08521_令和2年度</t>
  </si>
  <si>
    <t>08521_令和3年度</t>
  </si>
  <si>
    <t>08521_令和4年度</t>
  </si>
  <si>
    <t>08521_令和5年度</t>
  </si>
  <si>
    <t>08521_令和6年度</t>
  </si>
  <si>
    <t>34215_平成2年度</t>
  </si>
  <si>
    <t>34215</t>
  </si>
  <si>
    <t>江田島市</t>
  </si>
  <si>
    <t>34215_平成17年度</t>
  </si>
  <si>
    <t>34215_平成18年度</t>
  </si>
  <si>
    <t>34215_平成19年度</t>
  </si>
  <si>
    <t>34215_平成20年度</t>
  </si>
  <si>
    <t>34215_平成21年度</t>
  </si>
  <si>
    <t>34215_平成22年度</t>
  </si>
  <si>
    <t>34215_平成23年度</t>
  </si>
  <si>
    <t>34215_平成24年度</t>
  </si>
  <si>
    <t>34215_平成25年度</t>
  </si>
  <si>
    <t>34215_平成26年度</t>
  </si>
  <si>
    <t>34215_平成27年度</t>
  </si>
  <si>
    <t>34215_平成28年度</t>
  </si>
  <si>
    <t>34215_平成29年度</t>
  </si>
  <si>
    <t>34215_平成30年度</t>
  </si>
  <si>
    <t>34215_令和元年度</t>
  </si>
  <si>
    <t>34215_令和2年度</t>
  </si>
  <si>
    <t>34215_令和3年度</t>
  </si>
  <si>
    <t>34215_令和4年度</t>
  </si>
  <si>
    <t>34215_令和5年度</t>
  </si>
  <si>
    <t>34215_令和6年度</t>
  </si>
  <si>
    <t>42208_平成2年度</t>
  </si>
  <si>
    <t>42208</t>
  </si>
  <si>
    <t>松浦市</t>
  </si>
  <si>
    <t>42208_平成17年度</t>
  </si>
  <si>
    <t>42208_平成18年度</t>
  </si>
  <si>
    <t>42208_平成19年度</t>
  </si>
  <si>
    <t>42208_平成20年度</t>
  </si>
  <si>
    <t>42208_平成21年度</t>
  </si>
  <si>
    <t>42208_平成22年度</t>
  </si>
  <si>
    <t>42208_平成23年度</t>
  </si>
  <si>
    <t>42208_平成24年度</t>
  </si>
  <si>
    <t>42208_平成25年度</t>
  </si>
  <si>
    <t>42208_平成26年度</t>
  </si>
  <si>
    <t>42208_平成27年度</t>
  </si>
  <si>
    <t>42208_平成28年度</t>
  </si>
  <si>
    <t>42208_平成29年度</t>
  </si>
  <si>
    <t>42208_平成30年度</t>
  </si>
  <si>
    <t>42208_令和元年度</t>
  </si>
  <si>
    <t>42208_令和2年度</t>
  </si>
  <si>
    <t>42208_令和3年度</t>
  </si>
  <si>
    <t>42208_令和4年度</t>
  </si>
  <si>
    <t>42208_令和5年度</t>
  </si>
  <si>
    <t>42208_令和6年度</t>
  </si>
  <si>
    <t>23446_平成2年度</t>
  </si>
  <si>
    <t>23446</t>
  </si>
  <si>
    <t>23446_平成17年度</t>
  </si>
  <si>
    <t>23446_平成18年度</t>
  </si>
  <si>
    <t>23446_平成19年度</t>
  </si>
  <si>
    <t>23446_平成20年度</t>
  </si>
  <si>
    <t>23446_平成21年度</t>
  </si>
  <si>
    <t>23446_平成22年度</t>
  </si>
  <si>
    <t>23446_平成23年度</t>
  </si>
  <si>
    <t>23446_平成24年度</t>
  </si>
  <si>
    <t>23446_平成25年度</t>
  </si>
  <si>
    <t>23446_平成26年度</t>
  </si>
  <si>
    <t>23446_平成27年度</t>
  </si>
  <si>
    <t>23446_平成28年度</t>
  </si>
  <si>
    <t>23446_平成29年度</t>
  </si>
  <si>
    <t>23446_平成30年度</t>
  </si>
  <si>
    <t>23446_令和元年度</t>
  </si>
  <si>
    <t>23446_令和2年度</t>
  </si>
  <si>
    <t>23446_令和3年度</t>
  </si>
  <si>
    <t>23446_令和4年度</t>
  </si>
  <si>
    <t>23446_令和5年度</t>
  </si>
  <si>
    <t>23446_令和6年度</t>
  </si>
  <si>
    <t>25383_平成2年度</t>
  </si>
  <si>
    <t>25383</t>
  </si>
  <si>
    <t>日野町</t>
  </si>
  <si>
    <t>25383_平成17年度</t>
  </si>
  <si>
    <t>25383_平成18年度</t>
  </si>
  <si>
    <t>25383_平成19年度</t>
  </si>
  <si>
    <t>25383_平成20年度</t>
  </si>
  <si>
    <t>25383_平成21年度</t>
  </si>
  <si>
    <t>25383_平成22年度</t>
  </si>
  <si>
    <t>25383_平成23年度</t>
  </si>
  <si>
    <t>25383_平成24年度</t>
  </si>
  <si>
    <t>25383_平成25年度</t>
  </si>
  <si>
    <t>25383_平成26年度</t>
  </si>
  <si>
    <t>25383_平成27年度</t>
  </si>
  <si>
    <t>25383_平成28年度</t>
  </si>
  <si>
    <t>25383_平成29年度</t>
  </si>
  <si>
    <t>25383_平成30年度</t>
  </si>
  <si>
    <t>25383_令和元年度</t>
  </si>
  <si>
    <t>25383_令和2年度</t>
  </si>
  <si>
    <t>25383_令和3年度</t>
  </si>
  <si>
    <t>25383_令和4年度</t>
  </si>
  <si>
    <t>25383_令和5年度</t>
  </si>
  <si>
    <t>25383_令和6年度</t>
  </si>
  <si>
    <t>01610_平成2年度</t>
  </si>
  <si>
    <t>01610_平成17年度</t>
  </si>
  <si>
    <t>01610_平成18年度</t>
  </si>
  <si>
    <t>01610_平成19年度</t>
  </si>
  <si>
    <t>01610_平成20年度</t>
  </si>
  <si>
    <t>01610_平成21年度</t>
  </si>
  <si>
    <t>01610_平成22年度</t>
  </si>
  <si>
    <t>01610_平成23年度</t>
  </si>
  <si>
    <t>01610_平成24年度</t>
  </si>
  <si>
    <t>01610_平成25年度</t>
  </si>
  <si>
    <t>01610_平成26年度</t>
  </si>
  <si>
    <t>01610_平成27年度</t>
  </si>
  <si>
    <t>01610_平成28年度</t>
  </si>
  <si>
    <t>01610_平成29年度</t>
  </si>
  <si>
    <t>01610_平成30年度</t>
  </si>
  <si>
    <t>01610_令和元年度</t>
  </si>
  <si>
    <t>01610_令和2年度</t>
  </si>
  <si>
    <t>01610_令和3年度</t>
  </si>
  <si>
    <t>01610_令和5年度</t>
  </si>
  <si>
    <t>07461_平成2年度</t>
  </si>
  <si>
    <t>07461</t>
  </si>
  <si>
    <t>西郷村</t>
  </si>
  <si>
    <t>07461_平成17年度</t>
  </si>
  <si>
    <t>07461_平成18年度</t>
  </si>
  <si>
    <t>07461_平成19年度</t>
  </si>
  <si>
    <t>07461_平成20年度</t>
  </si>
  <si>
    <t>07461_平成21年度</t>
  </si>
  <si>
    <t>07461_平成22年度</t>
  </si>
  <si>
    <t>07461_平成23年度</t>
  </si>
  <si>
    <t>07461_平成24年度</t>
  </si>
  <si>
    <t>07461_平成25年度</t>
  </si>
  <si>
    <t>07461_平成26年度</t>
  </si>
  <si>
    <t>07461_平成27年度</t>
  </si>
  <si>
    <t>07461_平成28年度</t>
  </si>
  <si>
    <t>07461_平成29年度</t>
  </si>
  <si>
    <t>07461_平成30年度</t>
  </si>
  <si>
    <t>07461_令和元年度</t>
  </si>
  <si>
    <t>07461_令和2年度</t>
  </si>
  <si>
    <t>07461_令和3年度</t>
  </si>
  <si>
    <t>07461_令和4年度</t>
  </si>
  <si>
    <t>07461_令和5年度</t>
  </si>
  <si>
    <t>07461_令和6年度</t>
  </si>
  <si>
    <t>38402_平成2年度</t>
  </si>
  <si>
    <t>38402</t>
  </si>
  <si>
    <t>砥部町</t>
  </si>
  <si>
    <t>38402_平成17年度</t>
  </si>
  <si>
    <t>38402_平成18年度</t>
  </si>
  <si>
    <t>38402_平成19年度</t>
  </si>
  <si>
    <t>38402_平成20年度</t>
  </si>
  <si>
    <t>38402_平成21年度</t>
  </si>
  <si>
    <t>38402_平成22年度</t>
  </si>
  <si>
    <t>38402_平成23年度</t>
  </si>
  <si>
    <t>38402_平成24年度</t>
  </si>
  <si>
    <t>38402_平成25年度</t>
  </si>
  <si>
    <t>38402_平成26年度</t>
  </si>
  <si>
    <t>38402_平成27年度</t>
  </si>
  <si>
    <t>38402_平成28年度</t>
  </si>
  <si>
    <t>38402_平成29年度</t>
  </si>
  <si>
    <t>38402_平成30年度</t>
  </si>
  <si>
    <t>38402_令和元年度</t>
  </si>
  <si>
    <t>38402_令和2年度</t>
  </si>
  <si>
    <t>38402_令和3年度</t>
  </si>
  <si>
    <t>38402_令和4年度</t>
  </si>
  <si>
    <t>38402_令和5年度</t>
  </si>
  <si>
    <t>38402_令和6年度</t>
  </si>
  <si>
    <t>01219_平成2年度</t>
  </si>
  <si>
    <t>01219_平成17年度</t>
  </si>
  <si>
    <t>01219_平成18年度</t>
  </si>
  <si>
    <t>01219_平成19年度</t>
  </si>
  <si>
    <t>01219_平成20年度</t>
  </si>
  <si>
    <t>01219_平成21年度</t>
  </si>
  <si>
    <t>01219_平成22年度</t>
  </si>
  <si>
    <t>01219_平成23年度</t>
  </si>
  <si>
    <t>01219_平成24年度</t>
  </si>
  <si>
    <t>01219_平成25年度</t>
  </si>
  <si>
    <t>01219_平成26年度</t>
  </si>
  <si>
    <t>01219_平成27年度</t>
  </si>
  <si>
    <t>01219_平成28年度</t>
  </si>
  <si>
    <t>01219_平成29年度</t>
  </si>
  <si>
    <t>01219_平成30年度</t>
  </si>
  <si>
    <t>01219_令和元年度</t>
  </si>
  <si>
    <t>01219_令和2年度</t>
  </si>
  <si>
    <t>01219_令和3年度</t>
  </si>
  <si>
    <t>01219_令和5年度</t>
  </si>
  <si>
    <t>12322_平成2年度</t>
  </si>
  <si>
    <t>12322</t>
  </si>
  <si>
    <t>酒々井町</t>
  </si>
  <si>
    <t>12322_平成17年度</t>
  </si>
  <si>
    <t>12322_平成18年度</t>
  </si>
  <si>
    <t>12322_平成19年度</t>
  </si>
  <si>
    <t>12322_平成20年度</t>
  </si>
  <si>
    <t>12322_平成21年度</t>
  </si>
  <si>
    <t>12322_平成22年度</t>
  </si>
  <si>
    <t>12322_平成23年度</t>
  </si>
  <si>
    <t>12322_平成24年度</t>
  </si>
  <si>
    <t>12322_平成25年度</t>
  </si>
  <si>
    <t>12322_平成26年度</t>
  </si>
  <si>
    <t>12322_平成27年度</t>
  </si>
  <si>
    <t>12322_平成28年度</t>
  </si>
  <si>
    <t>12322_平成29年度</t>
  </si>
  <si>
    <t>12322_平成30年度</t>
  </si>
  <si>
    <t>12322_令和元年度</t>
  </si>
  <si>
    <t>12322_令和2年度</t>
  </si>
  <si>
    <t>12322_令和3年度</t>
  </si>
  <si>
    <t>12322_令和4年度</t>
  </si>
  <si>
    <t>12322_令和5年度</t>
  </si>
  <si>
    <t>12322_令和6年度</t>
  </si>
  <si>
    <t>30401_平成2年度</t>
  </si>
  <si>
    <t>30401</t>
  </si>
  <si>
    <t>白浜町</t>
  </si>
  <si>
    <t>30401_平成17年度</t>
  </si>
  <si>
    <t>30401_平成18年度</t>
  </si>
  <si>
    <t>30401_平成19年度</t>
  </si>
  <si>
    <t>30401_平成20年度</t>
  </si>
  <si>
    <t>30401_平成21年度</t>
  </si>
  <si>
    <t>30401_平成22年度</t>
  </si>
  <si>
    <t>30401_平成23年度</t>
  </si>
  <si>
    <t>30401_平成24年度</t>
  </si>
  <si>
    <t>30401_平成25年度</t>
  </si>
  <si>
    <t>30401_平成26年度</t>
  </si>
  <si>
    <t>30401_平成27年度</t>
  </si>
  <si>
    <t>30401_平成28年度</t>
  </si>
  <si>
    <t>30401_平成29年度</t>
  </si>
  <si>
    <t>30401_平成30年度</t>
  </si>
  <si>
    <t>30401_令和元年度</t>
  </si>
  <si>
    <t>30401_令和2年度</t>
  </si>
  <si>
    <t>30401_令和3年度</t>
  </si>
  <si>
    <t>30401_令和4年度</t>
  </si>
  <si>
    <t>30401_令和5年度</t>
  </si>
  <si>
    <t>30401_令和6年度</t>
  </si>
  <si>
    <t>18423_平成2年度</t>
  </si>
  <si>
    <t>18423</t>
  </si>
  <si>
    <t>越前町</t>
  </si>
  <si>
    <t>18423_平成17年度</t>
  </si>
  <si>
    <t>18423_平成18年度</t>
  </si>
  <si>
    <t>18423_平成19年度</t>
  </si>
  <si>
    <t>18423_平成20年度</t>
  </si>
  <si>
    <t>18423_平成21年度</t>
  </si>
  <si>
    <t>18423_平成22年度</t>
  </si>
  <si>
    <t>18423_平成23年度</t>
  </si>
  <si>
    <t>18423_平成24年度</t>
  </si>
  <si>
    <t>18423_平成25年度</t>
  </si>
  <si>
    <t>18423_平成26年度</t>
  </si>
  <si>
    <t>18423_平成27年度</t>
  </si>
  <si>
    <t>18423_平成28年度</t>
  </si>
  <si>
    <t>18423_平成29年度</t>
  </si>
  <si>
    <t>18423_平成30年度</t>
  </si>
  <si>
    <t>18423_令和元年度</t>
  </si>
  <si>
    <t>18423_令和2年度</t>
  </si>
  <si>
    <t>18423_令和3年度</t>
  </si>
  <si>
    <t>18423_令和4年度</t>
  </si>
  <si>
    <t>18423_令和5年度</t>
  </si>
  <si>
    <t>18423_令和6年度</t>
  </si>
  <si>
    <t>01229_平成2年度</t>
  </si>
  <si>
    <t>01229_平成17年度</t>
  </si>
  <si>
    <t>01229_平成18年度</t>
  </si>
  <si>
    <t>01229_平成19年度</t>
  </si>
  <si>
    <t>01229_平成20年度</t>
  </si>
  <si>
    <t>01229_平成21年度</t>
  </si>
  <si>
    <t>01229_平成22年度</t>
  </si>
  <si>
    <t>01229_平成23年度</t>
  </si>
  <si>
    <t>01229_平成24年度</t>
  </si>
  <si>
    <t>01229_平成25年度</t>
  </si>
  <si>
    <t>01229_平成26年度</t>
  </si>
  <si>
    <t>01229_平成27年度</t>
  </si>
  <si>
    <t>01229_平成28年度</t>
  </si>
  <si>
    <t>01229_平成29年度</t>
  </si>
  <si>
    <t>01229_平成30年度</t>
  </si>
  <si>
    <t>01229_令和元年度</t>
  </si>
  <si>
    <t>01229_令和2年度</t>
  </si>
  <si>
    <t>01229_令和3年度</t>
  </si>
  <si>
    <t>01229_令和5年度</t>
  </si>
  <si>
    <t>47348_平成2年度</t>
  </si>
  <si>
    <t>47348</t>
  </si>
  <si>
    <t>与那原町</t>
  </si>
  <si>
    <t>47348_平成17年度</t>
  </si>
  <si>
    <t>47348_平成18年度</t>
  </si>
  <si>
    <t>47348_平成19年度</t>
  </si>
  <si>
    <t>47348_平成20年度</t>
  </si>
  <si>
    <t>47348_平成21年度</t>
  </si>
  <si>
    <t>47348_平成22年度</t>
  </si>
  <si>
    <t>47348_平成23年度</t>
  </si>
  <si>
    <t>47348_平成24年度</t>
  </si>
  <si>
    <t>47348_平成25年度</t>
  </si>
  <si>
    <t>47348_平成26年度</t>
  </si>
  <si>
    <t>47348_平成27年度</t>
  </si>
  <si>
    <t>47348_平成28年度</t>
  </si>
  <si>
    <t>47348_平成29年度</t>
  </si>
  <si>
    <t>47348_平成30年度</t>
  </si>
  <si>
    <t>47348_令和元年度</t>
  </si>
  <si>
    <t>47348_令和2年度</t>
  </si>
  <si>
    <t>47348_令和3年度</t>
  </si>
  <si>
    <t>47348_令和4年度</t>
  </si>
  <si>
    <t>47348_令和5年度</t>
  </si>
  <si>
    <t>47348_令和6年度</t>
  </si>
  <si>
    <t>17207_平成2年度</t>
  </si>
  <si>
    <t>17207</t>
  </si>
  <si>
    <t>羽咋市</t>
  </si>
  <si>
    <t>17207_平成17年度</t>
  </si>
  <si>
    <t>17207_平成18年度</t>
  </si>
  <si>
    <t>17207_平成19年度</t>
  </si>
  <si>
    <t>17207_平成20年度</t>
  </si>
  <si>
    <t>17207_平成21年度</t>
  </si>
  <si>
    <t>17207_平成22年度</t>
  </si>
  <si>
    <t>17207_平成23年度</t>
  </si>
  <si>
    <t>17207_平成24年度</t>
  </si>
  <si>
    <t>17207_平成25年度</t>
  </si>
  <si>
    <t>17207_平成26年度</t>
  </si>
  <si>
    <t>17207_平成27年度</t>
  </si>
  <si>
    <t>17207_平成28年度</t>
  </si>
  <si>
    <t>17207_平成29年度</t>
  </si>
  <si>
    <t>17207_平成30年度</t>
  </si>
  <si>
    <t>17207_令和元年度</t>
  </si>
  <si>
    <t>17207_令和2年度</t>
  </si>
  <si>
    <t>17207_令和3年度</t>
  </si>
  <si>
    <t>17207_令和4年度</t>
  </si>
  <si>
    <t>17207_令和5年度</t>
  </si>
  <si>
    <t>17207_令和6年度</t>
  </si>
  <si>
    <t>12329_平成2年度</t>
  </si>
  <si>
    <t>12329</t>
  </si>
  <si>
    <t>栄町</t>
  </si>
  <si>
    <t>12329_平成17年度</t>
  </si>
  <si>
    <t>12329_平成18年度</t>
  </si>
  <si>
    <t>12329_平成19年度</t>
  </si>
  <si>
    <t>12329_平成20年度</t>
  </si>
  <si>
    <t>12329_平成21年度</t>
  </si>
  <si>
    <t>12329_平成22年度</t>
  </si>
  <si>
    <t>12329_平成23年度</t>
  </si>
  <si>
    <t>12329_平成24年度</t>
  </si>
  <si>
    <t>12329_平成25年度</t>
  </si>
  <si>
    <t>12329_平成26年度</t>
  </si>
  <si>
    <t>12329_平成27年度</t>
  </si>
  <si>
    <t>12329_平成28年度</t>
  </si>
  <si>
    <t>12329_平成29年度</t>
  </si>
  <si>
    <t>12329_平成30年度</t>
  </si>
  <si>
    <t>12329_令和元年度</t>
  </si>
  <si>
    <t>12329_令和2年度</t>
  </si>
  <si>
    <t>12329_令和3年度</t>
  </si>
  <si>
    <t>12329_令和4年度</t>
  </si>
  <si>
    <t>12329_令和5年度</t>
  </si>
  <si>
    <t>12329_令和6年度</t>
  </si>
  <si>
    <t>39206_平成2年度</t>
  </si>
  <si>
    <t>39206</t>
  </si>
  <si>
    <t>須崎市</t>
  </si>
  <si>
    <t>39206_平成17年度</t>
  </si>
  <si>
    <t>39206_平成18年度</t>
  </si>
  <si>
    <t>39206_平成19年度</t>
  </si>
  <si>
    <t>39206_平成20年度</t>
  </si>
  <si>
    <t>39206_平成21年度</t>
  </si>
  <si>
    <t>39206_平成22年度</t>
  </si>
  <si>
    <t>39206_平成23年度</t>
  </si>
  <si>
    <t>39206_平成24年度</t>
  </si>
  <si>
    <t>39206_平成25年度</t>
  </si>
  <si>
    <t>39206_平成26年度</t>
  </si>
  <si>
    <t>39206_平成27年度</t>
  </si>
  <si>
    <t>39206_平成28年度</t>
  </si>
  <si>
    <t>39206_平成29年度</t>
  </si>
  <si>
    <t>39206_平成30年度</t>
  </si>
  <si>
    <t>39206_令和元年度</t>
  </si>
  <si>
    <t>39206_令和2年度</t>
  </si>
  <si>
    <t>39206_令和3年度</t>
  </si>
  <si>
    <t>39206_令和4年度</t>
  </si>
  <si>
    <t>39206_令和5年度</t>
  </si>
  <si>
    <t>39206_令和6年度</t>
  </si>
  <si>
    <t>26465_平成2年度</t>
  </si>
  <si>
    <t>26465</t>
  </si>
  <si>
    <t>与謝野町</t>
  </si>
  <si>
    <t>26465_平成17年度</t>
  </si>
  <si>
    <t>26465_平成18年度</t>
  </si>
  <si>
    <t>26465_平成19年度</t>
  </si>
  <si>
    <t>26465_平成20年度</t>
  </si>
  <si>
    <t>26465_平成21年度</t>
  </si>
  <si>
    <t>26465_平成22年度</t>
  </si>
  <si>
    <t>26465_平成23年度</t>
  </si>
  <si>
    <t>26465_平成24年度</t>
  </si>
  <si>
    <t>26465_平成25年度</t>
  </si>
  <si>
    <t>26465_平成26年度</t>
  </si>
  <si>
    <t>26465_平成27年度</t>
  </si>
  <si>
    <t>26465_平成28年度</t>
  </si>
  <si>
    <t>26465_平成29年度</t>
  </si>
  <si>
    <t>26465_平成30年度</t>
  </si>
  <si>
    <t>26465_令和元年度</t>
  </si>
  <si>
    <t>26465_令和2年度</t>
  </si>
  <si>
    <t>26465_令和3年度</t>
  </si>
  <si>
    <t>26465_令和4年度</t>
  </si>
  <si>
    <t>26465_令和5年度</t>
  </si>
  <si>
    <t>26465_令和6年度</t>
  </si>
  <si>
    <t>11341_平成2年度</t>
  </si>
  <si>
    <t>11341</t>
  </si>
  <si>
    <t>滑川町</t>
  </si>
  <si>
    <t>11341_平成17年度</t>
  </si>
  <si>
    <t>11341_平成18年度</t>
  </si>
  <si>
    <t>11341_平成19年度</t>
  </si>
  <si>
    <t>11341_平成20年度</t>
  </si>
  <si>
    <t>11341_平成21年度</t>
  </si>
  <si>
    <t>11341_平成22年度</t>
  </si>
  <si>
    <t>11341_平成23年度</t>
  </si>
  <si>
    <t>11341_平成24年度</t>
  </si>
  <si>
    <t>11341_平成25年度</t>
  </si>
  <si>
    <t>11341_平成26年度</t>
  </si>
  <si>
    <t>11341_平成27年度</t>
  </si>
  <si>
    <t>11341_平成28年度</t>
  </si>
  <si>
    <t>11341_平成29年度</t>
  </si>
  <si>
    <t>11341_平成30年度</t>
  </si>
  <si>
    <t>11341_令和元年度</t>
  </si>
  <si>
    <t>11341_令和2年度</t>
  </si>
  <si>
    <t>11341_令和3年度</t>
  </si>
  <si>
    <t>11341_令和4年度</t>
  </si>
  <si>
    <t>11341_令和5年度</t>
  </si>
  <si>
    <t>11341_令和6年度</t>
  </si>
  <si>
    <t>22219_平成2年度</t>
  </si>
  <si>
    <t>22219</t>
  </si>
  <si>
    <t>下田市</t>
  </si>
  <si>
    <t>22219_平成17年度</t>
  </si>
  <si>
    <t>22219_平成18年度</t>
  </si>
  <si>
    <t>22219_平成19年度</t>
  </si>
  <si>
    <t>22219_平成20年度</t>
  </si>
  <si>
    <t>22219_平成21年度</t>
  </si>
  <si>
    <t>22219_平成22年度</t>
  </si>
  <si>
    <t>22219_平成23年度</t>
  </si>
  <si>
    <t>22219_平成24年度</t>
  </si>
  <si>
    <t>22219_平成25年度</t>
  </si>
  <si>
    <t>22219_平成26年度</t>
  </si>
  <si>
    <t>22219_平成27年度</t>
  </si>
  <si>
    <t>22219_平成28年度</t>
  </si>
  <si>
    <t>22219_平成29年度</t>
  </si>
  <si>
    <t>22219_平成30年度</t>
  </si>
  <si>
    <t>22219_令和元年度</t>
  </si>
  <si>
    <t>22219_令和2年度</t>
  </si>
  <si>
    <t>22219_令和3年度</t>
  </si>
  <si>
    <t>22219_令和4年度</t>
  </si>
  <si>
    <t>22219_令和5年度</t>
  </si>
  <si>
    <t>22219_令和6年度</t>
  </si>
  <si>
    <t>45401_平成2年度</t>
  </si>
  <si>
    <t>45401</t>
  </si>
  <si>
    <t>高鍋町</t>
  </si>
  <si>
    <t>45401_平成17年度</t>
  </si>
  <si>
    <t>45401_平成18年度</t>
  </si>
  <si>
    <t>45401_平成19年度</t>
  </si>
  <si>
    <t>45401_平成20年度</t>
  </si>
  <si>
    <t>45401_平成21年度</t>
  </si>
  <si>
    <t>45401_平成22年度</t>
  </si>
  <si>
    <t>45401_平成23年度</t>
  </si>
  <si>
    <t>45401_平成24年度</t>
  </si>
  <si>
    <t>45401_平成25年度</t>
  </si>
  <si>
    <t>45401_平成26年度</t>
  </si>
  <si>
    <t>45401_平成27年度</t>
  </si>
  <si>
    <t>45401_平成28年度</t>
  </si>
  <si>
    <t>45401_平成29年度</t>
  </si>
  <si>
    <t>45401_平成30年度</t>
  </si>
  <si>
    <t>45401_令和元年度</t>
  </si>
  <si>
    <t>45401_令和2年度</t>
  </si>
  <si>
    <t>45401_令和3年度</t>
  </si>
  <si>
    <t>45401_令和4年度</t>
  </si>
  <si>
    <t>45401_令和5年度</t>
  </si>
  <si>
    <t>45401_令和6年度</t>
  </si>
  <si>
    <t>06428_平成2年度</t>
  </si>
  <si>
    <t>06428</t>
  </si>
  <si>
    <t>庄内町</t>
  </si>
  <si>
    <t>06428_平成17年度</t>
  </si>
  <si>
    <t>06428_平成18年度</t>
  </si>
  <si>
    <t>06428_平成19年度</t>
  </si>
  <si>
    <t>06428_平成20年度</t>
  </si>
  <si>
    <t>06428_平成21年度</t>
  </si>
  <si>
    <t>06428_平成22年度</t>
  </si>
  <si>
    <t>06428_平成23年度</t>
  </si>
  <si>
    <t>06428_平成24年度</t>
  </si>
  <si>
    <t>06428_平成25年度</t>
  </si>
  <si>
    <t>06428_平成26年度</t>
  </si>
  <si>
    <t>06428_平成27年度</t>
  </si>
  <si>
    <t>06428_平成28年度</t>
  </si>
  <si>
    <t>06428_平成29年度</t>
  </si>
  <si>
    <t>06428_平成30年度</t>
  </si>
  <si>
    <t>06428_令和元年度</t>
  </si>
  <si>
    <t>06428_令和2年度</t>
  </si>
  <si>
    <t>06428_令和3年度</t>
  </si>
  <si>
    <t>06428_令和4年度</t>
  </si>
  <si>
    <t>06428_令和5年度</t>
  </si>
  <si>
    <t>06428_令和6年度</t>
  </si>
  <si>
    <t>44208_平成2年度</t>
  </si>
  <si>
    <t>44208</t>
  </si>
  <si>
    <t>竹田市</t>
  </si>
  <si>
    <t>44208_平成17年度</t>
  </si>
  <si>
    <t>44208_平成18年度</t>
  </si>
  <si>
    <t>44208_平成19年度</t>
  </si>
  <si>
    <t>44208_平成20年度</t>
  </si>
  <si>
    <t>44208_平成21年度</t>
  </si>
  <si>
    <t>44208_平成22年度</t>
  </si>
  <si>
    <t>44208_平成23年度</t>
  </si>
  <si>
    <t>44208_平成24年度</t>
  </si>
  <si>
    <t>44208_平成25年度</t>
  </si>
  <si>
    <t>44208_平成26年度</t>
  </si>
  <si>
    <t>44208_平成27年度</t>
  </si>
  <si>
    <t>44208_平成28年度</t>
  </si>
  <si>
    <t>44208_平成29年度</t>
  </si>
  <si>
    <t>44208_平成30年度</t>
  </si>
  <si>
    <t>44208_令和元年度</t>
  </si>
  <si>
    <t>44208_令和2年度</t>
  </si>
  <si>
    <t>44208_令和3年度</t>
  </si>
  <si>
    <t>44208_令和4年度</t>
  </si>
  <si>
    <t>44208_令和5年度</t>
  </si>
  <si>
    <t>44208_令和6年度</t>
  </si>
  <si>
    <t>21207_平成2年度</t>
  </si>
  <si>
    <t>21207</t>
  </si>
  <si>
    <t>美濃市</t>
  </si>
  <si>
    <t>21207_平成17年度</t>
  </si>
  <si>
    <t>21207_平成18年度</t>
  </si>
  <si>
    <t>21207_平成19年度</t>
  </si>
  <si>
    <t>21207_平成20年度</t>
  </si>
  <si>
    <t>21207_平成21年度</t>
  </si>
  <si>
    <t>21207_平成22年度</t>
  </si>
  <si>
    <t>21207_平成23年度</t>
  </si>
  <si>
    <t>21207_平成24年度</t>
  </si>
  <si>
    <t>21207_平成25年度</t>
  </si>
  <si>
    <t>21207_平成26年度</t>
  </si>
  <si>
    <t>21207_平成27年度</t>
  </si>
  <si>
    <t>21207_平成28年度</t>
  </si>
  <si>
    <t>21207_平成29年度</t>
  </si>
  <si>
    <t>21207_平成30年度</t>
  </si>
  <si>
    <t>21207_令和元年度</t>
  </si>
  <si>
    <t>21207_令和2年度</t>
  </si>
  <si>
    <t>21207_令和3年度</t>
  </si>
  <si>
    <t>21207_令和4年度</t>
  </si>
  <si>
    <t>21207_令和5年度</t>
  </si>
  <si>
    <t>21207_令和6年度</t>
  </si>
  <si>
    <t>40544_平成2年度</t>
  </si>
  <si>
    <t>40544</t>
  </si>
  <si>
    <t>40544_平成17年度</t>
  </si>
  <si>
    <t>40544_平成18年度</t>
  </si>
  <si>
    <t>40544_平成19年度</t>
  </si>
  <si>
    <t>40544_平成20年度</t>
  </si>
  <si>
    <t>40544_平成21年度</t>
  </si>
  <si>
    <t>40544_平成22年度</t>
  </si>
  <si>
    <t>40544_平成23年度</t>
  </si>
  <si>
    <t>40544_平成24年度</t>
  </si>
  <si>
    <t>40544_平成25年度</t>
  </si>
  <si>
    <t>40544_平成26年度</t>
  </si>
  <si>
    <t>40544_平成27年度</t>
  </si>
  <si>
    <t>40544_平成28年度</t>
  </si>
  <si>
    <t>40544_平成29年度</t>
  </si>
  <si>
    <t>40544_平成30年度</t>
  </si>
  <si>
    <t>40544_令和元年度</t>
  </si>
  <si>
    <t>40544_令和2年度</t>
  </si>
  <si>
    <t>40544_令和3年度</t>
  </si>
  <si>
    <t>40544_令和4年度</t>
  </si>
  <si>
    <t>40544_令和5年度</t>
  </si>
  <si>
    <t>40544_令和6年度</t>
  </si>
  <si>
    <t>01219_令和7年度</t>
  </si>
  <si>
    <t>01219_令和8年度</t>
  </si>
  <si>
    <t>01219_令和9年度</t>
  </si>
  <si>
    <t>01219_令和10年度</t>
  </si>
  <si>
    <t>01219_令和11年度</t>
  </si>
  <si>
    <t>01219_令和12年度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</si>
</sst>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c:v>
                </c:pt>
                <c:pt idx="1">
                  <c:v>0</c:v>
                </c:pt>
                <c:pt idx="2">
                  <c:v>0</c:v>
                </c:pt>
                <c:pt idx="3">
                  <c:v>0</c:v>
                </c:pt>
                <c:pt idx="4">
                  <c:v>2.9127191975706541</c:v>
                </c:pt>
                <c:pt idx="5">
                  <c:v>2.561190449871225</c:v>
                </c:pt>
                <c:pt idx="6">
                  <c:v>2.0478690341413959</c:v>
                </c:pt>
                <c:pt idx="7">
                  <c:v>2.2039667513070831</c:v>
                </c:pt>
                <c:pt idx="8">
                  <c:v>2.1869619157151114</c:v>
                </c:pt>
                <c:pt idx="9">
                  <c:v>2.9435609030369707</c:v>
                </c:pt>
                <c:pt idx="10">
                  <c:v>2.6759513993862929</c:v>
                </c:pt>
                <c:pt idx="11">
                  <c:v>2.4814276625981928</c:v>
                </c:pt>
                <c:pt idx="12">
                  <c:v>2.786579113410133</c:v>
                </c:pt>
                <c:pt idx="13">
                  <c:v>3.3994154553839979</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55.863070240466236</c:v>
                </c:pt>
                <c:pt idx="1">
                  <c:v>56.562305866579578</c:v>
                </c:pt>
                <c:pt idx="2">
                  <c:v>55.445109397401403</c:v>
                </c:pt>
                <c:pt idx="3">
                  <c:v>54.821416899928025</c:v>
                </c:pt>
                <c:pt idx="4">
                  <c:v>54.064531109488399</c:v>
                </c:pt>
                <c:pt idx="5">
                  <c:v>52.201617123876204</c:v>
                </c:pt>
                <c:pt idx="6">
                  <c:v>51.218497355963223</c:v>
                </c:pt>
                <c:pt idx="7">
                  <c:v>51.940723026784759</c:v>
                </c:pt>
                <c:pt idx="8">
                  <c:v>51.461058660532949</c:v>
                </c:pt>
                <c:pt idx="9">
                  <c:v>50.642063417276304</c:v>
                </c:pt>
                <c:pt idx="10">
                  <c:v>48.155580396667659</c:v>
                </c:pt>
                <c:pt idx="11">
                  <c:v>43.698558141067544</c:v>
                </c:pt>
                <c:pt idx="12">
                  <c:v>44.222067748192472</c:v>
                </c:pt>
                <c:pt idx="13">
                  <c:v>44.973667228452122</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51.804035104695153</c:v>
                </c:pt>
                <c:pt idx="1">
                  <c:v>50.697834501297073</c:v>
                </c:pt>
                <c:pt idx="2">
                  <c:v>61.185186081553127</c:v>
                </c:pt>
                <c:pt idx="3">
                  <c:v>68.142646295442603</c:v>
                </c:pt>
                <c:pt idx="4">
                  <c:v>65.856858922985197</c:v>
                </c:pt>
                <c:pt idx="5">
                  <c:v>69.26803487742545</c:v>
                </c:pt>
                <c:pt idx="6">
                  <c:v>63.43003906350522</c:v>
                </c:pt>
                <c:pt idx="7">
                  <c:v>64.142552850798765</c:v>
                </c:pt>
                <c:pt idx="8">
                  <c:v>62.657912756291914</c:v>
                </c:pt>
                <c:pt idx="9">
                  <c:v>57.151493134801278</c:v>
                </c:pt>
                <c:pt idx="10">
                  <c:v>57.236502179371243</c:v>
                </c:pt>
                <c:pt idx="11">
                  <c:v>52.553839631398198</c:v>
                </c:pt>
                <c:pt idx="12">
                  <c:v>51.244637157629207</c:v>
                </c:pt>
                <c:pt idx="13">
                  <c:v>50.424356436283126</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39.695824377757397</c:v>
                </c:pt>
                <c:pt idx="1">
                  <c:v>35.53329910903247</c:v>
                </c:pt>
                <c:pt idx="2">
                  <c:v>44.888546765070899</c:v>
                </c:pt>
                <c:pt idx="3">
                  <c:v>55.751432456180822</c:v>
                </c:pt>
                <c:pt idx="4">
                  <c:v>51.850165100709773</c:v>
                </c:pt>
                <c:pt idx="5">
                  <c:v>51.422351887384039</c:v>
                </c:pt>
                <c:pt idx="6">
                  <c:v>49.754871136886727</c:v>
                </c:pt>
                <c:pt idx="7">
                  <c:v>42.659031743120515</c:v>
                </c:pt>
                <c:pt idx="8">
                  <c:v>42.77378327947735</c:v>
                </c:pt>
                <c:pt idx="9">
                  <c:v>42.984746845677698</c:v>
                </c:pt>
                <c:pt idx="10">
                  <c:v>38.561221062361334</c:v>
                </c:pt>
                <c:pt idx="11">
                  <c:v>33.988032512427175</c:v>
                </c:pt>
                <c:pt idx="12">
                  <c:v>34.518806410833392</c:v>
                </c:pt>
                <c:pt idx="13">
                  <c:v>35.193733014650093</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146.49114697836248</c:v>
                </c:pt>
                <c:pt idx="1">
                  <c:v>128.54358470168748</c:v>
                </c:pt>
                <c:pt idx="2">
                  <c:v>144.71562652389878</c:v>
                </c:pt>
                <c:pt idx="3">
                  <c:v>152.17065683934158</c:v>
                </c:pt>
                <c:pt idx="4">
                  <c:v>166.92367905736828</c:v>
                </c:pt>
                <c:pt idx="5">
                  <c:v>135.38859477381794</c:v>
                </c:pt>
                <c:pt idx="6">
                  <c:v>136.68545133545419</c:v>
                </c:pt>
                <c:pt idx="7">
                  <c:v>154.99867633599294</c:v>
                </c:pt>
                <c:pt idx="8">
                  <c:v>157.67867780118129</c:v>
                </c:pt>
                <c:pt idx="9">
                  <c:v>144.45849607980935</c:v>
                </c:pt>
                <c:pt idx="10">
                  <c:v>153.30466480602342</c:v>
                </c:pt>
                <c:pt idx="11">
                  <c:v>163.8520539791528</c:v>
                </c:pt>
                <c:pt idx="12">
                  <c:v>207.23429566113592</c:v>
                </c:pt>
                <c:pt idx="13">
                  <c:v>186.6058487422099</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13945</c:v>
                </c:pt>
                <c:pt idx="1">
                  <c:v>13941</c:v>
                </c:pt>
                <c:pt idx="2">
                  <c:v>13935</c:v>
                </c:pt>
                <c:pt idx="3">
                  <c:v>13992</c:v>
                </c:pt>
                <c:pt idx="4">
                  <c:v>14016</c:v>
                </c:pt>
                <c:pt idx="5">
                  <c:v>13995</c:v>
                </c:pt>
                <c:pt idx="6">
                  <c:v>13970</c:v>
                </c:pt>
                <c:pt idx="7">
                  <c:v>13881</c:v>
                </c:pt>
                <c:pt idx="8">
                  <c:v>13945</c:v>
                </c:pt>
                <c:pt idx="9">
                  <c:v>13879</c:v>
                </c:pt>
                <c:pt idx="10">
                  <c:v>13798</c:v>
                </c:pt>
                <c:pt idx="11">
                  <c:v>13724</c:v>
                </c:pt>
                <c:pt idx="12">
                  <c:v>13657</c:v>
                </c:pt>
                <c:pt idx="13">
                  <c:v>13502</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4908</c:v>
                </c:pt>
                <c:pt idx="1">
                  <c:v>4869</c:v>
                </c:pt>
                <c:pt idx="2">
                  <c:v>4842</c:v>
                </c:pt>
                <c:pt idx="3">
                  <c:v>4765</c:v>
                </c:pt>
                <c:pt idx="4">
                  <c:v>4727</c:v>
                </c:pt>
                <c:pt idx="5">
                  <c:v>4654</c:v>
                </c:pt>
                <c:pt idx="6">
                  <c:v>4593</c:v>
                </c:pt>
                <c:pt idx="7">
                  <c:v>4984</c:v>
                </c:pt>
                <c:pt idx="8">
                  <c:v>4986</c:v>
                </c:pt>
                <c:pt idx="9">
                  <c:v>5006</c:v>
                </c:pt>
                <c:pt idx="10">
                  <c:v>4590</c:v>
                </c:pt>
                <c:pt idx="11">
                  <c:v>4601</c:v>
                </c:pt>
                <c:pt idx="12">
                  <c:v>4614</c:v>
                </c:pt>
                <c:pt idx="13">
                  <c:v>4690</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12165</c:v>
                </c:pt>
                <c:pt idx="1">
                  <c:v>12108</c:v>
                </c:pt>
                <c:pt idx="2">
                  <c:v>12140</c:v>
                </c:pt>
                <c:pt idx="3">
                  <c:v>12308</c:v>
                </c:pt>
                <c:pt idx="4">
                  <c:v>12274</c:v>
                </c:pt>
                <c:pt idx="5">
                  <c:v>12192</c:v>
                </c:pt>
                <c:pt idx="6">
                  <c:v>12130</c:v>
                </c:pt>
                <c:pt idx="7">
                  <c:v>12062</c:v>
                </c:pt>
                <c:pt idx="8">
                  <c:v>12041</c:v>
                </c:pt>
                <c:pt idx="9">
                  <c:v>11929</c:v>
                </c:pt>
                <c:pt idx="10">
                  <c:v>11801</c:v>
                </c:pt>
                <c:pt idx="11">
                  <c:v>11822</c:v>
                </c:pt>
                <c:pt idx="12">
                  <c:v>11668</c:v>
                </c:pt>
                <c:pt idx="13">
                  <c:v>11658</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237</c:v>
                </c:pt>
                <c:pt idx="1">
                  <c:v>237</c:v>
                </c:pt>
                <c:pt idx="2">
                  <c:v>237</c:v>
                </c:pt>
                <c:pt idx="3">
                  <c:v>237</c:v>
                </c:pt>
                <c:pt idx="4">
                  <c:v>237</c:v>
                </c:pt>
                <c:pt idx="5">
                  <c:v>227</c:v>
                </c:pt>
                <c:pt idx="6">
                  <c:v>227</c:v>
                </c:pt>
                <c:pt idx="7">
                  <c:v>227</c:v>
                </c:pt>
                <c:pt idx="8">
                  <c:v>227</c:v>
                </c:pt>
                <c:pt idx="9">
                  <c:v>227</c:v>
                </c:pt>
                <c:pt idx="10">
                  <c:v>227</c:v>
                </c:pt>
                <c:pt idx="11">
                  <c:v>310</c:v>
                </c:pt>
                <c:pt idx="12">
                  <c:v>310</c:v>
                </c:pt>
                <c:pt idx="13">
                  <c:v>310</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990</c:v>
                </c:pt>
                <c:pt idx="1">
                  <c:v>990</c:v>
                </c:pt>
                <c:pt idx="2">
                  <c:v>990</c:v>
                </c:pt>
                <c:pt idx="3">
                  <c:v>990</c:v>
                </c:pt>
                <c:pt idx="4">
                  <c:v>990</c:v>
                </c:pt>
                <c:pt idx="5">
                  <c:v>899</c:v>
                </c:pt>
                <c:pt idx="6">
                  <c:v>899</c:v>
                </c:pt>
                <c:pt idx="7">
                  <c:v>899</c:v>
                </c:pt>
                <c:pt idx="8">
                  <c:v>899</c:v>
                </c:pt>
                <c:pt idx="9">
                  <c:v>899</c:v>
                </c:pt>
                <c:pt idx="10">
                  <c:v>899</c:v>
                </c:pt>
                <c:pt idx="11">
                  <c:v>881</c:v>
                </c:pt>
                <c:pt idx="12">
                  <c:v>881</c:v>
                </c:pt>
                <c:pt idx="13">
                  <c:v>881</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451.95100000000002</c:v>
                </c:pt>
                <c:pt idx="1">
                  <c:v>440.68020000000001</c:v>
                </c:pt>
                <c:pt idx="2">
                  <c:v>474.4436</c:v>
                </c:pt>
                <c:pt idx="3">
                  <c:v>479.04109999999997</c:v>
                </c:pt>
                <c:pt idx="4">
                  <c:v>548.08150000000001</c:v>
                </c:pt>
                <c:pt idx="5">
                  <c:v>485.39080000000001</c:v>
                </c:pt>
                <c:pt idx="6">
                  <c:v>490.1456</c:v>
                </c:pt>
                <c:pt idx="7">
                  <c:v>533.6078</c:v>
                </c:pt>
                <c:pt idx="8">
                  <c:v>539.1377</c:v>
                </c:pt>
                <c:pt idx="9">
                  <c:v>515.89380000000006</c:v>
                </c:pt>
                <c:pt idx="10">
                  <c:v>579.63080000000002</c:v>
                </c:pt>
                <c:pt idx="11">
                  <c:v>681.01120000000003</c:v>
                </c:pt>
                <c:pt idx="12">
                  <c:v>913.58190000000002</c:v>
                </c:pt>
                <c:pt idx="13">
                  <c:v>1011.2748</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46.054000000000002</c:v>
                </c:pt>
                <c:pt idx="6">
                  <c:v>84.82</c:v>
                </c:pt>
                <c:pt idx="7">
                  <c:v>86.010999999999996</c:v>
                </c:pt>
                <c:pt idx="8">
                  <c:v>82.311999999999998</c:v>
                </c:pt>
                <c:pt idx="9">
                  <c:v>0</c:v>
                </c:pt>
                <c:pt idx="10">
                  <c:v>80.513999999999996</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2.6680000000000001</c:v>
                </c:pt>
                <c:pt idx="6">
                  <c:v>5.6589999999999998</c:v>
                </c:pt>
                <c:pt idx="7">
                  <c:v>5.9909999999999997</c:v>
                </c:pt>
                <c:pt idx="8">
                  <c:v>5.7560000000000002</c:v>
                </c:pt>
                <c:pt idx="9">
                  <c:v>0</c:v>
                </c:pt>
                <c:pt idx="10">
                  <c:v>7.1470000000000002</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22.587</c:v>
                </c:pt>
                <c:pt idx="1">
                  <c:v>26.396000000000001</c:v>
                </c:pt>
                <c:pt idx="2">
                  <c:v>27.843</c:v>
                </c:pt>
                <c:pt idx="3">
                  <c:v>30.917999999999999</c:v>
                </c:pt>
                <c:pt idx="4">
                  <c:v>31.001999999999999</c:v>
                </c:pt>
                <c:pt idx="5">
                  <c:v>47.37</c:v>
                </c:pt>
                <c:pt idx="6">
                  <c:v>38.021000000000001</c:v>
                </c:pt>
                <c:pt idx="7">
                  <c:v>37.237000000000002</c:v>
                </c:pt>
                <c:pt idx="8">
                  <c:v>30.382999999999999</c:v>
                </c:pt>
                <c:pt idx="9">
                  <c:v>38.463999999999999</c:v>
                </c:pt>
                <c:pt idx="10">
                  <c:v>36.427999999999997</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66.424000000000007</c:v>
                </c:pt>
                <c:pt idx="6">
                  <c:v>102.121</c:v>
                </c:pt>
                <c:pt idx="7">
                  <c:v>102.55200000000001</c:v>
                </c:pt>
                <c:pt idx="8">
                  <c:v>91.087000000000003</c:v>
                </c:pt>
                <c:pt idx="9">
                  <c:v>8.0129999999999999</c:v>
                </c:pt>
                <c:pt idx="10">
                  <c:v>95.162999999999997</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22.587</c:v>
                </c:pt>
                <c:pt idx="1">
                  <c:v>26.396000000000001</c:v>
                </c:pt>
                <c:pt idx="2">
                  <c:v>27.843</c:v>
                </c:pt>
                <c:pt idx="3">
                  <c:v>30.917999999999999</c:v>
                </c:pt>
                <c:pt idx="4">
                  <c:v>31.001999999999999</c:v>
                </c:pt>
                <c:pt idx="5">
                  <c:v>29.667999999999999</c:v>
                </c:pt>
                <c:pt idx="6">
                  <c:v>26.379000000000001</c:v>
                </c:pt>
                <c:pt idx="7">
                  <c:v>26.687000000000001</c:v>
                </c:pt>
                <c:pt idx="8">
                  <c:v>27.364000000000001</c:v>
                </c:pt>
                <c:pt idx="9">
                  <c:v>30.451000000000001</c:v>
                </c:pt>
                <c:pt idx="10">
                  <c:v>28.925999999999998</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44.888546765070899</c:v>
                </c:pt>
                <c:pt idx="1">
                  <c:v>55.751432456180822</c:v>
                </c:pt>
                <c:pt idx="2">
                  <c:v>51.850165100709773</c:v>
                </c:pt>
                <c:pt idx="3">
                  <c:v>51.422351887384039</c:v>
                </c:pt>
                <c:pt idx="4">
                  <c:v>49.754871136886727</c:v>
                </c:pt>
                <c:pt idx="5">
                  <c:v>42.659031743120515</c:v>
                </c:pt>
                <c:pt idx="6">
                  <c:v>42.77378327947735</c:v>
                </c:pt>
                <c:pt idx="7">
                  <c:v>42.984746845677698</c:v>
                </c:pt>
                <c:pt idx="8">
                  <c:v>38.561221062361334</c:v>
                </c:pt>
                <c:pt idx="9">
                  <c:v>33.988032512427175</c:v>
                </c:pt>
                <c:pt idx="10">
                  <c:v>34.518806410833392</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144.71562652389878</c:v>
                </c:pt>
                <c:pt idx="1">
                  <c:v>152.17065683934158</c:v>
                </c:pt>
                <c:pt idx="2">
                  <c:v>166.92367905736828</c:v>
                </c:pt>
                <c:pt idx="3">
                  <c:v>135.38859477381794</c:v>
                </c:pt>
                <c:pt idx="4">
                  <c:v>136.68545133545419</c:v>
                </c:pt>
                <c:pt idx="5">
                  <c:v>154.99867633599294</c:v>
                </c:pt>
                <c:pt idx="6">
                  <c:v>157.67867780118129</c:v>
                </c:pt>
                <c:pt idx="7">
                  <c:v>144.45849607980935</c:v>
                </c:pt>
                <c:pt idx="8">
                  <c:v>153.30466480602342</c:v>
                </c:pt>
                <c:pt idx="9">
                  <c:v>163.8520539791528</c:v>
                </c:pt>
                <c:pt idx="10">
                  <c:v>207.23429566113592</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0.15607851441164106</c:v>
                </c:pt>
                <c:pt idx="1">
                  <c:v>0.1734631403205962</c:v>
                </c:pt>
                <c:pt idx="2">
                  <c:v>0.16680078079534136</c:v>
                </c:pt>
                <c:pt idx="3">
                  <c:v>0.22836487853095777</c:v>
                </c:pt>
                <c:pt idx="4">
                  <c:v>0.22681272730273772</c:v>
                </c:pt>
                <c:pt idx="5">
                  <c:v>0.19140808619351196</c:v>
                </c:pt>
                <c:pt idx="6">
                  <c:v>0.16729592337945376</c:v>
                </c:pt>
                <c:pt idx="7">
                  <c:v>0.18473818241369594</c:v>
                </c:pt>
                <c:pt idx="8">
                  <c:v>0.17849424239388739</c:v>
                </c:pt>
                <c:pt idx="9">
                  <c:v>0.18584448141171508</c:v>
                </c:pt>
                <c:pt idx="10">
                  <c:v>0.13958114368916541</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28.925999999999998</c:v>
                </c:pt>
                <c:pt idx="2">
                  <c:v>0</c:v>
                </c:pt>
                <c:pt idx="3">
                  <c:v>0</c:v>
                </c:pt>
                <c:pt idx="4">
                  <c:v>0</c:v>
                </c:pt>
                <c:pt idx="5">
                  <c:v>95.162999999999997</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28.925999999999998</c:v>
                </c:pt>
                <c:pt idx="4" formatCode="#,##0">
                  <c:v>0</c:v>
                </c:pt>
                <c:pt idx="5" formatCode="#,##0">
                  <c:v>95.162999999999997</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9：食料品製造業(N=2)</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発電所・変電所(N=1)</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28.925999999999998</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95.162999999999997</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139.60166767089689</c:v>
                </c:pt>
                <c:pt idx="2">
                  <c:v>4.0388565593976331</c:v>
                </c:pt>
                <c:pt idx="3">
                  <c:v>9.7974236064802636</c:v>
                </c:pt>
                <c:pt idx="4">
                  <c:v>47.747153022609602</c:v>
                </c:pt>
                <c:pt idx="5">
                  <c:v>60.393854013570483</c:v>
                </c:pt>
                <c:pt idx="7">
                  <c:v>57.604884954440607</c:v>
                </c:pt>
                <c:pt idx="8">
                  <c:v>1.5552201385947</c:v>
                </c:pt>
                <c:pt idx="9">
                  <c:v>3.2498687668112911</c:v>
                </c:pt>
                <c:pt idx="10">
                  <c:v>0</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153.43794783677478</c:v>
                </c:pt>
                <c:pt idx="4" formatCode="#,##0">
                  <c:v>47.747153022609602</c:v>
                </c:pt>
                <c:pt idx="5" formatCode="#,##0">
                  <c:v>60.393854013570483</c:v>
                </c:pt>
                <c:pt idx="6" formatCode="#,##0">
                  <c:v>62.409973859846595</c:v>
                </c:pt>
                <c:pt idx="10" formatCode="#,##0">
                  <c:v>0</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36.427999999999997</c:v>
                </c:pt>
                <c:pt idx="2" formatCode="#,##0_);[Red]\(#,##0\)">
                  <c:v>0</c:v>
                </c:pt>
                <c:pt idx="3" formatCode="#,##0_);[Red]\(#,##0\)">
                  <c:v>0</c:v>
                </c:pt>
                <c:pt idx="4" formatCode="#,##0_);[Red]\(#,##0\)">
                  <c:v>7.1470000000000002</c:v>
                </c:pt>
                <c:pt idx="5" formatCode="#,##0_);[Red]\(#,##0\)">
                  <c:v>80.513999999999996</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36.427999999999997</c:v>
                </c:pt>
                <c:pt idx="1">
                  <c:v>0</c:v>
                </c:pt>
                <c:pt idx="4" formatCode="#,##0_);[Red]\(#,##0\)">
                  <c:v>7.1470000000000002</c:v>
                </c:pt>
                <c:pt idx="5" formatCode="#,##0_);[Red]\(#,##0\)">
                  <c:v>80.513999999999996</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紋別市</c:v>
                </c:pt>
              </c:strCache>
            </c:strRef>
          </c:tx>
          <c:spPr>
            <a:solidFill>
              <a:srgbClr val="FF0066"/>
            </a:solidFill>
            <a:ln>
              <a:noFill/>
            </a:ln>
          </c:spPr>
          <c:invertIfNegative val="0"/>
          <c:cat>
            <c:strRef>
              <c:f>③特定事業所の現状把握!$BD$21:$BD$39</c:f>
              <c:strCache>
                <c:ptCount val="19"/>
                <c:pt idx="0">
                  <c:v>9：食料品製造業(N=2)</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14.462999999999999</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9：食料品製造業(N=2)</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紋別市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紋別市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発電所・変電所(N=1)</c:v>
                </c:pt>
                <c:pt idx="2">
                  <c:v>ガス製造工場(N=0)</c:v>
                </c:pt>
                <c:pt idx="3">
                  <c:v>熱供給業(N=0)</c:v>
                </c:pt>
              </c:strCache>
            </c:strRef>
          </c:cat>
          <c:val>
            <c:numRef>
              <c:f>③特定事業所の現状把握!$BG$54:$BG$57</c:f>
              <c:numCache>
                <c:formatCode>[=0]#,##0;[&lt;1]0.00;#,##0</c:formatCode>
                <c:ptCount val="4"/>
                <c:pt idx="0">
                  <c:v>0</c:v>
                </c:pt>
                <c:pt idx="1">
                  <c:v>95.162999999999997</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発電所・変電所(N=1)</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紋別市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85,400</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709.55399999999997</c:v>
                </c:pt>
                <c:pt idx="1">
                  <c:v>36830.500000000007</c:v>
                </c:pt>
                <c:pt idx="2">
                  <c:v>0</c:v>
                </c:pt>
                <c:pt idx="3">
                  <c:v>0</c:v>
                </c:pt>
                <c:pt idx="4">
                  <c:v>0</c:v>
                </c:pt>
                <c:pt idx="5">
                  <c:v>47860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384,972</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851.5499464799999</c:v>
                </c:pt>
                <c:pt idx="1">
                  <c:v>48717.912180000007</c:v>
                </c:pt>
                <c:pt idx="2">
                  <c:v>0</c:v>
                </c:pt>
                <c:pt idx="3">
                  <c:v>0</c:v>
                </c:pt>
                <c:pt idx="4">
                  <c:v>0</c:v>
                </c:pt>
                <c:pt idx="5">
                  <c:v>335402.88</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438</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紋別市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103.187380608</c:v>
                </c:pt>
                <c:pt idx="1">
                  <c:v>319.66534508399997</c:v>
                </c:pt>
                <c:pt idx="2">
                  <c:v>2.2383828000000001E-2</c:v>
                </c:pt>
                <c:pt idx="3">
                  <c:v>0</c:v>
                </c:pt>
                <c:pt idx="4">
                  <c:v>2.76683762</c:v>
                </c:pt>
                <c:pt idx="5">
                  <c:v>12.822004509999999</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6,093,935</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紋別市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2467119</c:v>
                </c:pt>
                <c:pt idx="1">
                  <c:v>3626700</c:v>
                </c:pt>
                <c:pt idx="2">
                  <c:v>116</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33500</c:v>
                </c:pt>
                <c:pt idx="2">
                  <c:v>33500</c:v>
                </c:pt>
                <c:pt idx="3">
                  <c:v>47500</c:v>
                </c:pt>
                <c:pt idx="4">
                  <c:v>47500</c:v>
                </c:pt>
                <c:pt idx="5">
                  <c:v>47500</c:v>
                </c:pt>
                <c:pt idx="6">
                  <c:v>47500</c:v>
                </c:pt>
                <c:pt idx="7">
                  <c:v>47500</c:v>
                </c:pt>
                <c:pt idx="8">
                  <c:v>47860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13618</c:v>
                </c:pt>
                <c:pt idx="1">
                  <c:v>15733.1</c:v>
                </c:pt>
                <c:pt idx="2">
                  <c:v>17332.099999999999</c:v>
                </c:pt>
                <c:pt idx="3">
                  <c:v>21705</c:v>
                </c:pt>
                <c:pt idx="4">
                  <c:v>35348.300000000003</c:v>
                </c:pt>
                <c:pt idx="5">
                  <c:v>36389.600000000013</c:v>
                </c:pt>
                <c:pt idx="6">
                  <c:v>36687.000000000007</c:v>
                </c:pt>
                <c:pt idx="7">
                  <c:v>36781.000000000007</c:v>
                </c:pt>
                <c:pt idx="8">
                  <c:v>36830.500000000007</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374.947</c:v>
                </c:pt>
                <c:pt idx="1">
                  <c:v>420.74700000000001</c:v>
                </c:pt>
                <c:pt idx="2">
                  <c:v>425.24700000000001</c:v>
                </c:pt>
                <c:pt idx="3">
                  <c:v>458.45699999999999</c:v>
                </c:pt>
                <c:pt idx="4">
                  <c:v>472.76700000000011</c:v>
                </c:pt>
                <c:pt idx="5">
                  <c:v>501.56700000000001</c:v>
                </c:pt>
                <c:pt idx="6">
                  <c:v>587.87399999999991</c:v>
                </c:pt>
                <c:pt idx="7">
                  <c:v>643.77399999999989</c:v>
                </c:pt>
                <c:pt idx="8">
                  <c:v>709.55399999999997</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0.12279840111824242</c:v>
                </c:pt>
                <c:pt idx="1">
                  <c:v>1.6475368442416156</c:v>
                </c:pt>
                <c:pt idx="2">
                  <c:v>1.7325877636075619</c:v>
                </c:pt>
                <c:pt idx="3">
                  <c:v>2.5099098705128533</c:v>
                </c:pt>
                <c:pt idx="4">
                  <c:v>2.5434893217179053</c:v>
                </c:pt>
                <c:pt idx="5">
                  <c:v>2.5092863774630194</c:v>
                </c:pt>
                <c:pt idx="6">
                  <c:v>2.2341586646865692</c:v>
                </c:pt>
                <c:pt idx="7">
                  <c:v>2.2393103056910859</c:v>
                </c:pt>
                <c:pt idx="8">
                  <c:v>2.2549337290790721</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152.92975468722699</c:v>
                </c:pt>
                <c:pt idx="2">
                  <c:v>2.9011284786749201</c:v>
                </c:pt>
                <c:pt idx="3">
                  <c:v>11.09279589146634</c:v>
                </c:pt>
                <c:pt idx="4">
                  <c:v>51.850165100709773</c:v>
                </c:pt>
                <c:pt idx="5">
                  <c:v>65.856858922985197</c:v>
                </c:pt>
                <c:pt idx="7">
                  <c:v>49.265805885070826</c:v>
                </c:pt>
                <c:pt idx="8">
                  <c:v>1.8595342920101501</c:v>
                </c:pt>
                <c:pt idx="9">
                  <c:v>2.9391909324074201</c:v>
                </c:pt>
                <c:pt idx="10">
                  <c:v>2.9127191975706541</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166.92367905736828</c:v>
                </c:pt>
                <c:pt idx="4" formatCode="#,##0">
                  <c:v>51.850165100709773</c:v>
                </c:pt>
                <c:pt idx="5" formatCode="#,##0">
                  <c:v>65.856858922985197</c:v>
                </c:pt>
                <c:pt idx="6" formatCode="#,##0">
                  <c:v>54.064531109488399</c:v>
                </c:pt>
                <c:pt idx="10" formatCode="#,##0">
                  <c:v>2.9127191975706541</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71</c:v>
                </c:pt>
                <c:pt idx="1">
                  <c:v>78</c:v>
                </c:pt>
                <c:pt idx="2">
                  <c:v>80</c:v>
                </c:pt>
                <c:pt idx="3">
                  <c:v>85</c:v>
                </c:pt>
                <c:pt idx="4">
                  <c:v>88</c:v>
                </c:pt>
                <c:pt idx="5">
                  <c:v>92</c:v>
                </c:pt>
                <c:pt idx="6">
                  <c:v>101</c:v>
                </c:pt>
                <c:pt idx="7">
                  <c:v>111</c:v>
                </c:pt>
                <c:pt idx="8">
                  <c:v>122</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170724.45950937324</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384972.34212648001</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11746530.82</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2866316.128</c:v>
                </c:pt>
                <c:pt idx="1">
                  <c:v>8879592.9189999998</c:v>
                </c:pt>
                <c:pt idx="2">
                  <c:v>621.77300000000002</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49569.462126480008</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排出量比較シート!$DN$21:$DN$50</c:f>
              <c:numCache>
                <c:formatCode>0.0%;;</c:formatCode>
                <c:ptCount val="30"/>
                <c:pt idx="0">
                  <c:v>0.97</c:v>
                </c:pt>
                <c:pt idx="1">
                  <c:v>1</c:v>
                </c:pt>
                <c:pt idx="2">
                  <c:v>1</c:v>
                </c:pt>
                <c:pt idx="3">
                  <c:v>1</c:v>
                </c:pt>
                <c:pt idx="4">
                  <c:v>1</c:v>
                </c:pt>
                <c:pt idx="5">
                  <c:v>0.28000000000000003</c:v>
                </c:pt>
                <c:pt idx="6">
                  <c:v>0.04</c:v>
                </c:pt>
                <c:pt idx="7">
                  <c:v>1</c:v>
                </c:pt>
                <c:pt idx="8">
                  <c:v>1</c:v>
                </c:pt>
                <c:pt idx="9">
                  <c:v>0</c:v>
                </c:pt>
                <c:pt idx="10">
                  <c:v>0.99</c:v>
                </c:pt>
                <c:pt idx="11">
                  <c:v>1</c:v>
                </c:pt>
                <c:pt idx="12">
                  <c:v>0.23</c:v>
                </c:pt>
                <c:pt idx="13">
                  <c:v>0.34</c:v>
                </c:pt>
                <c:pt idx="14">
                  <c:v>0</c:v>
                </c:pt>
                <c:pt idx="15">
                  <c:v>1</c:v>
                </c:pt>
                <c:pt idx="16">
                  <c:v>0</c:v>
                </c:pt>
                <c:pt idx="17">
                  <c:v>0</c:v>
                </c:pt>
                <c:pt idx="18">
                  <c:v>1</c:v>
                </c:pt>
                <c:pt idx="19">
                  <c:v>1</c:v>
                </c:pt>
                <c:pt idx="20">
                  <c:v>0.99</c:v>
                </c:pt>
                <c:pt idx="21">
                  <c:v>0</c:v>
                </c:pt>
                <c:pt idx="22">
                  <c:v>1</c:v>
                </c:pt>
                <c:pt idx="23">
                  <c:v>0</c:v>
                </c:pt>
                <c:pt idx="24">
                  <c:v>1</c:v>
                </c:pt>
                <c:pt idx="25">
                  <c:v>0</c:v>
                </c:pt>
                <c:pt idx="26">
                  <c:v>0</c:v>
                </c:pt>
                <c:pt idx="27">
                  <c:v>1</c:v>
                </c:pt>
                <c:pt idx="28">
                  <c:v>1</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0.01</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排出量比較シート!$DQ$21:$DQ$50</c:f>
              <c:numCache>
                <c:formatCode>0.0%;;</c:formatCode>
                <c:ptCount val="30"/>
                <c:pt idx="0">
                  <c:v>0.03</c:v>
                </c:pt>
                <c:pt idx="1">
                  <c:v>0</c:v>
                </c:pt>
                <c:pt idx="2">
                  <c:v>0</c:v>
                </c:pt>
                <c:pt idx="3">
                  <c:v>0</c:v>
                </c:pt>
                <c:pt idx="4">
                  <c:v>0</c:v>
                </c:pt>
                <c:pt idx="5">
                  <c:v>0.72</c:v>
                </c:pt>
                <c:pt idx="6">
                  <c:v>0</c:v>
                </c:pt>
                <c:pt idx="7">
                  <c:v>0</c:v>
                </c:pt>
                <c:pt idx="8">
                  <c:v>0</c:v>
                </c:pt>
                <c:pt idx="9">
                  <c:v>1</c:v>
                </c:pt>
                <c:pt idx="10">
                  <c:v>0.01</c:v>
                </c:pt>
                <c:pt idx="11">
                  <c:v>0</c:v>
                </c:pt>
                <c:pt idx="12">
                  <c:v>0</c:v>
                </c:pt>
                <c:pt idx="13">
                  <c:v>0.66</c:v>
                </c:pt>
                <c:pt idx="14">
                  <c:v>1</c:v>
                </c:pt>
                <c:pt idx="15">
                  <c:v>0</c:v>
                </c:pt>
                <c:pt idx="16">
                  <c:v>1</c:v>
                </c:pt>
                <c:pt idx="17">
                  <c:v>0</c:v>
                </c:pt>
                <c:pt idx="18">
                  <c:v>0</c:v>
                </c:pt>
                <c:pt idx="19">
                  <c:v>0</c:v>
                </c:pt>
                <c:pt idx="20">
                  <c:v>0</c:v>
                </c:pt>
                <c:pt idx="21">
                  <c:v>1</c:v>
                </c:pt>
                <c:pt idx="22">
                  <c:v>0</c:v>
                </c:pt>
                <c:pt idx="23">
                  <c:v>1</c:v>
                </c:pt>
                <c:pt idx="24">
                  <c:v>0</c:v>
                </c:pt>
                <c:pt idx="25">
                  <c:v>1</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排出量比較シート!$DR$21:$DR$50</c:f>
              <c:numCache>
                <c:formatCode>0.0%;;</c:formatCode>
                <c:ptCount val="30"/>
                <c:pt idx="0">
                  <c:v>0</c:v>
                </c:pt>
                <c:pt idx="1">
                  <c:v>0</c:v>
                </c:pt>
                <c:pt idx="2">
                  <c:v>0</c:v>
                </c:pt>
                <c:pt idx="3">
                  <c:v>0</c:v>
                </c:pt>
                <c:pt idx="4">
                  <c:v>0</c:v>
                </c:pt>
                <c:pt idx="5">
                  <c:v>0</c:v>
                </c:pt>
                <c:pt idx="6">
                  <c:v>0.96</c:v>
                </c:pt>
                <c:pt idx="7">
                  <c:v>0</c:v>
                </c:pt>
                <c:pt idx="8">
                  <c:v>0</c:v>
                </c:pt>
                <c:pt idx="9">
                  <c:v>0</c:v>
                </c:pt>
                <c:pt idx="10">
                  <c:v>0</c:v>
                </c:pt>
                <c:pt idx="11">
                  <c:v>0</c:v>
                </c:pt>
                <c:pt idx="12">
                  <c:v>0.77</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排出量比較シート!$DF$21:$DF$50</c:f>
              <c:numCache>
                <c:formatCode>#,##0;;</c:formatCode>
                <c:ptCount val="30"/>
                <c:pt idx="0">
                  <c:v>9</c:v>
                </c:pt>
                <c:pt idx="1">
                  <c:v>1</c:v>
                </c:pt>
                <c:pt idx="2">
                  <c:v>11</c:v>
                </c:pt>
                <c:pt idx="3">
                  <c:v>4</c:v>
                </c:pt>
                <c:pt idx="4">
                  <c:v>5</c:v>
                </c:pt>
                <c:pt idx="5">
                  <c:v>1</c:v>
                </c:pt>
                <c:pt idx="6">
                  <c:v>6</c:v>
                </c:pt>
                <c:pt idx="7">
                  <c:v>4</c:v>
                </c:pt>
                <c:pt idx="8">
                  <c:v>10</c:v>
                </c:pt>
                <c:pt idx="9">
                  <c:v>0</c:v>
                </c:pt>
                <c:pt idx="10">
                  <c:v>5</c:v>
                </c:pt>
                <c:pt idx="11">
                  <c:v>1</c:v>
                </c:pt>
                <c:pt idx="12">
                  <c:v>2</c:v>
                </c:pt>
                <c:pt idx="13">
                  <c:v>1</c:v>
                </c:pt>
                <c:pt idx="14">
                  <c:v>0</c:v>
                </c:pt>
                <c:pt idx="15">
                  <c:v>2</c:v>
                </c:pt>
                <c:pt idx="16">
                  <c:v>0</c:v>
                </c:pt>
                <c:pt idx="17">
                  <c:v>0</c:v>
                </c:pt>
                <c:pt idx="18">
                  <c:v>6</c:v>
                </c:pt>
                <c:pt idx="19">
                  <c:v>2</c:v>
                </c:pt>
                <c:pt idx="20">
                  <c:v>4</c:v>
                </c:pt>
                <c:pt idx="21">
                  <c:v>0</c:v>
                </c:pt>
                <c:pt idx="22">
                  <c:v>5</c:v>
                </c:pt>
                <c:pt idx="23">
                  <c:v>0</c:v>
                </c:pt>
                <c:pt idx="24">
                  <c:v>3</c:v>
                </c:pt>
                <c:pt idx="25">
                  <c:v>0</c:v>
                </c:pt>
                <c:pt idx="26">
                  <c:v>0</c:v>
                </c:pt>
                <c:pt idx="27">
                  <c:v>7</c:v>
                </c:pt>
                <c:pt idx="28">
                  <c:v>3</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排出量比較シート!$DI$21:$DI$50</c:f>
              <c:numCache>
                <c:formatCode>#,##0;;</c:formatCode>
                <c:ptCount val="30"/>
                <c:pt idx="0">
                  <c:v>2</c:v>
                </c:pt>
                <c:pt idx="1">
                  <c:v>0</c:v>
                </c:pt>
                <c:pt idx="2">
                  <c:v>0</c:v>
                </c:pt>
                <c:pt idx="3">
                  <c:v>0</c:v>
                </c:pt>
                <c:pt idx="4">
                  <c:v>0</c:v>
                </c:pt>
                <c:pt idx="5">
                  <c:v>2</c:v>
                </c:pt>
                <c:pt idx="6">
                  <c:v>0</c:v>
                </c:pt>
                <c:pt idx="7">
                  <c:v>0</c:v>
                </c:pt>
                <c:pt idx="8">
                  <c:v>0</c:v>
                </c:pt>
                <c:pt idx="9">
                  <c:v>1</c:v>
                </c:pt>
                <c:pt idx="10">
                  <c:v>1</c:v>
                </c:pt>
                <c:pt idx="11">
                  <c:v>0</c:v>
                </c:pt>
                <c:pt idx="12">
                  <c:v>0</c:v>
                </c:pt>
                <c:pt idx="13">
                  <c:v>2</c:v>
                </c:pt>
                <c:pt idx="14">
                  <c:v>3</c:v>
                </c:pt>
                <c:pt idx="15">
                  <c:v>0</c:v>
                </c:pt>
                <c:pt idx="16">
                  <c:v>1</c:v>
                </c:pt>
                <c:pt idx="17">
                  <c:v>0</c:v>
                </c:pt>
                <c:pt idx="18">
                  <c:v>0</c:v>
                </c:pt>
                <c:pt idx="19">
                  <c:v>0</c:v>
                </c:pt>
                <c:pt idx="20">
                  <c:v>0</c:v>
                </c:pt>
                <c:pt idx="21">
                  <c:v>1</c:v>
                </c:pt>
                <c:pt idx="22">
                  <c:v>0</c:v>
                </c:pt>
                <c:pt idx="23">
                  <c:v>1</c:v>
                </c:pt>
                <c:pt idx="24">
                  <c:v>0</c:v>
                </c:pt>
                <c:pt idx="25">
                  <c:v>1</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排出量比較シート!$DJ$21:$DJ$50</c:f>
              <c:numCache>
                <c:formatCode>#,##0;;</c:formatCode>
                <c:ptCount val="30"/>
                <c:pt idx="0">
                  <c:v>0</c:v>
                </c:pt>
                <c:pt idx="1">
                  <c:v>0</c:v>
                </c:pt>
                <c:pt idx="2">
                  <c:v>0</c:v>
                </c:pt>
                <c:pt idx="3">
                  <c:v>0</c:v>
                </c:pt>
                <c:pt idx="4">
                  <c:v>0</c:v>
                </c:pt>
                <c:pt idx="5">
                  <c:v>0</c:v>
                </c:pt>
                <c:pt idx="6">
                  <c:v>2</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排出量比較シート!$DL$21:$DL$50</c:f>
              <c:numCache>
                <c:formatCode>#,##0;;</c:formatCode>
                <c:ptCount val="30"/>
                <c:pt idx="0">
                  <c:v>11</c:v>
                </c:pt>
                <c:pt idx="1">
                  <c:v>1</c:v>
                </c:pt>
                <c:pt idx="2">
                  <c:v>11</c:v>
                </c:pt>
                <c:pt idx="3">
                  <c:v>4</c:v>
                </c:pt>
                <c:pt idx="4">
                  <c:v>5</c:v>
                </c:pt>
                <c:pt idx="5">
                  <c:v>3</c:v>
                </c:pt>
                <c:pt idx="6">
                  <c:v>8</c:v>
                </c:pt>
                <c:pt idx="7">
                  <c:v>4</c:v>
                </c:pt>
                <c:pt idx="8">
                  <c:v>10</c:v>
                </c:pt>
                <c:pt idx="9">
                  <c:v>1</c:v>
                </c:pt>
                <c:pt idx="10">
                  <c:v>6</c:v>
                </c:pt>
                <c:pt idx="11">
                  <c:v>1</c:v>
                </c:pt>
                <c:pt idx="12">
                  <c:v>3</c:v>
                </c:pt>
                <c:pt idx="13">
                  <c:v>3</c:v>
                </c:pt>
                <c:pt idx="14">
                  <c:v>3</c:v>
                </c:pt>
                <c:pt idx="15">
                  <c:v>2</c:v>
                </c:pt>
                <c:pt idx="16">
                  <c:v>1</c:v>
                </c:pt>
                <c:pt idx="17">
                  <c:v>0</c:v>
                </c:pt>
                <c:pt idx="18">
                  <c:v>6</c:v>
                </c:pt>
                <c:pt idx="19">
                  <c:v>2</c:v>
                </c:pt>
                <c:pt idx="20">
                  <c:v>5</c:v>
                </c:pt>
                <c:pt idx="21">
                  <c:v>1</c:v>
                </c:pt>
                <c:pt idx="22">
                  <c:v>5</c:v>
                </c:pt>
                <c:pt idx="23">
                  <c:v>1</c:v>
                </c:pt>
                <c:pt idx="24">
                  <c:v>3</c:v>
                </c:pt>
                <c:pt idx="25">
                  <c:v>1</c:v>
                </c:pt>
                <c:pt idx="26">
                  <c:v>0</c:v>
                </c:pt>
                <c:pt idx="27">
                  <c:v>7</c:v>
                </c:pt>
                <c:pt idx="28">
                  <c:v>3</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排出量比較シート!$CX$21:$CX$50</c:f>
              <c:numCache>
                <c:formatCode>[=0]#;[&lt;1]0.00;#,##0</c:formatCode>
                <c:ptCount val="30"/>
                <c:pt idx="0">
                  <c:v>162.54300000000001</c:v>
                </c:pt>
                <c:pt idx="1">
                  <c:v>3.6720000000000002</c:v>
                </c:pt>
                <c:pt idx="2">
                  <c:v>50.954999999999998</c:v>
                </c:pt>
                <c:pt idx="3">
                  <c:v>31.314</c:v>
                </c:pt>
                <c:pt idx="4">
                  <c:v>69.227999999999994</c:v>
                </c:pt>
                <c:pt idx="5">
                  <c:v>6.0019999999999998</c:v>
                </c:pt>
                <c:pt idx="6">
                  <c:v>32.155000000000001</c:v>
                </c:pt>
                <c:pt idx="7">
                  <c:v>169.92699999999999</c:v>
                </c:pt>
                <c:pt idx="8">
                  <c:v>73.25</c:v>
                </c:pt>
                <c:pt idx="9">
                  <c:v>0</c:v>
                </c:pt>
                <c:pt idx="10">
                  <c:v>316.33800000000002</c:v>
                </c:pt>
                <c:pt idx="11">
                  <c:v>5.508</c:v>
                </c:pt>
                <c:pt idx="12">
                  <c:v>28.925999999999998</c:v>
                </c:pt>
                <c:pt idx="13">
                  <c:v>3.8570000000000002</c:v>
                </c:pt>
                <c:pt idx="14">
                  <c:v>0</c:v>
                </c:pt>
                <c:pt idx="15">
                  <c:v>26.02</c:v>
                </c:pt>
                <c:pt idx="16">
                  <c:v>0</c:v>
                </c:pt>
                <c:pt idx="17">
                  <c:v>0</c:v>
                </c:pt>
                <c:pt idx="18">
                  <c:v>40.076000000000001</c:v>
                </c:pt>
                <c:pt idx="19">
                  <c:v>14.984</c:v>
                </c:pt>
                <c:pt idx="20">
                  <c:v>3108.0450000000001</c:v>
                </c:pt>
                <c:pt idx="21">
                  <c:v>0</c:v>
                </c:pt>
                <c:pt idx="22">
                  <c:v>19.538</c:v>
                </c:pt>
                <c:pt idx="23">
                  <c:v>0</c:v>
                </c:pt>
                <c:pt idx="24">
                  <c:v>17.515000000000001</c:v>
                </c:pt>
                <c:pt idx="25">
                  <c:v>0</c:v>
                </c:pt>
                <c:pt idx="26">
                  <c:v>0</c:v>
                </c:pt>
                <c:pt idx="27">
                  <c:v>47.073999999999998</c:v>
                </c:pt>
                <c:pt idx="28">
                  <c:v>9.8079999999999998</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35.152999999999999</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排出量比較シート!$DA$21:$DA$50</c:f>
              <c:numCache>
                <c:formatCode>[=0]#;[&lt;1]0.00;#,##0</c:formatCode>
                <c:ptCount val="30"/>
                <c:pt idx="0">
                  <c:v>4.9409999999999998</c:v>
                </c:pt>
                <c:pt idx="1">
                  <c:v>0</c:v>
                </c:pt>
                <c:pt idx="2">
                  <c:v>0</c:v>
                </c:pt>
                <c:pt idx="3">
                  <c:v>0</c:v>
                </c:pt>
                <c:pt idx="4">
                  <c:v>0</c:v>
                </c:pt>
                <c:pt idx="5">
                  <c:v>15.301</c:v>
                </c:pt>
                <c:pt idx="6">
                  <c:v>0</c:v>
                </c:pt>
                <c:pt idx="7">
                  <c:v>0</c:v>
                </c:pt>
                <c:pt idx="8">
                  <c:v>0</c:v>
                </c:pt>
                <c:pt idx="9">
                  <c:v>6.593</c:v>
                </c:pt>
                <c:pt idx="10">
                  <c:v>3.8889999999999998</c:v>
                </c:pt>
                <c:pt idx="11">
                  <c:v>0</c:v>
                </c:pt>
                <c:pt idx="12">
                  <c:v>0</c:v>
                </c:pt>
                <c:pt idx="13">
                  <c:v>7.5850000000000009</c:v>
                </c:pt>
                <c:pt idx="14">
                  <c:v>11.254000000000001</c:v>
                </c:pt>
                <c:pt idx="15">
                  <c:v>0</c:v>
                </c:pt>
                <c:pt idx="16">
                  <c:v>7.7389999999999999</c:v>
                </c:pt>
                <c:pt idx="17">
                  <c:v>0</c:v>
                </c:pt>
                <c:pt idx="18">
                  <c:v>0</c:v>
                </c:pt>
                <c:pt idx="19">
                  <c:v>0</c:v>
                </c:pt>
                <c:pt idx="20">
                  <c:v>0</c:v>
                </c:pt>
                <c:pt idx="21">
                  <c:v>4.21</c:v>
                </c:pt>
                <c:pt idx="22">
                  <c:v>0</c:v>
                </c:pt>
                <c:pt idx="23">
                  <c:v>1.9379999999999999</c:v>
                </c:pt>
                <c:pt idx="24">
                  <c:v>0</c:v>
                </c:pt>
                <c:pt idx="25">
                  <c:v>5.5709999999999997</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排出量比較シート!$DB$21:$DB$50</c:f>
              <c:numCache>
                <c:formatCode>[=0]#;[&lt;1]0.00;#,##0</c:formatCode>
                <c:ptCount val="30"/>
                <c:pt idx="0">
                  <c:v>0</c:v>
                </c:pt>
                <c:pt idx="1">
                  <c:v>0</c:v>
                </c:pt>
                <c:pt idx="2">
                  <c:v>0</c:v>
                </c:pt>
                <c:pt idx="3">
                  <c:v>0</c:v>
                </c:pt>
                <c:pt idx="4">
                  <c:v>0</c:v>
                </c:pt>
                <c:pt idx="5">
                  <c:v>0</c:v>
                </c:pt>
                <c:pt idx="6">
                  <c:v>839.56</c:v>
                </c:pt>
                <c:pt idx="7">
                  <c:v>0</c:v>
                </c:pt>
                <c:pt idx="8">
                  <c:v>0</c:v>
                </c:pt>
                <c:pt idx="9">
                  <c:v>0</c:v>
                </c:pt>
                <c:pt idx="10">
                  <c:v>0</c:v>
                </c:pt>
                <c:pt idx="11">
                  <c:v>0</c:v>
                </c:pt>
                <c:pt idx="12">
                  <c:v>95.162999999999997</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排出量比較シート!$DD$21:$DD$50</c:f>
              <c:numCache>
                <c:formatCode>[=0]#;[&lt;1]0.00;#,##0</c:formatCode>
                <c:ptCount val="30"/>
                <c:pt idx="0">
                  <c:v>167.48400000000001</c:v>
                </c:pt>
                <c:pt idx="1">
                  <c:v>3.6720000000000002</c:v>
                </c:pt>
                <c:pt idx="2">
                  <c:v>50.954999999999998</c:v>
                </c:pt>
                <c:pt idx="3">
                  <c:v>31.314</c:v>
                </c:pt>
                <c:pt idx="4">
                  <c:v>69.227999999999994</c:v>
                </c:pt>
                <c:pt idx="5">
                  <c:v>21.303000000000001</c:v>
                </c:pt>
                <c:pt idx="6">
                  <c:v>871.71499999999992</c:v>
                </c:pt>
                <c:pt idx="7">
                  <c:v>169.92699999999999</c:v>
                </c:pt>
                <c:pt idx="8">
                  <c:v>73.25</c:v>
                </c:pt>
                <c:pt idx="9">
                  <c:v>6.593</c:v>
                </c:pt>
                <c:pt idx="10">
                  <c:v>320.22700000000003</c:v>
                </c:pt>
                <c:pt idx="11">
                  <c:v>5.508</c:v>
                </c:pt>
                <c:pt idx="12">
                  <c:v>124.089</c:v>
                </c:pt>
                <c:pt idx="13">
                  <c:v>11.442</c:v>
                </c:pt>
                <c:pt idx="14">
                  <c:v>11.254000000000001</c:v>
                </c:pt>
                <c:pt idx="15">
                  <c:v>26.02</c:v>
                </c:pt>
                <c:pt idx="16">
                  <c:v>7.7389999999999999</c:v>
                </c:pt>
                <c:pt idx="17">
                  <c:v>0</c:v>
                </c:pt>
                <c:pt idx="18">
                  <c:v>40.076000000000001</c:v>
                </c:pt>
                <c:pt idx="19">
                  <c:v>14.984</c:v>
                </c:pt>
                <c:pt idx="20">
                  <c:v>3143.1979999999999</c:v>
                </c:pt>
                <c:pt idx="21">
                  <c:v>4.21</c:v>
                </c:pt>
                <c:pt idx="22">
                  <c:v>19.538</c:v>
                </c:pt>
                <c:pt idx="23">
                  <c:v>1.9379999999999999</c:v>
                </c:pt>
                <c:pt idx="24">
                  <c:v>17.515000000000001</c:v>
                </c:pt>
                <c:pt idx="25">
                  <c:v>5.5709999999999997</c:v>
                </c:pt>
                <c:pt idx="26">
                  <c:v>0</c:v>
                </c:pt>
                <c:pt idx="27">
                  <c:v>47.073999999999998</c:v>
                </c:pt>
                <c:pt idx="28">
                  <c:v>9.8079999999999998</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排出量比較シート!$CU$21:$CU$50</c:f>
              <c:numCache>
                <c:formatCode>\(0%\);;</c:formatCode>
                <c:ptCount val="30"/>
                <c:pt idx="0">
                  <c:v>8.5343651175836893E-2</c:v>
                </c:pt>
                <c:pt idx="1">
                  <c:v>0</c:v>
                </c:pt>
                <c:pt idx="2">
                  <c:v>0</c:v>
                </c:pt>
                <c:pt idx="3">
                  <c:v>0</c:v>
                </c:pt>
                <c:pt idx="4">
                  <c:v>0</c:v>
                </c:pt>
                <c:pt idx="5">
                  <c:v>0.47732893868097909</c:v>
                </c:pt>
                <c:pt idx="6">
                  <c:v>0</c:v>
                </c:pt>
                <c:pt idx="7">
                  <c:v>0</c:v>
                </c:pt>
                <c:pt idx="8">
                  <c:v>0</c:v>
                </c:pt>
                <c:pt idx="9">
                  <c:v>0.19882937347359314</c:v>
                </c:pt>
                <c:pt idx="10">
                  <c:v>0.17221618167324726</c:v>
                </c:pt>
                <c:pt idx="11">
                  <c:v>0</c:v>
                </c:pt>
                <c:pt idx="12">
                  <c:v>0</c:v>
                </c:pt>
                <c:pt idx="13">
                  <c:v>0.23692423793541251</c:v>
                </c:pt>
                <c:pt idx="14">
                  <c:v>0.44851442726752311</c:v>
                </c:pt>
                <c:pt idx="15">
                  <c:v>0</c:v>
                </c:pt>
                <c:pt idx="16">
                  <c:v>0.20334423232957829</c:v>
                </c:pt>
                <c:pt idx="17">
                  <c:v>0</c:v>
                </c:pt>
                <c:pt idx="18">
                  <c:v>0</c:v>
                </c:pt>
                <c:pt idx="19">
                  <c:v>0</c:v>
                </c:pt>
                <c:pt idx="20">
                  <c:v>0</c:v>
                </c:pt>
                <c:pt idx="21">
                  <c:v>0.25635108172692811</c:v>
                </c:pt>
                <c:pt idx="22">
                  <c:v>0</c:v>
                </c:pt>
                <c:pt idx="23">
                  <c:v>5.2164491602449195E-2</c:v>
                </c:pt>
                <c:pt idx="24">
                  <c:v>0</c:v>
                </c:pt>
                <c:pt idx="25">
                  <c:v>0.30167570784336617</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排出量比較シート!$CM$21:$CM$50</c:f>
              <c:numCache>
                <c:formatCode>\(0%\);;</c:formatCode>
                <c:ptCount val="30"/>
                <c:pt idx="0">
                  <c:v>1</c:v>
                </c:pt>
                <c:pt idx="1">
                  <c:v>0.11435958915356048</c:v>
                </c:pt>
                <c:pt idx="2">
                  <c:v>1</c:v>
                </c:pt>
                <c:pt idx="3">
                  <c:v>0.32669733882776369</c:v>
                </c:pt>
                <c:pt idx="4">
                  <c:v>0.35695470342242724</c:v>
                </c:pt>
                <c:pt idx="5">
                  <c:v>9.1999558286149086E-2</c:v>
                </c:pt>
                <c:pt idx="6">
                  <c:v>0.53331190135418838</c:v>
                </c:pt>
                <c:pt idx="7">
                  <c:v>1</c:v>
                </c:pt>
                <c:pt idx="8">
                  <c:v>0.51098530043024948</c:v>
                </c:pt>
                <c:pt idx="9">
                  <c:v>0</c:v>
                </c:pt>
                <c:pt idx="10">
                  <c:v>1</c:v>
                </c:pt>
                <c:pt idx="11">
                  <c:v>0.13888736303740284</c:v>
                </c:pt>
                <c:pt idx="12">
                  <c:v>0.13958114368916541</c:v>
                </c:pt>
                <c:pt idx="13">
                  <c:v>8.9929713688681648E-2</c:v>
                </c:pt>
                <c:pt idx="14">
                  <c:v>0</c:v>
                </c:pt>
                <c:pt idx="15">
                  <c:v>0.45098541798803654</c:v>
                </c:pt>
                <c:pt idx="16">
                  <c:v>0</c:v>
                </c:pt>
                <c:pt idx="17">
                  <c:v>0</c:v>
                </c:pt>
                <c:pt idx="18">
                  <c:v>0.91316231904585665</c:v>
                </c:pt>
                <c:pt idx="19">
                  <c:v>0.15121341581974659</c:v>
                </c:pt>
                <c:pt idx="20">
                  <c:v>1</c:v>
                </c:pt>
                <c:pt idx="21">
                  <c:v>0</c:v>
                </c:pt>
                <c:pt idx="22">
                  <c:v>0.32442323095271147</c:v>
                </c:pt>
                <c:pt idx="23">
                  <c:v>0</c:v>
                </c:pt>
                <c:pt idx="24">
                  <c:v>0.11845692354131679</c:v>
                </c:pt>
                <c:pt idx="25">
                  <c:v>0</c:v>
                </c:pt>
                <c:pt idx="26">
                  <c:v>0</c:v>
                </c:pt>
                <c:pt idx="27">
                  <c:v>0.45098217631671528</c:v>
                </c:pt>
                <c:pt idx="28">
                  <c:v>7.3561677899149872E-2</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排出量比較シート!$BV$21:$BV$50</c:f>
              <c:numCache>
                <c:formatCode>0%</c:formatCode>
                <c:ptCount val="30"/>
                <c:pt idx="0">
                  <c:v>0.36893493089765395</c:v>
                </c:pt>
                <c:pt idx="1">
                  <c:v>0.2793700465539195</c:v>
                </c:pt>
                <c:pt idx="2">
                  <c:v>0.38588127492182045</c:v>
                </c:pt>
                <c:pt idx="3">
                  <c:v>0.5081490739341461</c:v>
                </c:pt>
                <c:pt idx="4">
                  <c:v>0.64954654666118128</c:v>
                </c:pt>
                <c:pt idx="5">
                  <c:v>0.27198464645214748</c:v>
                </c:pt>
                <c:pt idx="6">
                  <c:v>0.39405578291279059</c:v>
                </c:pt>
                <c:pt idx="7">
                  <c:v>0.33160076924478865</c:v>
                </c:pt>
                <c:pt idx="8">
                  <c:v>0.62630180274415492</c:v>
                </c:pt>
                <c:pt idx="9">
                  <c:v>0.289314386802414</c:v>
                </c:pt>
                <c:pt idx="10">
                  <c:v>0.67750857941409159</c:v>
                </c:pt>
                <c:pt idx="11">
                  <c:v>0.3099124886132098</c:v>
                </c:pt>
                <c:pt idx="12">
                  <c:v>0.60950118626756822</c:v>
                </c:pt>
                <c:pt idx="13">
                  <c:v>0.32794875620772079</c:v>
                </c:pt>
                <c:pt idx="14">
                  <c:v>0.21997128057521634</c:v>
                </c:pt>
                <c:pt idx="15">
                  <c:v>0.37989135375107774</c:v>
                </c:pt>
                <c:pt idx="16">
                  <c:v>0.24662282870052388</c:v>
                </c:pt>
                <c:pt idx="17">
                  <c:v>3.6526788894722606E-2</c:v>
                </c:pt>
                <c:pt idx="18">
                  <c:v>0.30822268134309377</c:v>
                </c:pt>
                <c:pt idx="19">
                  <c:v>0.5731977845704086</c:v>
                </c:pt>
                <c:pt idx="20">
                  <c:v>0.52984522833225911</c:v>
                </c:pt>
                <c:pt idx="21">
                  <c:v>4.6115467834067406E-2</c:v>
                </c:pt>
                <c:pt idx="22">
                  <c:v>0.45472631030932731</c:v>
                </c:pt>
                <c:pt idx="23">
                  <c:v>6.6899970930967861E-2</c:v>
                </c:pt>
                <c:pt idx="24">
                  <c:v>0.65497849759442595</c:v>
                </c:pt>
                <c:pt idx="25">
                  <c:v>0.14251819917844977</c:v>
                </c:pt>
                <c:pt idx="26">
                  <c:v>0.28249684730541591</c:v>
                </c:pt>
                <c:pt idx="27">
                  <c:v>0.54216992136474373</c:v>
                </c:pt>
                <c:pt idx="28">
                  <c:v>0.64079981852632206</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排出量比較シート!$BZ$21:$BZ$50</c:f>
              <c:numCache>
                <c:formatCode>0%</c:formatCode>
                <c:ptCount val="30"/>
                <c:pt idx="0">
                  <c:v>0.28276428383694407</c:v>
                </c:pt>
                <c:pt idx="1">
                  <c:v>0.12710327569571503</c:v>
                </c:pt>
                <c:pt idx="2">
                  <c:v>0.12900158882916157</c:v>
                </c:pt>
                <c:pt idx="3">
                  <c:v>0.12885635102604628</c:v>
                </c:pt>
                <c:pt idx="4">
                  <c:v>6.3271256384242192E-2</c:v>
                </c:pt>
                <c:pt idx="5">
                  <c:v>0.1336399148355964</c:v>
                </c:pt>
                <c:pt idx="6">
                  <c:v>0.12576116456992728</c:v>
                </c:pt>
                <c:pt idx="7">
                  <c:v>0.1915446399843293</c:v>
                </c:pt>
                <c:pt idx="8">
                  <c:v>7.6361516080100736E-2</c:v>
                </c:pt>
                <c:pt idx="9">
                  <c:v>0.18038574613756317</c:v>
                </c:pt>
                <c:pt idx="10">
                  <c:v>7.5247107712271943E-2</c:v>
                </c:pt>
                <c:pt idx="11">
                  <c:v>0.16909521388878376</c:v>
                </c:pt>
                <c:pt idx="12">
                  <c:v>0.1015239943216075</c:v>
                </c:pt>
                <c:pt idx="13">
                  <c:v>0.24479675284218239</c:v>
                </c:pt>
                <c:pt idx="14">
                  <c:v>0.2175993399956879</c:v>
                </c:pt>
                <c:pt idx="15">
                  <c:v>0.11853491143234884</c:v>
                </c:pt>
                <c:pt idx="16">
                  <c:v>0.22725532981103971</c:v>
                </c:pt>
                <c:pt idx="17">
                  <c:v>0.33805035718789983</c:v>
                </c:pt>
                <c:pt idx="18">
                  <c:v>0.18100520537178574</c:v>
                </c:pt>
                <c:pt idx="19">
                  <c:v>0.10918667251876141</c:v>
                </c:pt>
                <c:pt idx="20">
                  <c:v>0.10281966976616409</c:v>
                </c:pt>
                <c:pt idx="21">
                  <c:v>0.21691650901963602</c:v>
                </c:pt>
                <c:pt idx="22">
                  <c:v>0.15297422763961804</c:v>
                </c:pt>
                <c:pt idx="23">
                  <c:v>0.32370781135869531</c:v>
                </c:pt>
                <c:pt idx="24">
                  <c:v>0.1009097664615464</c:v>
                </c:pt>
                <c:pt idx="25">
                  <c:v>0.17112666741017771</c:v>
                </c:pt>
                <c:pt idx="26">
                  <c:v>0.18190405073258475</c:v>
                </c:pt>
                <c:pt idx="27">
                  <c:v>0.11525851795532499</c:v>
                </c:pt>
                <c:pt idx="28">
                  <c:v>9.8264382022468719E-2</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排出量比較シート!$CA$21:$CA$50</c:f>
              <c:numCache>
                <c:formatCode>0%</c:formatCode>
                <c:ptCount val="30"/>
                <c:pt idx="0">
                  <c:v>0.12734906433721666</c:v>
                </c:pt>
                <c:pt idx="1">
                  <c:v>0.17448580832922062</c:v>
                </c:pt>
                <c:pt idx="2">
                  <c:v>0.1494453035039752</c:v>
                </c:pt>
                <c:pt idx="3">
                  <c:v>0.13522739016778704</c:v>
                </c:pt>
                <c:pt idx="4">
                  <c:v>8.2420905635181715E-2</c:v>
                </c:pt>
                <c:pt idx="5">
                  <c:v>0.14585128969371028</c:v>
                </c:pt>
                <c:pt idx="6">
                  <c:v>0.1263298875366233</c:v>
                </c:pt>
                <c:pt idx="7">
                  <c:v>0.15962352673124594</c:v>
                </c:pt>
                <c:pt idx="8">
                  <c:v>8.4471549692652526E-2</c:v>
                </c:pt>
                <c:pt idx="9">
                  <c:v>0.27361066821401919</c:v>
                </c:pt>
                <c:pt idx="10">
                  <c:v>0.10636232285952477</c:v>
                </c:pt>
                <c:pt idx="11">
                  <c:v>0.22484797527137629</c:v>
                </c:pt>
                <c:pt idx="12">
                  <c:v>0.15071669019735315</c:v>
                </c:pt>
                <c:pt idx="13">
                  <c:v>0.18100537880357526</c:v>
                </c:pt>
                <c:pt idx="14">
                  <c:v>0.20173026563704127</c:v>
                </c:pt>
                <c:pt idx="15">
                  <c:v>0.22491055551681294</c:v>
                </c:pt>
                <c:pt idx="16">
                  <c:v>0.27709181522251669</c:v>
                </c:pt>
                <c:pt idx="17">
                  <c:v>0.2990246418736513</c:v>
                </c:pt>
                <c:pt idx="18">
                  <c:v>0.2267290174153489</c:v>
                </c:pt>
                <c:pt idx="19">
                  <c:v>0.12720307028202749</c:v>
                </c:pt>
                <c:pt idx="20">
                  <c:v>8.2991943746382663E-2</c:v>
                </c:pt>
                <c:pt idx="21">
                  <c:v>0.25900520707127112</c:v>
                </c:pt>
                <c:pt idx="22">
                  <c:v>0.15222944595625987</c:v>
                </c:pt>
                <c:pt idx="23">
                  <c:v>0.25019266926194944</c:v>
                </c:pt>
                <c:pt idx="24">
                  <c:v>7.5997453441801366E-2</c:v>
                </c:pt>
                <c:pt idx="25">
                  <c:v>0.27501547592878572</c:v>
                </c:pt>
                <c:pt idx="26">
                  <c:v>0.14528225406197942</c:v>
                </c:pt>
                <c:pt idx="27">
                  <c:v>0.13080504884014579</c:v>
                </c:pt>
                <c:pt idx="28">
                  <c:v>6.8795818903639783E-2</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排出量比較シート!$CB$21:$CB$50</c:f>
              <c:numCache>
                <c:formatCode>0%</c:formatCode>
                <c:ptCount val="30"/>
                <c:pt idx="0">
                  <c:v>0.20891053621985894</c:v>
                </c:pt>
                <c:pt idx="1">
                  <c:v>0.39849492672654085</c:v>
                </c:pt>
                <c:pt idx="2">
                  <c:v>0.33567183274504281</c:v>
                </c:pt>
                <c:pt idx="3">
                  <c:v>0.21594660082637501</c:v>
                </c:pt>
                <c:pt idx="4">
                  <c:v>0.19619963249996444</c:v>
                </c:pt>
                <c:pt idx="5">
                  <c:v>0.44852414901854587</c:v>
                </c:pt>
                <c:pt idx="6">
                  <c:v>0.33648414729765391</c:v>
                </c:pt>
                <c:pt idx="7">
                  <c:v>0.30235259673749032</c:v>
                </c:pt>
                <c:pt idx="8">
                  <c:v>0.19501633533644624</c:v>
                </c:pt>
                <c:pt idx="9">
                  <c:v>0.24077103200639474</c:v>
                </c:pt>
                <c:pt idx="10">
                  <c:v>0.13163220039101056</c:v>
                </c:pt>
                <c:pt idx="11">
                  <c:v>0.29614432222663023</c:v>
                </c:pt>
                <c:pt idx="12">
                  <c:v>0.13006246222778484</c:v>
                </c:pt>
                <c:pt idx="13">
                  <c:v>0.22852754628531122</c:v>
                </c:pt>
                <c:pt idx="14">
                  <c:v>0.32048408150660651</c:v>
                </c:pt>
                <c:pt idx="15">
                  <c:v>0.25831458676540187</c:v>
                </c:pt>
                <c:pt idx="16">
                  <c:v>0.24903002626591966</c:v>
                </c:pt>
                <c:pt idx="17">
                  <c:v>0.30286654848796191</c:v>
                </c:pt>
                <c:pt idx="18">
                  <c:v>0.26734536358918776</c:v>
                </c:pt>
                <c:pt idx="19">
                  <c:v>0.17983337597051641</c:v>
                </c:pt>
                <c:pt idx="20">
                  <c:v>0.28434315815519412</c:v>
                </c:pt>
                <c:pt idx="21">
                  <c:v>0.46523583380627326</c:v>
                </c:pt>
                <c:pt idx="22">
                  <c:v>0.23421328069394567</c:v>
                </c:pt>
                <c:pt idx="23">
                  <c:v>0.33984997149935137</c:v>
                </c:pt>
                <c:pt idx="24">
                  <c:v>0.16811428250222632</c:v>
                </c:pt>
                <c:pt idx="25">
                  <c:v>0.37472569730282246</c:v>
                </c:pt>
                <c:pt idx="26">
                  <c:v>0.39031684790001991</c:v>
                </c:pt>
                <c:pt idx="27">
                  <c:v>0.19659091394609182</c:v>
                </c:pt>
                <c:pt idx="28">
                  <c:v>0.18077517242611166</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排出量比較シート!$CH$21:$CH$50</c:f>
              <c:numCache>
                <c:formatCode>0%</c:formatCode>
                <c:ptCount val="30"/>
                <c:pt idx="0">
                  <c:v>1.2041184708326498E-2</c:v>
                </c:pt>
                <c:pt idx="1">
                  <c:v>2.0545942694603983E-2</c:v>
                </c:pt>
                <c:pt idx="2">
                  <c:v>0</c:v>
                </c:pt>
                <c:pt idx="3">
                  <c:v>1.1820584045645536E-2</c:v>
                </c:pt>
                <c:pt idx="4">
                  <c:v>8.5616588194301953E-3</c:v>
                </c:pt>
                <c:pt idx="5">
                  <c:v>0</c:v>
                </c:pt>
                <c:pt idx="6">
                  <c:v>1.7369017683004868E-2</c:v>
                </c:pt>
                <c:pt idx="7">
                  <c:v>1.48784673021456E-2</c:v>
                </c:pt>
                <c:pt idx="8">
                  <c:v>1.7848796146645703E-2</c:v>
                </c:pt>
                <c:pt idx="9">
                  <c:v>1.5918166839608779E-2</c:v>
                </c:pt>
                <c:pt idx="10">
                  <c:v>9.2497896231011571E-3</c:v>
                </c:pt>
                <c:pt idx="11">
                  <c:v>0</c:v>
                </c:pt>
                <c:pt idx="12">
                  <c:v>8.1956669856862001E-3</c:v>
                </c:pt>
                <c:pt idx="13">
                  <c:v>1.7721565861210313E-2</c:v>
                </c:pt>
                <c:pt idx="14">
                  <c:v>4.0215032285448066E-2</c:v>
                </c:pt>
                <c:pt idx="15">
                  <c:v>1.8348592534358613E-2</c:v>
                </c:pt>
                <c:pt idx="16">
                  <c:v>0</c:v>
                </c:pt>
                <c:pt idx="17">
                  <c:v>2.3531663555764207E-2</c:v>
                </c:pt>
                <c:pt idx="18">
                  <c:v>1.6697732280583747E-2</c:v>
                </c:pt>
                <c:pt idx="19">
                  <c:v>1.0579096658286283E-2</c:v>
                </c:pt>
                <c:pt idx="20">
                  <c:v>0</c:v>
                </c:pt>
                <c:pt idx="21">
                  <c:v>1.2726982268752162E-2</c:v>
                </c:pt>
                <c:pt idx="22">
                  <c:v>5.8567354008492679E-3</c:v>
                </c:pt>
                <c:pt idx="23">
                  <c:v>1.9349576949036166E-2</c:v>
                </c:pt>
                <c:pt idx="24">
                  <c:v>0</c:v>
                </c:pt>
                <c:pt idx="25">
                  <c:v>3.6613960179764232E-2</c:v>
                </c:pt>
                <c:pt idx="26">
                  <c:v>0</c:v>
                </c:pt>
                <c:pt idx="27">
                  <c:v>1.5175597893693679E-2</c:v>
                </c:pt>
                <c:pt idx="28">
                  <c:v>1.1364808121457891E-2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extLst>
                      <c:ext uri="{02D57815-91ED-43cb-92C2-25804820EDAC}">
                        <c15:formulaRef>
                          <c15:sqref>排出量比較シート!$BW$21:$BW$50</c15:sqref>
                        </c15:formulaRef>
                      </c:ext>
                    </c:extLst>
                    <c:numCache>
                      <c:formatCode>0%</c:formatCode>
                      <c:ptCount val="30"/>
                      <c:pt idx="0">
                        <c:v>0.34988796340677841</c:v>
                      </c:pt>
                      <c:pt idx="1">
                        <c:v>0.26532777650918954</c:v>
                      </c:pt>
                      <c:pt idx="2">
                        <c:v>0.34802026919962581</c:v>
                      </c:pt>
                      <c:pt idx="3">
                        <c:v>0.43664191357561222</c:v>
                      </c:pt>
                      <c:pt idx="4">
                        <c:v>0.6016484026682769</c:v>
                      </c:pt>
                      <c:pt idx="5">
                        <c:v>0.22703694126314061</c:v>
                      </c:pt>
                      <c:pt idx="6">
                        <c:v>0.13288702147106682</c:v>
                      </c:pt>
                      <c:pt idx="7">
                        <c:v>0.29726945183220921</c:v>
                      </c:pt>
                      <c:pt idx="8">
                        <c:v>0.59765208379297863</c:v>
                      </c:pt>
                      <c:pt idx="9">
                        <c:v>3.9070786291559453E-2</c:v>
                      </c:pt>
                      <c:pt idx="10">
                        <c:v>0.62704394926075591</c:v>
                      </c:pt>
                      <c:pt idx="11">
                        <c:v>0.28323106688803351</c:v>
                      </c:pt>
                      <c:pt idx="12">
                        <c:v>0.56181060139842798</c:v>
                      </c:pt>
                      <c:pt idx="13">
                        <c:v>0.30066145945689848</c:v>
                      </c:pt>
                      <c:pt idx="14">
                        <c:v>0.16359668610960004</c:v>
                      </c:pt>
                      <c:pt idx="15">
                        <c:v>0.32571672726112499</c:v>
                      </c:pt>
                      <c:pt idx="16">
                        <c:v>8.1319061124997621E-2</c:v>
                      </c:pt>
                      <c:pt idx="17">
                        <c:v>2.4428069489026098E-2</c:v>
                      </c:pt>
                      <c:pt idx="18">
                        <c:v>0.23557669445991755</c:v>
                      </c:pt>
                      <c:pt idx="19">
                        <c:v>0.56040931595971843</c:v>
                      </c:pt>
                      <c:pt idx="20">
                        <c:v>0.48672198440138609</c:v>
                      </c:pt>
                      <c:pt idx="21">
                        <c:v>0</c:v>
                      </c:pt>
                      <c:pt idx="22">
                        <c:v>0.40401404763899934</c:v>
                      </c:pt>
                      <c:pt idx="23">
                        <c:v>5.6585819656838282E-3</c:v>
                      </c:pt>
                      <c:pt idx="24">
                        <c:v>0.58797783495794276</c:v>
                      </c:pt>
                      <c:pt idx="25">
                        <c:v>6.747253978671014E-2</c:v>
                      </c:pt>
                      <c:pt idx="26">
                        <c:v>8.2173690218369733E-2</c:v>
                      </c:pt>
                      <c:pt idx="27">
                        <c:v>0.51738703890125581</c:v>
                      </c:pt>
                      <c:pt idx="28">
                        <c:v>0.619154389745179</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1.4472657715361414E-2</c:v>
                      </c:pt>
                      <c:pt idx="1">
                        <c:v>9.783648986790093E-3</c:v>
                      </c:pt>
                      <c:pt idx="2">
                        <c:v>7.4691690233224467E-3</c:v>
                      </c:pt>
                      <c:pt idx="3">
                        <c:v>1.7914065937139591E-2</c:v>
                      </c:pt>
                      <c:pt idx="4">
                        <c:v>5.9231728257101799E-3</c:v>
                      </c:pt>
                      <c:pt idx="5">
                        <c:v>4.9245226371532847E-3</c:v>
                      </c:pt>
                      <c:pt idx="6">
                        <c:v>1.151386389406894E-2</c:v>
                      </c:pt>
                      <c:pt idx="7">
                        <c:v>5.5283766879261776E-3</c:v>
                      </c:pt>
                      <c:pt idx="8">
                        <c:v>3.4715369241277044E-3</c:v>
                      </c:pt>
                      <c:pt idx="9">
                        <c:v>1.4577677623384497E-2</c:v>
                      </c:pt>
                      <c:pt idx="10">
                        <c:v>5.6853885849314483E-3</c:v>
                      </c:pt>
                      <c:pt idx="11">
                        <c:v>8.6992004750936665E-3</c:v>
                      </c:pt>
                      <c:pt idx="12">
                        <c:v>7.2630594401947735E-3</c:v>
                      </c:pt>
                      <c:pt idx="13">
                        <c:v>3.8087280076992106E-3</c:v>
                      </c:pt>
                      <c:pt idx="14">
                        <c:v>7.9685585877117115E-3</c:v>
                      </c:pt>
                      <c:pt idx="15">
                        <c:v>8.7534198535365784E-3</c:v>
                      </c:pt>
                      <c:pt idx="16">
                        <c:v>1.5180956667024683E-2</c:v>
                      </c:pt>
                      <c:pt idx="17">
                        <c:v>1.1654500108841368E-2</c:v>
                      </c:pt>
                      <c:pt idx="18">
                        <c:v>9.9940501280750844E-3</c:v>
                      </c:pt>
                      <c:pt idx="19">
                        <c:v>4.5201940027986432E-3</c:v>
                      </c:pt>
                      <c:pt idx="20">
                        <c:v>9.0337091300703842E-3</c:v>
                      </c:pt>
                      <c:pt idx="21">
                        <c:v>1.7675640000211941E-2</c:v>
                      </c:pt>
                      <c:pt idx="22">
                        <c:v>4.9969387643339627E-3</c:v>
                      </c:pt>
                      <c:pt idx="23">
                        <c:v>1.3577414109365325E-2</c:v>
                      </c:pt>
                      <c:pt idx="24">
                        <c:v>3.612392714750349E-3</c:v>
                      </c:pt>
                      <c:pt idx="25">
                        <c:v>1.4463381369753843E-2</c:v>
                      </c:pt>
                      <c:pt idx="26">
                        <c:v>1.9532364052586706E-2</c:v>
                      </c:pt>
                      <c:pt idx="27">
                        <c:v>6.9005299778033807E-3</c:v>
                      </c:pt>
                      <c:pt idx="28">
                        <c:v>4.311890358684985E-3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4.5743097755141264E-3</c:v>
                      </c:pt>
                      <c:pt idx="1">
                        <c:v>4.2586210579398454E-3</c:v>
                      </c:pt>
                      <c:pt idx="2">
                        <c:v>3.0391836698872191E-2</c:v>
                      </c:pt>
                      <c:pt idx="3">
                        <c:v>5.3593094421394254E-2</c:v>
                      </c:pt>
                      <c:pt idx="4">
                        <c:v>4.1974971167194286E-2</c:v>
                      </c:pt>
                      <c:pt idx="5">
                        <c:v>4.0023182551853574E-2</c:v>
                      </c:pt>
                      <c:pt idx="6">
                        <c:v>0.24965489754765482</c:v>
                      </c:pt>
                      <c:pt idx="7">
                        <c:v>2.8802940724653274E-2</c:v>
                      </c:pt>
                      <c:pt idx="8">
                        <c:v>2.5178182027048534E-2</c:v>
                      </c:pt>
                      <c:pt idx="9">
                        <c:v>0.23566592288747004</c:v>
                      </c:pt>
                      <c:pt idx="10">
                        <c:v>4.4779241568404168E-2</c:v>
                      </c:pt>
                      <c:pt idx="11">
                        <c:v>1.7982221250082617E-2</c:v>
                      </c:pt>
                      <c:pt idx="12">
                        <c:v>4.0427525428945427E-2</c:v>
                      </c:pt>
                      <c:pt idx="13">
                        <c:v>2.3478568743123134E-2</c:v>
                      </c:pt>
                      <c:pt idx="14">
                        <c:v>4.840603587790461E-2</c:v>
                      </c:pt>
                      <c:pt idx="15">
                        <c:v>4.5421206636416134E-2</c:v>
                      </c:pt>
                      <c:pt idx="16">
                        <c:v>0.15012281090850157</c:v>
                      </c:pt>
                      <c:pt idx="17">
                        <c:v>4.4421929685513854E-4</c:v>
                      </c:pt>
                      <c:pt idx="18">
                        <c:v>6.2651936755101126E-2</c:v>
                      </c:pt>
                      <c:pt idx="19">
                        <c:v>8.2682746078915799E-3</c:v>
                      </c:pt>
                      <c:pt idx="20">
                        <c:v>3.4089534800802616E-2</c:v>
                      </c:pt>
                      <c:pt idx="21">
                        <c:v>2.8439827833855461E-2</c:v>
                      </c:pt>
                      <c:pt idx="22">
                        <c:v>4.5715323905993983E-2</c:v>
                      </c:pt>
                      <c:pt idx="23">
                        <c:v>4.7663974855918709E-2</c:v>
                      </c:pt>
                      <c:pt idx="24">
                        <c:v>6.3388269921732701E-2</c:v>
                      </c:pt>
                      <c:pt idx="25">
                        <c:v>6.0582278021985798E-2</c:v>
                      </c:pt>
                      <c:pt idx="26">
                        <c:v>0.18079079303445944</c:v>
                      </c:pt>
                      <c:pt idx="27">
                        <c:v>1.7882352485684466E-2</c:v>
                      </c:pt>
                      <c:pt idx="28">
                        <c:v>1.7333538422458175E-2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0.20296510845457907</c:v>
                      </c:pt>
                      <c:pt idx="1">
                        <c:v>0.38737066583555668</c:v>
                      </c:pt>
                      <c:pt idx="2">
                        <c:v>0.32592449143142666</c:v>
                      </c:pt>
                      <c:pt idx="3">
                        <c:v>0.20917822459166485</c:v>
                      </c:pt>
                      <c:pt idx="4">
                        <c:v>0.19203812584232025</c:v>
                      </c:pt>
                      <c:pt idx="5">
                        <c:v>0.14741871929236555</c:v>
                      </c:pt>
                      <c:pt idx="6">
                        <c:v>0.28121596919285324</c:v>
                      </c:pt>
                      <c:pt idx="7">
                        <c:v>0.28613968895128</c:v>
                      </c:pt>
                      <c:pt idx="8">
                        <c:v>0.1896185319296888</c:v>
                      </c:pt>
                      <c:pt idx="9">
                        <c:v>0.23397763773149835</c:v>
                      </c:pt>
                      <c:pt idx="10">
                        <c:v>0.12770199132590629</c:v>
                      </c:pt>
                      <c:pt idx="11">
                        <c:v>0.28679346189761423</c:v>
                      </c:pt>
                      <c:pt idx="12">
                        <c:v>0.11764830170861205</c:v>
                      </c:pt>
                      <c:pt idx="13">
                        <c:v>0.21939310161672509</c:v>
                      </c:pt>
                      <c:pt idx="14">
                        <c:v>0.30976211035726769</c:v>
                      </c:pt>
                      <c:pt idx="15">
                        <c:v>0.25040237231992901</c:v>
                      </c:pt>
                      <c:pt idx="16">
                        <c:v>0.24184210154031474</c:v>
                      </c:pt>
                      <c:pt idx="17">
                        <c:v>0.26452761107559203</c:v>
                      </c:pt>
                      <c:pt idx="18">
                        <c:v>0.25882732577665585</c:v>
                      </c:pt>
                      <c:pt idx="19">
                        <c:v>0.17304950652871465</c:v>
                      </c:pt>
                      <c:pt idx="20">
                        <c:v>0.13258910324079459</c:v>
                      </c:pt>
                      <c:pt idx="21">
                        <c:v>0.44930300307700921</c:v>
                      </c:pt>
                      <c:pt idx="22">
                        <c:v>0.22554160070104856</c:v>
                      </c:pt>
                      <c:pt idx="23">
                        <c:v>0.32735603560649146</c:v>
                      </c:pt>
                      <c:pt idx="24">
                        <c:v>0.1629471890149749</c:v>
                      </c:pt>
                      <c:pt idx="25">
                        <c:v>0.36373848279161708</c:v>
                      </c:pt>
                      <c:pt idx="26">
                        <c:v>0.3819318289286362</c:v>
                      </c:pt>
                      <c:pt idx="27">
                        <c:v>0.19059070036350637</c:v>
                      </c:pt>
                      <c:pt idx="28">
                        <c:v>0.17532507257013558</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0.10760358530048604</c:v>
                      </c:pt>
                      <c:pt idx="1">
                        <c:v>0.1848650836401535</c:v>
                      </c:pt>
                      <c:pt idx="2">
                        <c:v>0.15992916563801562</c:v>
                      </c:pt>
                      <c:pt idx="3">
                        <c:v>9.8620968906429893E-2</c:v>
                      </c:pt>
                      <c:pt idx="4">
                        <c:v>7.6938286346020637E-2</c:v>
                      </c:pt>
                      <c:pt idx="5">
                        <c:v>6.7955526748208109E-2</c:v>
                      </c:pt>
                      <c:pt idx="6">
                        <c:v>0.12348076740289624</c:v>
                      </c:pt>
                      <c:pt idx="7">
                        <c:v>0.13364352992641615</c:v>
                      </c:pt>
                      <c:pt idx="8">
                        <c:v>9.075192844709376E-2</c:v>
                      </c:pt>
                      <c:pt idx="9">
                        <c:v>0.1055674114605453</c:v>
                      </c:pt>
                      <c:pt idx="10">
                        <c:v>7.1528771747317046E-2</c:v>
                      </c:pt>
                      <c:pt idx="11">
                        <c:v>0.12923789891984416</c:v>
                      </c:pt>
                      <c:pt idx="12">
                        <c:v>5.4592256401390794E-2</c:v>
                      </c:pt>
                      <c:pt idx="13">
                        <c:v>0.13017715533549165</c:v>
                      </c:pt>
                      <c:pt idx="14">
                        <c:v>0.14986708308073268</c:v>
                      </c:pt>
                      <c:pt idx="15">
                        <c:v>0.1256358552286175</c:v>
                      </c:pt>
                      <c:pt idx="16">
                        <c:v>0.10599864862648993</c:v>
                      </c:pt>
                      <c:pt idx="17">
                        <c:v>0.16900726063179602</c:v>
                      </c:pt>
                      <c:pt idx="18">
                        <c:v>0.1310669476281581</c:v>
                      </c:pt>
                      <c:pt idx="19">
                        <c:v>0.10321944526920757</c:v>
                      </c:pt>
                      <c:pt idx="20">
                        <c:v>5.4551437884598347E-2</c:v>
                      </c:pt>
                      <c:pt idx="21">
                        <c:v>0.2375025729192381</c:v>
                      </c:pt>
                      <c:pt idx="22">
                        <c:v>0.12235741029637986</c:v>
                      </c:pt>
                      <c:pt idx="23">
                        <c:v>0.14455933443427479</c:v>
                      </c:pt>
                      <c:pt idx="24">
                        <c:v>8.2446169630634281E-2</c:v>
                      </c:pt>
                      <c:pt idx="25">
                        <c:v>0.17432318535856303</c:v>
                      </c:pt>
                      <c:pt idx="26">
                        <c:v>0.12517107613774825</c:v>
                      </c:pt>
                      <c:pt idx="27">
                        <c:v>0.10071142115219689</c:v>
                      </c:pt>
                      <c:pt idx="28">
                        <c:v>8.4656704973778307E-2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9.5361523154093034E-2</c:v>
                      </c:pt>
                      <c:pt idx="1">
                        <c:v>0.20250558219540327</c:v>
                      </c:pt>
                      <c:pt idx="2">
                        <c:v>0.16599532579341103</c:v>
                      </c:pt>
                      <c:pt idx="3">
                        <c:v>0.11055725568523497</c:v>
                      </c:pt>
                      <c:pt idx="4">
                        <c:v>0.11509983949629959</c:v>
                      </c:pt>
                      <c:pt idx="5">
                        <c:v>7.9463192544157443E-2</c:v>
                      </c:pt>
                      <c:pt idx="6">
                        <c:v>0.15773520178995704</c:v>
                      </c:pt>
                      <c:pt idx="7">
                        <c:v>0.15249615902486385</c:v>
                      </c:pt>
                      <c:pt idx="8">
                        <c:v>9.8866603482595058E-2</c:v>
                      </c:pt>
                      <c:pt idx="9">
                        <c:v>0.12841022627095305</c:v>
                      </c:pt>
                      <c:pt idx="10">
                        <c:v>5.6173219578589249E-2</c:v>
                      </c:pt>
                      <c:pt idx="11">
                        <c:v>0.1575555629777701</c:v>
                      </c:pt>
                      <c:pt idx="12">
                        <c:v>6.3056045307221267E-2</c:v>
                      </c:pt>
                      <c:pt idx="13">
                        <c:v>8.921594628123343E-2</c:v>
                      </c:pt>
                      <c:pt idx="14">
                        <c:v>0.15989502727653501</c:v>
                      </c:pt>
                      <c:pt idx="15">
                        <c:v>0.12476651709131148</c:v>
                      </c:pt>
                      <c:pt idx="16">
                        <c:v>0.13584345291382482</c:v>
                      </c:pt>
                      <c:pt idx="17">
                        <c:v>9.5520350443796018E-2</c:v>
                      </c:pt>
                      <c:pt idx="18">
                        <c:v>0.12776037814849775</c:v>
                      </c:pt>
                      <c:pt idx="19">
                        <c:v>6.9830061259507081E-2</c:v>
                      </c:pt>
                      <c:pt idx="20">
                        <c:v>7.8037665356196231E-2</c:v>
                      </c:pt>
                      <c:pt idx="21">
                        <c:v>0.21180043015777114</c:v>
                      </c:pt>
                      <c:pt idx="22">
                        <c:v>0.1031841904046687</c:v>
                      </c:pt>
                      <c:pt idx="23">
                        <c:v>0.18279670117221664</c:v>
                      </c:pt>
                      <c:pt idx="24">
                        <c:v>8.0501019384340622E-2</c:v>
                      </c:pt>
                      <c:pt idx="25">
                        <c:v>0.1894152974330541</c:v>
                      </c:pt>
                      <c:pt idx="26">
                        <c:v>0.25676075279088795</c:v>
                      </c:pt>
                      <c:pt idx="27">
                        <c:v>8.987927921130949E-2</c:v>
                      </c:pt>
                      <c:pt idx="28">
                        <c:v>9.0668367596357255E-2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5.9454277652798435E-3</c:v>
                      </c:pt>
                      <c:pt idx="1">
                        <c:v>1.1124260890984193E-2</c:v>
                      </c:pt>
                      <c:pt idx="2">
                        <c:v>9.747341313616157E-3</c:v>
                      </c:pt>
                      <c:pt idx="3">
                        <c:v>6.7683762347101563E-3</c:v>
                      </c:pt>
                      <c:pt idx="4">
                        <c:v>4.1615066576442018E-3</c:v>
                      </c:pt>
                      <c:pt idx="5">
                        <c:v>5.2991904606574901E-3</c:v>
                      </c:pt>
                      <c:pt idx="6">
                        <c:v>8.2807020941324163E-3</c:v>
                      </c:pt>
                      <c:pt idx="7">
                        <c:v>8.7748250656087112E-3</c:v>
                      </c:pt>
                      <c:pt idx="8">
                        <c:v>5.3978034067574477E-3</c:v>
                      </c:pt>
                      <c:pt idx="9">
                        <c:v>6.7933942748964037E-3</c:v>
                      </c:pt>
                      <c:pt idx="10">
                        <c:v>3.9302090651042844E-3</c:v>
                      </c:pt>
                      <c:pt idx="11">
                        <c:v>9.3508603290159611E-3</c:v>
                      </c:pt>
                      <c:pt idx="12">
                        <c:v>3.5938306855382959E-3</c:v>
                      </c:pt>
                      <c:pt idx="13">
                        <c:v>9.1344446685861572E-3</c:v>
                      </c:pt>
                      <c:pt idx="14">
                        <c:v>1.0468622965629898E-2</c:v>
                      </c:pt>
                      <c:pt idx="15">
                        <c:v>7.9122144454728555E-3</c:v>
                      </c:pt>
                      <c:pt idx="16">
                        <c:v>7.1879247256049269E-3</c:v>
                      </c:pt>
                      <c:pt idx="17">
                        <c:v>1.2166915008250437E-2</c:v>
                      </c:pt>
                      <c:pt idx="18">
                        <c:v>8.4348907202365826E-3</c:v>
                      </c:pt>
                      <c:pt idx="19">
                        <c:v>6.7838694418017624E-3</c:v>
                      </c:pt>
                      <c:pt idx="20">
                        <c:v>3.8592133744112952E-3</c:v>
                      </c:pt>
                      <c:pt idx="21">
                        <c:v>1.5932830729264037E-2</c:v>
                      </c:pt>
                      <c:pt idx="22">
                        <c:v>8.6716799928971185E-3</c:v>
                      </c:pt>
                      <c:pt idx="23">
                        <c:v>1.0426008573891313E-2</c:v>
                      </c:pt>
                      <c:pt idx="24">
                        <c:v>5.1670934872514096E-3</c:v>
                      </c:pt>
                      <c:pt idx="25">
                        <c:v>1.0987214511205339E-2</c:v>
                      </c:pt>
                      <c:pt idx="26">
                        <c:v>8.3850189713837227E-3</c:v>
                      </c:pt>
                      <c:pt idx="27">
                        <c:v>6.0002135825854572E-3</c:v>
                      </c:pt>
                      <c:pt idx="28">
                        <c:v>5.450099855976046E-3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0</c:v>
                      </c:pt>
                      <c:pt idx="5">
                        <c:v>0.29580623926552285</c:v>
                      </c:pt>
                      <c:pt idx="6">
                        <c:v>4.6987476010668272E-2</c:v>
                      </c:pt>
                      <c:pt idx="7">
                        <c:v>7.4380827206016083E-3</c:v>
                      </c:pt>
                      <c:pt idx="8">
                        <c:v>0</c:v>
                      </c:pt>
                      <c:pt idx="9">
                        <c:v>0</c:v>
                      </c:pt>
                      <c:pt idx="10">
                        <c:v>0</c:v>
                      </c:pt>
                      <c:pt idx="11">
                        <c:v>0</c:v>
                      </c:pt>
                      <c:pt idx="12">
                        <c:v>8.8203298336344809E-3</c:v>
                      </c:pt>
                      <c:pt idx="13">
                        <c:v>0</c:v>
                      </c:pt>
                      <c:pt idx="14">
                        <c:v>2.5334818370886369E-4</c:v>
                      </c:pt>
                      <c:pt idx="15">
                        <c:v>0</c:v>
                      </c:pt>
                      <c:pt idx="16">
                        <c:v>0</c:v>
                      </c:pt>
                      <c:pt idx="17">
                        <c:v>2.6172022404119425E-2</c:v>
                      </c:pt>
                      <c:pt idx="18">
                        <c:v>8.3147092295365126E-5</c:v>
                      </c:pt>
                      <c:pt idx="19">
                        <c:v>0</c:v>
                      </c:pt>
                      <c:pt idx="20">
                        <c:v>0.14789484153998825</c:v>
                      </c:pt>
                      <c:pt idx="21">
                        <c:v>0</c:v>
                      </c:pt>
                      <c:pt idx="22">
                        <c:v>0</c:v>
                      </c:pt>
                      <c:pt idx="23">
                        <c:v>2.067927318968571E-3</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排出量比較シート!$BE$21:$BE$50</c:f>
              <c:numCache>
                <c:formatCode>#,##0_);[Red]\(#,##0\)</c:formatCode>
                <c:ptCount val="30"/>
                <c:pt idx="0">
                  <c:v>75.538587342201907</c:v>
                </c:pt>
                <c:pt idx="1">
                  <c:v>32.109244420852974</c:v>
                </c:pt>
                <c:pt idx="2">
                  <c:v>49.439602650364911</c:v>
                </c:pt>
                <c:pt idx="3">
                  <c:v>95.850183880771922</c:v>
                </c:pt>
                <c:pt idx="4">
                  <c:v>193.9405737934043</c:v>
                </c:pt>
                <c:pt idx="5">
                  <c:v>65.239443664846661</c:v>
                </c:pt>
                <c:pt idx="6">
                  <c:v>60.293047873771158</c:v>
                </c:pt>
                <c:pt idx="7">
                  <c:v>47.145209749822286</c:v>
                </c:pt>
                <c:pt idx="8">
                  <c:v>143.35050330865394</c:v>
                </c:pt>
                <c:pt idx="9">
                  <c:v>53.182695474264797</c:v>
                </c:pt>
                <c:pt idx="10">
                  <c:v>203.32415440130447</c:v>
                </c:pt>
                <c:pt idx="11">
                  <c:v>39.658035688363356</c:v>
                </c:pt>
                <c:pt idx="12">
                  <c:v>207.23429566113592</c:v>
                </c:pt>
                <c:pt idx="13">
                  <c:v>42.889050145896704</c:v>
                </c:pt>
                <c:pt idx="14">
                  <c:v>25.365235725507056</c:v>
                </c:pt>
                <c:pt idx="15">
                  <c:v>57.695878762736939</c:v>
                </c:pt>
                <c:pt idx="16">
                  <c:v>41.302104890575684</c:v>
                </c:pt>
                <c:pt idx="17">
                  <c:v>3.5181713798721974</c:v>
                </c:pt>
                <c:pt idx="18">
                  <c:v>43.887049612246962</c:v>
                </c:pt>
                <c:pt idx="19">
                  <c:v>99.091736793127026</c:v>
                </c:pt>
                <c:pt idx="20">
                  <c:v>165.15725608239111</c:v>
                </c:pt>
                <c:pt idx="21">
                  <c:v>3.4914108232063183</c:v>
                </c:pt>
                <c:pt idx="22">
                  <c:v>60.223800689685795</c:v>
                </c:pt>
                <c:pt idx="23">
                  <c:v>7.6780607367031415</c:v>
                </c:pt>
                <c:pt idx="24">
                  <c:v>147.85965629008518</c:v>
                </c:pt>
                <c:pt idx="25">
                  <c:v>15.379614556206151</c:v>
                </c:pt>
                <c:pt idx="26">
                  <c:v>40.152452367795547</c:v>
                </c:pt>
                <c:pt idx="27">
                  <c:v>104.38106531052996</c:v>
                </c:pt>
                <c:pt idx="28">
                  <c:v>133.33029207743706</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排出量比較シート!$BI$21:$BI$50</c:f>
              <c:numCache>
                <c:formatCode>#,##0_);[Red]\(#,##0\)</c:formatCode>
                <c:ptCount val="30"/>
                <c:pt idx="0">
                  <c:v>57.895343495673302</c:v>
                </c:pt>
                <c:pt idx="1">
                  <c:v>14.608545892256524</c:v>
                </c:pt>
                <c:pt idx="2">
                  <c:v>16.527848609061532</c:v>
                </c:pt>
                <c:pt idx="3">
                  <c:v>24.305672436692181</c:v>
                </c:pt>
                <c:pt idx="4">
                  <c:v>18.89143100038725</c:v>
                </c:pt>
                <c:pt idx="5">
                  <c:v>32.055462721958207</c:v>
                </c:pt>
                <c:pt idx="6">
                  <c:v>19.242260220182949</c:v>
                </c:pt>
                <c:pt idx="7">
                  <c:v>27.232784317967383</c:v>
                </c:pt>
                <c:pt idx="8">
                  <c:v>17.477934305046151</c:v>
                </c:pt>
                <c:pt idx="9">
                  <c:v>33.159084519650349</c:v>
                </c:pt>
                <c:pt idx="10">
                  <c:v>22.582082370045558</c:v>
                </c:pt>
                <c:pt idx="11">
                  <c:v>21.638314922837168</c:v>
                </c:pt>
                <c:pt idx="12">
                  <c:v>34.518806410833392</c:v>
                </c:pt>
                <c:pt idx="13">
                  <c:v>32.014453506727051</c:v>
                </c:pt>
                <c:pt idx="14">
                  <c:v>25.091723511688478</c:v>
                </c:pt>
                <c:pt idx="15">
                  <c:v>18.002452047470843</c:v>
                </c:pt>
                <c:pt idx="16">
                  <c:v>38.058615734213234</c:v>
                </c:pt>
                <c:pt idx="17">
                  <c:v>32.560187402234959</c:v>
                </c:pt>
                <c:pt idx="18">
                  <c:v>25.772874318045396</c:v>
                </c:pt>
                <c:pt idx="19">
                  <c:v>18.875678353598822</c:v>
                </c:pt>
                <c:pt idx="20">
                  <c:v>32.049764010007131</c:v>
                </c:pt>
                <c:pt idx="21">
                  <c:v>16.422790072267386</c:v>
                </c:pt>
                <c:pt idx="22">
                  <c:v>20.259855625596096</c:v>
                </c:pt>
                <c:pt idx="23">
                  <c:v>37.151708767137841</c:v>
                </c:pt>
                <c:pt idx="24">
                  <c:v>22.780111774838812</c:v>
                </c:pt>
                <c:pt idx="25">
                  <c:v>18.46684984954948</c:v>
                </c:pt>
                <c:pt idx="26">
                  <c:v>25.854779627514617</c:v>
                </c:pt>
                <c:pt idx="27">
                  <c:v>22.190103906918818</c:v>
                </c:pt>
                <c:pt idx="28">
                  <c:v>20.445727943548778</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排出量比較シート!$BJ$21:$BJ$50</c:f>
              <c:numCache>
                <c:formatCode>#,##0_);[Red]\(#,##0\)</c:formatCode>
                <c:ptCount val="30"/>
                <c:pt idx="0">
                  <c:v>26.07443105476273</c:v>
                </c:pt>
                <c:pt idx="1">
                  <c:v>20.054431520924428</c:v>
                </c:pt>
                <c:pt idx="2">
                  <c:v>19.147123489463524</c:v>
                </c:pt>
                <c:pt idx="3">
                  <c:v>25.507416776241218</c:v>
                </c:pt>
                <c:pt idx="4">
                  <c:v>24.609102786589357</c:v>
                </c:pt>
                <c:pt idx="5">
                  <c:v>34.984537258032837</c:v>
                </c:pt>
                <c:pt idx="6">
                  <c:v>19.329278461114349</c:v>
                </c:pt>
                <c:pt idx="7">
                  <c:v>22.694412518674284</c:v>
                </c:pt>
                <c:pt idx="8">
                  <c:v>19.334191775670604</c:v>
                </c:pt>
                <c:pt idx="9">
                  <c:v>50.295987721046416</c:v>
                </c:pt>
                <c:pt idx="10">
                  <c:v>31.919934319169165</c:v>
                </c:pt>
                <c:pt idx="11">
                  <c:v>28.77273215955325</c:v>
                </c:pt>
                <c:pt idx="12">
                  <c:v>51.244637157629207</c:v>
                </c:pt>
                <c:pt idx="13">
                  <c:v>23.67183476453387</c:v>
                </c:pt>
                <c:pt idx="14">
                  <c:v>23.261835488124266</c:v>
                </c:pt>
                <c:pt idx="15">
                  <c:v>34.158219226175376</c:v>
                </c:pt>
                <c:pt idx="16">
                  <c:v>46.404768272841117</c:v>
                </c:pt>
                <c:pt idx="17">
                  <c:v>28.801325513407214</c:v>
                </c:pt>
                <c:pt idx="18">
                  <c:v>32.283372503554332</c:v>
                </c:pt>
                <c:pt idx="19">
                  <c:v>21.990268453516681</c:v>
                </c:pt>
                <c:pt idx="20">
                  <c:v>25.869293471302925</c:v>
                </c:pt>
                <c:pt idx="21">
                  <c:v>19.60933339089733</c:v>
                </c:pt>
                <c:pt idx="22">
                  <c:v>20.1612169881586</c:v>
                </c:pt>
                <c:pt idx="23">
                  <c:v>28.714429673719103</c:v>
                </c:pt>
                <c:pt idx="24">
                  <c:v>17.156223274652628</c:v>
                </c:pt>
                <c:pt idx="25">
                  <c:v>29.677837926371158</c:v>
                </c:pt>
                <c:pt idx="26">
                  <c:v>20.649571284605852</c:v>
                </c:pt>
                <c:pt idx="27">
                  <c:v>25.183194064992968</c:v>
                </c:pt>
                <c:pt idx="28">
                  <c:v>14.314246607034544</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排出量比較シート!$BK$21:$BK$50</c:f>
              <c:numCache>
                <c:formatCode>#,##0_);[Red]\(#,##0\)</c:formatCode>
                <c:ptCount val="30"/>
                <c:pt idx="0">
                  <c:v>42.773956774854142</c:v>
                </c:pt>
                <c:pt idx="1">
                  <c:v>45.800797761125907</c:v>
                </c:pt>
                <c:pt idx="2">
                  <c:v>43.006704679300412</c:v>
                </c:pt>
                <c:pt idx="3">
                  <c:v>40.73316760647711</c:v>
                </c:pt>
                <c:pt idx="4">
                  <c:v>58.580973912784863</c:v>
                </c:pt>
                <c:pt idx="5">
                  <c:v>107.58499177771391</c:v>
                </c:pt>
                <c:pt idx="6">
                  <c:v>51.48422046193501</c:v>
                </c:pt>
                <c:pt idx="7">
                  <c:v>42.986862256250433</c:v>
                </c:pt>
                <c:pt idx="8">
                  <c:v>44.636131816003633</c:v>
                </c:pt>
                <c:pt idx="9">
                  <c:v>44.259300810248241</c:v>
                </c:pt>
                <c:pt idx="10">
                  <c:v>39.503567408151135</c:v>
                </c:pt>
                <c:pt idx="11">
                  <c:v>37.896188541236086</c:v>
                </c:pt>
                <c:pt idx="12">
                  <c:v>44.222067748192472</c:v>
                </c:pt>
                <c:pt idx="13">
                  <c:v>29.886771048283347</c:v>
                </c:pt>
                <c:pt idx="14">
                  <c:v>36.955525523287712</c:v>
                </c:pt>
                <c:pt idx="15">
                  <c:v>39.231445868675124</c:v>
                </c:pt>
                <c:pt idx="16">
                  <c:v>41.705240021504885</c:v>
                </c:pt>
                <c:pt idx="17">
                  <c:v>29.171368605165608</c:v>
                </c:pt>
                <c:pt idx="18">
                  <c:v>38.066631515616663</c:v>
                </c:pt>
                <c:pt idx="19">
                  <c:v>31.088748138908677</c:v>
                </c:pt>
                <c:pt idx="20">
                  <c:v>88.632176483930479</c:v>
                </c:pt>
                <c:pt idx="21">
                  <c:v>35.223093287035439</c:v>
                </c:pt>
                <c:pt idx="22">
                  <c:v>31.019128683789056</c:v>
                </c:pt>
                <c:pt idx="23">
                  <c:v>39.004332680972368</c:v>
                </c:pt>
                <c:pt idx="24">
                  <c:v>37.951352784142159</c:v>
                </c:pt>
                <c:pt idx="25">
                  <c:v>40.437900717555756</c:v>
                </c:pt>
                <c:pt idx="26">
                  <c:v>55.47735768785406</c:v>
                </c:pt>
                <c:pt idx="27">
                  <c:v>37.84859362247569</c:v>
                </c:pt>
                <c:pt idx="28">
                  <c:v>37.613628848011984</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排出量比較シート!$BQ$21:$BQ$50</c:f>
              <c:numCache>
                <c:formatCode>#,##0_);[Red]\(#,##0\)</c:formatCode>
                <c:ptCount val="30"/>
                <c:pt idx="0">
                  <c:v>2.4654051612310779</c:v>
                </c:pt>
                <c:pt idx="1">
                  <c:v>2.3614367537807972</c:v>
                </c:pt>
                <c:pt idx="2">
                  <c:v>0</c:v>
                </c:pt>
                <c:pt idx="3">
                  <c:v>2.2296708042413478</c:v>
                </c:pt>
                <c:pt idx="4">
                  <c:v>2.556326459741435</c:v>
                </c:pt>
                <c:pt idx="5">
                  <c:v>0</c:v>
                </c:pt>
                <c:pt idx="6">
                  <c:v>2.657570476293595</c:v>
                </c:pt>
                <c:pt idx="7">
                  <c:v>2.115340272922333</c:v>
                </c:pt>
                <c:pt idx="8">
                  <c:v>4.0853050396222947</c:v>
                </c:pt>
                <c:pt idx="9">
                  <c:v>2.926128316313616</c:v>
                </c:pt>
                <c:pt idx="10">
                  <c:v>2.7759141517195771</c:v>
                </c:pt>
                <c:pt idx="11">
                  <c:v>0</c:v>
                </c:pt>
                <c:pt idx="12">
                  <c:v>2.786579113410133</c:v>
                </c:pt>
                <c:pt idx="13">
                  <c:v>2.3176216177012789</c:v>
                </c:pt>
                <c:pt idx="14">
                  <c:v>4.6372588774399999</c:v>
                </c:pt>
                <c:pt idx="15">
                  <c:v>2.78668666679601</c:v>
                </c:pt>
                <c:pt idx="16">
                  <c:v>0</c:v>
                </c:pt>
                <c:pt idx="17">
                  <c:v>2.2665125445678731</c:v>
                </c:pt>
                <c:pt idx="18">
                  <c:v>2.3775479527227739</c:v>
                </c:pt>
                <c:pt idx="19">
                  <c:v>1.828864468409658</c:v>
                </c:pt>
                <c:pt idx="20">
                  <c:v>0</c:v>
                </c:pt>
                <c:pt idx="21">
                  <c:v>0.96356224336187135</c:v>
                </c:pt>
                <c:pt idx="22">
                  <c:v>0.77566408073691462</c:v>
                </c:pt>
                <c:pt idx="23">
                  <c:v>2.2207367952000001</c:v>
                </c:pt>
                <c:pt idx="24">
                  <c:v>0</c:v>
                </c:pt>
                <c:pt idx="25">
                  <c:v>3.9511346493788859</c:v>
                </c:pt>
                <c:pt idx="26">
                  <c:v>0</c:v>
                </c:pt>
                <c:pt idx="27">
                  <c:v>2.9216764199692991</c:v>
                </c:pt>
                <c:pt idx="28">
                  <c:v>2.3646592000022029</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排出量比較シート!$BR$21:$BR$50</c:f>
              <c:numCache>
                <c:formatCode>#,##0_);[Red]\(#,##0\)</c:formatCode>
                <c:ptCount val="30"/>
                <c:pt idx="0">
                  <c:v>204.74772382872314</c:v>
                </c:pt>
                <c:pt idx="1">
                  <c:v>114.93445634894063</c:v>
                </c:pt>
                <c:pt idx="2">
                  <c:v>128.12127942819038</c:v>
                </c:pt>
                <c:pt idx="3">
                  <c:v>188.62611150442379</c:v>
                </c:pt>
                <c:pt idx="4">
                  <c:v>298.57840795290724</c:v>
                </c:pt>
                <c:pt idx="5">
                  <c:v>239.86443542255159</c:v>
                </c:pt>
                <c:pt idx="6">
                  <c:v>153.00637749329707</c:v>
                </c:pt>
                <c:pt idx="7">
                  <c:v>142.17460911563674</c:v>
                </c:pt>
                <c:pt idx="8">
                  <c:v>228.8840662449966</c:v>
                </c:pt>
                <c:pt idx="9">
                  <c:v>183.82319684152344</c:v>
                </c:pt>
                <c:pt idx="10">
                  <c:v>300.10565265038991</c:v>
                </c:pt>
                <c:pt idx="11">
                  <c:v>127.96527131198985</c:v>
                </c:pt>
                <c:pt idx="12">
                  <c:v>340.00638609120114</c:v>
                </c:pt>
                <c:pt idx="13">
                  <c:v>130.77973108314225</c:v>
                </c:pt>
                <c:pt idx="14">
                  <c:v>115.3115791260475</c:v>
                </c:pt>
                <c:pt idx="15">
                  <c:v>151.87468257185429</c:v>
                </c:pt>
                <c:pt idx="16">
                  <c:v>167.47072891913493</c:v>
                </c:pt>
                <c:pt idx="17">
                  <c:v>96.317565445247865</c:v>
                </c:pt>
                <c:pt idx="18">
                  <c:v>142.38747590218614</c:v>
                </c:pt>
                <c:pt idx="19">
                  <c:v>172.87529620756084</c:v>
                </c:pt>
                <c:pt idx="20">
                  <c:v>311.70849004763164</c:v>
                </c:pt>
                <c:pt idx="21">
                  <c:v>75.710189816768349</c:v>
                </c:pt>
                <c:pt idx="22">
                  <c:v>132.43966606796644</c:v>
                </c:pt>
                <c:pt idx="23">
                  <c:v>114.76926865373244</c:v>
                </c:pt>
                <c:pt idx="24">
                  <c:v>225.74734412371879</c:v>
                </c:pt>
                <c:pt idx="25">
                  <c:v>107.91333769906144</c:v>
                </c:pt>
                <c:pt idx="26">
                  <c:v>142.13416096777007</c:v>
                </c:pt>
                <c:pt idx="27">
                  <c:v>192.52463332488674</c:v>
                </c:pt>
                <c:pt idx="28">
                  <c:v>208.06855467603455</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extLst>
                      <c:ext uri="{02D57815-91ED-43cb-92C2-25804820EDAC}">
                        <c15:formulaRef>
                          <c15:sqref>排出量比較シート!$BF$21:$BF$68</c15:sqref>
                        </c15:formulaRef>
                      </c:ext>
                    </c:extLst>
                    <c:numCache>
                      <c:formatCode>#,##0_);[Red]\(#,##0\)</c:formatCode>
                      <c:ptCount val="48"/>
                      <c:pt idx="0">
                        <c:v>71.63876410260545</c:v>
                      </c:pt>
                      <c:pt idx="1">
                        <c:v>30.495303747356921</c:v>
                      </c:pt>
                      <c:pt idx="2">
                        <c:v>44.588802156799296</c:v>
                      </c:pt>
                      <c:pt idx="3">
                        <c:v>82.36206627761841</c:v>
                      </c:pt>
                      <c:pt idx="4">
                        <c:v>179.63922221610378</c:v>
                      </c:pt>
                      <c:pt idx="5">
                        <c:v>54.458087736146233</c:v>
                      </c:pt>
                      <c:pt idx="6">
                        <c:v>20.33256177116192</c:v>
                      </c:pt>
                      <c:pt idx="7">
                        <c:v>42.264168116263946</c:v>
                      </c:pt>
                      <c:pt idx="8">
                        <c:v>136.79303913833238</c:v>
                      </c:pt>
                      <c:pt idx="9">
                        <c:v>7.1821168392264294</c:v>
                      </c:pt>
                      <c:pt idx="10">
                        <c:v>188.17943363337713</c:v>
                      </c:pt>
                      <c:pt idx="11">
                        <c:v>36.243740318311552</c:v>
                      </c:pt>
                      <c:pt idx="12">
                        <c:v>191.01919224920383</c:v>
                      </c:pt>
                      <c:pt idx="13">
                        <c:v>39.320424814838262</c:v>
                      </c:pt>
                      <c:pt idx="14">
                        <c:v>18.864592215086301</c:v>
                      </c:pt>
                      <c:pt idx="15">
                        <c:v>49.468124561126601</c:v>
                      </c:pt>
                      <c:pt idx="16">
                        <c:v>13.618562441623041</c:v>
                      </c:pt>
                      <c:pt idx="17">
                        <c:v>2.3528521817103338</c:v>
                      </c:pt>
                      <c:pt idx="18">
                        <c:v>33.543170905528179</c:v>
                      </c:pt>
                      <c:pt idx="19">
                        <c:v>96.880926494012868</c:v>
                      </c:pt>
                      <c:pt idx="20">
                        <c:v>151.71537483074297</c:v>
                      </c:pt>
                      <c:pt idx="21">
                        <c:v>0</c:v>
                      </c:pt>
                      <c:pt idx="22">
                        <c:v>53.50748555607656</c:v>
                      </c:pt>
                      <c:pt idx="23">
                        <c:v>0.64943131381873265</c:v>
                      </c:pt>
                      <c:pt idx="24">
                        <c:v>132.73443464536984</c:v>
                      </c:pt>
                      <c:pt idx="25">
                        <c:v>7.2811869714166102</c:v>
                      </c:pt>
                      <c:pt idx="26">
                        <c:v>11.679688512813437</c:v>
                      </c:pt>
                      <c:pt idx="27">
                        <c:v>99.609749951513194</c:v>
                      </c:pt>
                      <c:pt idx="28">
                        <c:v>128.82655899560157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2.9632437249724579</c:v>
                      </c:pt>
                      <c:pt idx="1">
                        <c:v>1.1244783774055831</c:v>
                      </c:pt>
                      <c:pt idx="2">
                        <c:v>0.95695949153347903</c:v>
                      </c:pt>
                      <c:pt idx="3">
                        <c:v>3.3790605989564924</c:v>
                      </c:pt>
                      <c:pt idx="4">
                        <c:v>1.7685315123304683</c:v>
                      </c:pt>
                      <c:pt idx="5">
                        <c:v>1.1812178420863475</c:v>
                      </c:pt>
                      <c:pt idx="6">
                        <c:v>1.7616946053823554</c:v>
                      </c:pt>
                      <c:pt idx="7">
                        <c:v>0.78599479464990274</c:v>
                      </c:pt>
                      <c:pt idx="8">
                        <c:v>0.79457948731399719</c:v>
                      </c:pt>
                      <c:pt idx="9">
                        <c:v>2.67971530325568</c:v>
                      </c:pt>
                      <c:pt idx="10">
                        <c:v>1.7062172518519292</c:v>
                      </c:pt>
                      <c:pt idx="11">
                        <c:v>1.1131955489927521</c:v>
                      </c:pt>
                      <c:pt idx="12">
                        <c:v>2.4694865922262075</c:v>
                      </c:pt>
                      <c:pt idx="13">
                        <c:v>0.4981044246157349</c:v>
                      </c:pt>
                      <c:pt idx="14">
                        <c:v>0.91886707410746438</c:v>
                      </c:pt>
                      <c:pt idx="15">
                        <c:v>1.3294228616740351</c:v>
                      </c:pt>
                      <c:pt idx="16">
                        <c:v>2.5423658787164247</c:v>
                      </c:pt>
                      <c:pt idx="17">
                        <c:v>1.1225330769649768</c:v>
                      </c:pt>
                      <c:pt idx="18">
                        <c:v>1.4230275717765315</c:v>
                      </c:pt>
                      <c:pt idx="19">
                        <c:v>0.78142987714945555</c:v>
                      </c:pt>
                      <c:pt idx="20">
                        <c:v>2.8158838324637436</c:v>
                      </c:pt>
                      <c:pt idx="21">
                        <c:v>1.3382260595489095</c:v>
                      </c:pt>
                      <c:pt idx="22">
                        <c:v>0.66179290131046686</c:v>
                      </c:pt>
                      <c:pt idx="23">
                        <c:v>1.5582698875407264</c:v>
                      </c:pt>
                      <c:pt idx="24">
                        <c:v>0.81548806128676177</c:v>
                      </c:pt>
                      <c:pt idx="25">
                        <c:v>1.5607917580245603</c:v>
                      </c:pt>
                      <c:pt idx="26">
                        <c:v>2.7762161763314448</c:v>
                      </c:pt>
                      <c:pt idx="27">
                        <c:v>1.3285220037239847</c:v>
                      </c:pt>
                      <c:pt idx="28">
                        <c:v>0.89716879485311296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0.9365795146239948</c:v>
                      </c:pt>
                      <c:pt idx="1">
                        <c:v>0.48946229609046649</c:v>
                      </c:pt>
                      <c:pt idx="2">
                        <c:v>3.893841002032135</c:v>
                      </c:pt>
                      <c:pt idx="3">
                        <c:v>10.109057004197025</c:v>
                      </c:pt>
                      <c:pt idx="4">
                        <c:v>12.532820064970055</c:v>
                      </c:pt>
                      <c:pt idx="5">
                        <c:v>9.6001380866140753</c:v>
                      </c:pt>
                      <c:pt idx="6">
                        <c:v>38.198791497226878</c:v>
                      </c:pt>
                      <c:pt idx="7">
                        <c:v>4.0950468389084342</c:v>
                      </c:pt>
                      <c:pt idx="8">
                        <c:v>5.7628846830075595</c:v>
                      </c:pt>
                      <c:pt idx="9">
                        <c:v>43.320863331782689</c:v>
                      </c:pt>
                      <c:pt idx="10">
                        <c:v>13.438503516075402</c:v>
                      </c:pt>
                      <c:pt idx="11">
                        <c:v>2.3010998210590516</c:v>
                      </c:pt>
                      <c:pt idx="12">
                        <c:v>13.745616819705869</c:v>
                      </c:pt>
                      <c:pt idx="13">
                        <c:v>3.0705209064427126</c:v>
                      </c:pt>
                      <c:pt idx="14">
                        <c:v>5.5817764363132918</c:v>
                      </c:pt>
                      <c:pt idx="15">
                        <c:v>6.898331339936302</c:v>
                      </c:pt>
                      <c:pt idx="16">
                        <c:v>25.141176570236219</c:v>
                      </c:pt>
                      <c:pt idx="17">
                        <c:v>4.2786121196886795E-2</c:v>
                      </c:pt>
                      <c:pt idx="18">
                        <c:v>8.9208511349422519</c:v>
                      </c:pt>
                      <c:pt idx="19">
                        <c:v>1.4293804219647108</c:v>
                      </c:pt>
                      <c:pt idx="20">
                        <c:v>10.625997419184374</c:v>
                      </c:pt>
                      <c:pt idx="21">
                        <c:v>2.1531847636574089</c:v>
                      </c:pt>
                      <c:pt idx="22">
                        <c:v>6.0545222322987664</c:v>
                      </c:pt>
                      <c:pt idx="23">
                        <c:v>5.4703595353436825</c:v>
                      </c:pt>
                      <c:pt idx="24">
                        <c:v>14.309733583428564</c:v>
                      </c:pt>
                      <c:pt idx="25">
                        <c:v>6.5376358267649817</c:v>
                      </c:pt>
                      <c:pt idx="26">
                        <c:v>25.696547678650663</c:v>
                      </c:pt>
                      <c:pt idx="27">
                        <c:v>3.4427933552927783</c:v>
                      </c:pt>
                      <c:pt idx="28">
                        <c:v>3.6065642869823846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41.556643972724999</c:v>
                      </c:pt>
                      <c:pt idx="1">
                        <c:v>44.522236883336859</c:v>
                      </c:pt>
                      <c:pt idx="2">
                        <c:v>41.757862839176653</c:v>
                      </c:pt>
                      <c:pt idx="3">
                        <c:v>39.456475116124778</c:v>
                      </c:pt>
                      <c:pt idx="4">
                        <c:v>57.338437880260031</c:v>
                      </c:pt>
                      <c:pt idx="5">
                        <c:v>35.360507873778879</c:v>
                      </c:pt>
                      <c:pt idx="6">
                        <c:v>43.027836739465101</c:v>
                      </c:pt>
                      <c:pt idx="7">
                        <c:v>40.681798429118118</c:v>
                      </c:pt>
                      <c:pt idx="8">
                        <c:v>43.400660623473897</c:v>
                      </c:pt>
                      <c:pt idx="9">
                        <c:v>43.010517357231883</c:v>
                      </c:pt>
                      <c:pt idx="10">
                        <c:v>38.324089451615535</c:v>
                      </c:pt>
                      <c:pt idx="11">
                        <c:v>36.699603162233032</c:v>
                      </c:pt>
                      <c:pt idx="12">
                        <c:v>40.001173893712469</c:v>
                      </c:pt>
                      <c:pt idx="13">
                        <c:v>28.692170830931808</c:v>
                      </c:pt>
                      <c:pt idx="14">
                        <c:v>35.719158098713535</c:v>
                      </c:pt>
                      <c:pt idx="15">
                        <c:v>38.029780811328493</c:v>
                      </c:pt>
                      <c:pt idx="16">
                        <c:v>40.501473028291954</c:v>
                      </c:pt>
                      <c:pt idx="17">
                        <c:v>25.478655491848411</c:v>
                      </c:pt>
                      <c:pt idx="18">
                        <c:v>36.853769611850865</c:v>
                      </c:pt>
                      <c:pt idx="19">
                        <c:v>29.915984699723776</c:v>
                      </c:pt>
                      <c:pt idx="20">
                        <c:v>41.329149167957624</c:v>
                      </c:pt>
                      <c:pt idx="21">
                        <c:v>34.016815648204421</c:v>
                      </c:pt>
                      <c:pt idx="22">
                        <c:v>29.870654281281496</c:v>
                      </c:pt>
                      <c:pt idx="23">
                        <c:v>37.570412795942218</c:v>
                      </c:pt>
                      <c:pt idx="24">
                        <c:v>36.784895152556189</c:v>
                      </c:pt>
                      <c:pt idx="25">
                        <c:v>39.252233727636025</c:v>
                      </c:pt>
                      <c:pt idx="26">
                        <c:v>54.285560051657598</c:v>
                      </c:pt>
                      <c:pt idx="27">
                        <c:v>36.693404702617421</c:v>
                      </c:pt>
                      <c:pt idx="28">
                        <c:v>36.479634448138981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171.91889093881514</c:v>
                </c:pt>
                <c:pt idx="2">
                  <c:v>2.3621974682710007</c:v>
                </c:pt>
                <c:pt idx="3">
                  <c:v>12.324760335123745</c:v>
                </c:pt>
                <c:pt idx="4">
                  <c:v>35.193733014650093</c:v>
                </c:pt>
                <c:pt idx="5">
                  <c:v>50.424356436283126</c:v>
                </c:pt>
                <c:pt idx="7">
                  <c:v>40.780074787684114</c:v>
                </c:pt>
                <c:pt idx="8">
                  <c:v>1.2137784128110634</c:v>
                </c:pt>
                <c:pt idx="9">
                  <c:v>2.9798140279569396</c:v>
                </c:pt>
                <c:pt idx="10">
                  <c:v>3.3994154553839979</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186.6058487422099</c:v>
                </c:pt>
                <c:pt idx="4">
                  <c:v>35.193733014650093</c:v>
                </c:pt>
                <c:pt idx="5">
                  <c:v>50.424356436283126</c:v>
                </c:pt>
                <c:pt idx="6">
                  <c:v>44.973667228452122</c:v>
                </c:pt>
                <c:pt idx="10">
                  <c:v>3.3994154553839979</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再エネ比較シート!$BM$72:$BM$161</c:f>
              <c:numCache>
                <c:formatCode>#,##0_);[Red]\(#,##0\)</c:formatCode>
                <c:ptCount val="90"/>
                <c:pt idx="0">
                  <c:v>14829971.115954939</c:v>
                </c:pt>
                <c:pt idx="1">
                  <c:v>14021060.828038355</c:v>
                </c:pt>
                <c:pt idx="2">
                  <c:v>8853372.2979642432</c:v>
                </c:pt>
                <c:pt idx="3">
                  <c:v>5191851.4024654347</c:v>
                </c:pt>
                <c:pt idx="4">
                  <c:v>9566977.6626041662</c:v>
                </c:pt>
                <c:pt idx="5">
                  <c:v>14570359.239905389</c:v>
                </c:pt>
                <c:pt idx="6">
                  <c:v>17190541.527349297</c:v>
                </c:pt>
                <c:pt idx="7">
                  <c:v>8175152.0946845077</c:v>
                </c:pt>
                <c:pt idx="8">
                  <c:v>6651859.7081898125</c:v>
                </c:pt>
                <c:pt idx="9">
                  <c:v>7971832.2529148031</c:v>
                </c:pt>
                <c:pt idx="10">
                  <c:v>12423666.713429296</c:v>
                </c:pt>
                <c:pt idx="11">
                  <c:v>10173353.142661618</c:v>
                </c:pt>
                <c:pt idx="12">
                  <c:v>7560147.6240514703</c:v>
                </c:pt>
                <c:pt idx="13">
                  <c:v>17949792.764922209</c:v>
                </c:pt>
                <c:pt idx="14">
                  <c:v>8250912.8727713004</c:v>
                </c:pt>
                <c:pt idx="15">
                  <c:v>19201426.887832835</c:v>
                </c:pt>
                <c:pt idx="16">
                  <c:v>3535583.3386791623</c:v>
                </c:pt>
                <c:pt idx="17">
                  <c:v>4545816.5974792382</c:v>
                </c:pt>
                <c:pt idx="18">
                  <c:v>8889503.8580413293</c:v>
                </c:pt>
                <c:pt idx="19">
                  <c:v>5732681.0083275409</c:v>
                </c:pt>
                <c:pt idx="20">
                  <c:v>5951375.1485863151</c:v>
                </c:pt>
                <c:pt idx="21">
                  <c:v>6493837.1534517705</c:v>
                </c:pt>
                <c:pt idx="22">
                  <c:v>23529396.557008963</c:v>
                </c:pt>
                <c:pt idx="23">
                  <c:v>16518967.024324493</c:v>
                </c:pt>
                <c:pt idx="24">
                  <c:v>7184102.8818593472</c:v>
                </c:pt>
                <c:pt idx="25">
                  <c:v>8047677.7517939005</c:v>
                </c:pt>
                <c:pt idx="26">
                  <c:v>9006720.0424376205</c:v>
                </c:pt>
                <c:pt idx="27">
                  <c:v>7277409.2627485422</c:v>
                </c:pt>
                <c:pt idx="28">
                  <c:v>8121876.9627097789</c:v>
                </c:pt>
                <c:pt idx="29">
                  <c:v>9727008.3148707431</c:v>
                </c:pt>
                <c:pt idx="30">
                  <c:v>7564152.9386505615</c:v>
                </c:pt>
                <c:pt idx="31">
                  <c:v>12107191.584913597</c:v>
                </c:pt>
                <c:pt idx="32">
                  <c:v>9276414.0977743156</c:v>
                </c:pt>
                <c:pt idx="33">
                  <c:v>11637372.516889941</c:v>
                </c:pt>
                <c:pt idx="34">
                  <c:v>8500193.555922145</c:v>
                </c:pt>
                <c:pt idx="35">
                  <c:v>3394953.7999258456</c:v>
                </c:pt>
                <c:pt idx="36">
                  <c:v>18004097.457630962</c:v>
                </c:pt>
                <c:pt idx="37">
                  <c:v>4692206.1686328473</c:v>
                </c:pt>
                <c:pt idx="38">
                  <c:v>8904996.1676560547</c:v>
                </c:pt>
                <c:pt idx="39">
                  <c:v>9874057.9339837339</c:v>
                </c:pt>
                <c:pt idx="40">
                  <c:v>9140413.0702141188</c:v>
                </c:pt>
                <c:pt idx="41">
                  <c:v>5963277.7641619882</c:v>
                </c:pt>
                <c:pt idx="42">
                  <c:v>37611931.979108267</c:v>
                </c:pt>
                <c:pt idx="43">
                  <c:v>6268592.3697487069</c:v>
                </c:pt>
                <c:pt idx="44">
                  <c:v>10606772.840127021</c:v>
                </c:pt>
                <c:pt idx="45">
                  <c:v>9648630.8933366053</c:v>
                </c:pt>
                <c:pt idx="46">
                  <c:v>11575806.360490628</c:v>
                </c:pt>
                <c:pt idx="47">
                  <c:v>8018075.1613773387</c:v>
                </c:pt>
                <c:pt idx="48">
                  <c:v>1776974.9550285216</c:v>
                </c:pt>
                <c:pt idx="49">
                  <c:v>9938295.528953759</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再エネ比較シート!$BK$72:$BK$161</c:f>
              <c:numCache>
                <c:formatCode>#,##0_);[Red]\(#,##0\)</c:formatCode>
                <c:ptCount val="90"/>
                <c:pt idx="0">
                  <c:v>14829971.115954939</c:v>
                </c:pt>
                <c:pt idx="1">
                  <c:v>14021060.828038355</c:v>
                </c:pt>
                <c:pt idx="2">
                  <c:v>8853372.2979642432</c:v>
                </c:pt>
                <c:pt idx="3">
                  <c:v>5191851.4024654347</c:v>
                </c:pt>
                <c:pt idx="4">
                  <c:v>9566977.6626041662</c:v>
                </c:pt>
                <c:pt idx="5">
                  <c:v>14570359.239905389</c:v>
                </c:pt>
                <c:pt idx="6">
                  <c:v>17190541.527349297</c:v>
                </c:pt>
                <c:pt idx="7">
                  <c:v>8175152.0946845077</c:v>
                </c:pt>
                <c:pt idx="8">
                  <c:v>6651859.7081898125</c:v>
                </c:pt>
                <c:pt idx="9">
                  <c:v>7971832.2529148031</c:v>
                </c:pt>
                <c:pt idx="10">
                  <c:v>12423666.713429296</c:v>
                </c:pt>
                <c:pt idx="11">
                  <c:v>10173353.142661618</c:v>
                </c:pt>
                <c:pt idx="12">
                  <c:v>7560147.6240514703</c:v>
                </c:pt>
                <c:pt idx="13">
                  <c:v>17949792.764922209</c:v>
                </c:pt>
                <c:pt idx="14">
                  <c:v>8250912.8727713004</c:v>
                </c:pt>
                <c:pt idx="15">
                  <c:v>19201426.887832835</c:v>
                </c:pt>
                <c:pt idx="16">
                  <c:v>3535583.3386791623</c:v>
                </c:pt>
                <c:pt idx="17">
                  <c:v>4545816.5974792382</c:v>
                </c:pt>
                <c:pt idx="18">
                  <c:v>8889503.8580413293</c:v>
                </c:pt>
                <c:pt idx="19">
                  <c:v>5732681.0083275409</c:v>
                </c:pt>
                <c:pt idx="20">
                  <c:v>5951375.1485863151</c:v>
                </c:pt>
                <c:pt idx="21">
                  <c:v>6493837.1534517705</c:v>
                </c:pt>
                <c:pt idx="22">
                  <c:v>23529396.557008963</c:v>
                </c:pt>
                <c:pt idx="23">
                  <c:v>16518967.024324493</c:v>
                </c:pt>
                <c:pt idx="24">
                  <c:v>7184102.8818593472</c:v>
                </c:pt>
                <c:pt idx="25">
                  <c:v>8047677.7517939005</c:v>
                </c:pt>
                <c:pt idx="26">
                  <c:v>9006720.0424376205</c:v>
                </c:pt>
                <c:pt idx="27">
                  <c:v>7277409.2627485422</c:v>
                </c:pt>
                <c:pt idx="28">
                  <c:v>8121876.9627097789</c:v>
                </c:pt>
                <c:pt idx="29">
                  <c:v>9727008.3148707431</c:v>
                </c:pt>
                <c:pt idx="30">
                  <c:v>7564152.9386505615</c:v>
                </c:pt>
                <c:pt idx="31">
                  <c:v>12107191.584913597</c:v>
                </c:pt>
                <c:pt idx="32">
                  <c:v>9276414.0977743156</c:v>
                </c:pt>
                <c:pt idx="33">
                  <c:v>11637372.516889941</c:v>
                </c:pt>
                <c:pt idx="34">
                  <c:v>8500193.555922145</c:v>
                </c:pt>
                <c:pt idx="35">
                  <c:v>3394953.7999258456</c:v>
                </c:pt>
                <c:pt idx="36">
                  <c:v>18004097.457630962</c:v>
                </c:pt>
                <c:pt idx="37">
                  <c:v>4692206.1686328473</c:v>
                </c:pt>
                <c:pt idx="38">
                  <c:v>8904996.1676560547</c:v>
                </c:pt>
                <c:pt idx="39">
                  <c:v>9874057.9339837339</c:v>
                </c:pt>
                <c:pt idx="40">
                  <c:v>9140413.0702141188</c:v>
                </c:pt>
                <c:pt idx="41">
                  <c:v>5963277.7641619882</c:v>
                </c:pt>
                <c:pt idx="42">
                  <c:v>37611931.979108267</c:v>
                </c:pt>
                <c:pt idx="43">
                  <c:v>6268592.3697487069</c:v>
                </c:pt>
                <c:pt idx="44">
                  <c:v>10606772.840127021</c:v>
                </c:pt>
                <c:pt idx="45">
                  <c:v>9648630.8933366053</c:v>
                </c:pt>
                <c:pt idx="46">
                  <c:v>11575806.360490628</c:v>
                </c:pt>
                <c:pt idx="47">
                  <c:v>8018075.1613773387</c:v>
                </c:pt>
                <c:pt idx="48">
                  <c:v>1776974.9550285216</c:v>
                </c:pt>
                <c:pt idx="49">
                  <c:v>9938295.528953759</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再エネ比較シート!$BJ$72:$BJ$161</c:f>
              <c:numCache>
                <c:formatCode>#,##0_);[Red]\(#,##0\)</c:formatCode>
                <c:ptCount val="90"/>
                <c:pt idx="0">
                  <c:v>32867.437045062739</c:v>
                </c:pt>
                <c:pt idx="1">
                  <c:v>49316.238961645096</c:v>
                </c:pt>
                <c:pt idx="2">
                  <c:v>208996.31303575725</c:v>
                </c:pt>
                <c:pt idx="3">
                  <c:v>35918.549534566766</c:v>
                </c:pt>
                <c:pt idx="4">
                  <c:v>33142.54739583475</c:v>
                </c:pt>
                <c:pt idx="5">
                  <c:v>96492.553094613148</c:v>
                </c:pt>
                <c:pt idx="6">
                  <c:v>32013.761650705332</c:v>
                </c:pt>
                <c:pt idx="7">
                  <c:v>31968.139315492226</c:v>
                </c:pt>
                <c:pt idx="8">
                  <c:v>13559.416810187811</c:v>
                </c:pt>
                <c:pt idx="9">
                  <c:v>24455.316085198283</c:v>
                </c:pt>
                <c:pt idx="10">
                  <c:v>225368.95257070285</c:v>
                </c:pt>
                <c:pt idx="11">
                  <c:v>980799.23933838017</c:v>
                </c:pt>
                <c:pt idx="12">
                  <c:v>26855.088948531236</c:v>
                </c:pt>
                <c:pt idx="13">
                  <c:v>628349.84607779107</c:v>
                </c:pt>
                <c:pt idx="14">
                  <c:v>13889.717228699781</c:v>
                </c:pt>
                <c:pt idx="15">
                  <c:v>969904.67616716237</c:v>
                </c:pt>
                <c:pt idx="16">
                  <c:v>103019.7593208379</c:v>
                </c:pt>
                <c:pt idx="17">
                  <c:v>21905.251520761361</c:v>
                </c:pt>
                <c:pt idx="18">
                  <c:v>22190.660958671357</c:v>
                </c:pt>
                <c:pt idx="19">
                  <c:v>15239.643672460872</c:v>
                </c:pt>
                <c:pt idx="20">
                  <c:v>54847.335413686444</c:v>
                </c:pt>
                <c:pt idx="21">
                  <c:v>24827.46954822891</c:v>
                </c:pt>
                <c:pt idx="22">
                  <c:v>49211.036991037574</c:v>
                </c:pt>
                <c:pt idx="23">
                  <c:v>31102.711675506362</c:v>
                </c:pt>
                <c:pt idx="24">
                  <c:v>43428.299140654592</c:v>
                </c:pt>
                <c:pt idx="25">
                  <c:v>60574.053206099336</c:v>
                </c:pt>
                <c:pt idx="26">
                  <c:v>81819.996562378888</c:v>
                </c:pt>
                <c:pt idx="27">
                  <c:v>62074.24825145716</c:v>
                </c:pt>
                <c:pt idx="28">
                  <c:v>34420.397290222289</c:v>
                </c:pt>
                <c:pt idx="29">
                  <c:v>39345.098129256847</c:v>
                </c:pt>
                <c:pt idx="30">
                  <c:v>12754.044349438022</c:v>
                </c:pt>
                <c:pt idx="31">
                  <c:v>38407.994086401763</c:v>
                </c:pt>
                <c:pt idx="32">
                  <c:v>13364.967225683204</c:v>
                </c:pt>
                <c:pt idx="33">
                  <c:v>35876.228110059754</c:v>
                </c:pt>
                <c:pt idx="34">
                  <c:v>13336.772077856562</c:v>
                </c:pt>
                <c:pt idx="35">
                  <c:v>35091.371074154296</c:v>
                </c:pt>
                <c:pt idx="36">
                  <c:v>127038.91536903584</c:v>
                </c:pt>
                <c:pt idx="37">
                  <c:v>6569.7763671520106</c:v>
                </c:pt>
                <c:pt idx="38">
                  <c:v>146074.15534394377</c:v>
                </c:pt>
                <c:pt idx="39">
                  <c:v>53380.024016267176</c:v>
                </c:pt>
                <c:pt idx="40">
                  <c:v>98389.958785880925</c:v>
                </c:pt>
                <c:pt idx="41">
                  <c:v>44136.079838012563</c:v>
                </c:pt>
                <c:pt idx="42">
                  <c:v>122787.37089173573</c:v>
                </c:pt>
                <c:pt idx="43">
                  <c:v>50895.677251292538</c:v>
                </c:pt>
                <c:pt idx="44">
                  <c:v>119920.39987298209</c:v>
                </c:pt>
                <c:pt idx="45">
                  <c:v>145316.39066339287</c:v>
                </c:pt>
                <c:pt idx="46">
                  <c:v>170724.45950937324</c:v>
                </c:pt>
                <c:pt idx="47">
                  <c:v>54455.821622660224</c:v>
                </c:pt>
                <c:pt idx="48">
                  <c:v>33271.666971478437</c:v>
                </c:pt>
                <c:pt idx="49">
                  <c:v>13143.383046243785</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再エネ比較シート!$BJ$72:$BJ$161</c:f>
              <c:numCache>
                <c:formatCode>#,##0_);[Red]\(#,##0\)</c:formatCode>
                <c:ptCount val="90"/>
                <c:pt idx="0">
                  <c:v>32867.437045062739</c:v>
                </c:pt>
                <c:pt idx="1">
                  <c:v>49316.238961645096</c:v>
                </c:pt>
                <c:pt idx="2">
                  <c:v>208996.31303575725</c:v>
                </c:pt>
                <c:pt idx="3">
                  <c:v>35918.549534566766</c:v>
                </c:pt>
                <c:pt idx="4">
                  <c:v>33142.54739583475</c:v>
                </c:pt>
                <c:pt idx="5">
                  <c:v>96492.553094613148</c:v>
                </c:pt>
                <c:pt idx="6">
                  <c:v>32013.761650705332</c:v>
                </c:pt>
                <c:pt idx="7">
                  <c:v>31968.139315492226</c:v>
                </c:pt>
                <c:pt idx="8">
                  <c:v>13559.416810187811</c:v>
                </c:pt>
                <c:pt idx="9">
                  <c:v>24455.316085198283</c:v>
                </c:pt>
                <c:pt idx="10">
                  <c:v>225368.95257070285</c:v>
                </c:pt>
                <c:pt idx="11">
                  <c:v>980799.23933838017</c:v>
                </c:pt>
                <c:pt idx="12">
                  <c:v>26855.088948531236</c:v>
                </c:pt>
                <c:pt idx="13">
                  <c:v>628349.84607779107</c:v>
                </c:pt>
                <c:pt idx="14">
                  <c:v>13889.717228699781</c:v>
                </c:pt>
                <c:pt idx="15">
                  <c:v>969904.67616716237</c:v>
                </c:pt>
                <c:pt idx="16">
                  <c:v>103019.7593208379</c:v>
                </c:pt>
                <c:pt idx="17">
                  <c:v>21905.251520761361</c:v>
                </c:pt>
                <c:pt idx="18">
                  <c:v>22190.660958671357</c:v>
                </c:pt>
                <c:pt idx="19">
                  <c:v>15239.643672460872</c:v>
                </c:pt>
                <c:pt idx="20">
                  <c:v>54847.335413686444</c:v>
                </c:pt>
                <c:pt idx="21">
                  <c:v>24827.46954822891</c:v>
                </c:pt>
                <c:pt idx="22">
                  <c:v>49211.036991037574</c:v>
                </c:pt>
                <c:pt idx="23">
                  <c:v>31102.711675506362</c:v>
                </c:pt>
                <c:pt idx="24">
                  <c:v>43428.299140654592</c:v>
                </c:pt>
                <c:pt idx="25">
                  <c:v>60574.053206099336</c:v>
                </c:pt>
                <c:pt idx="26">
                  <c:v>81819.996562378888</c:v>
                </c:pt>
                <c:pt idx="27">
                  <c:v>62074.24825145716</c:v>
                </c:pt>
                <c:pt idx="28">
                  <c:v>34420.397290222289</c:v>
                </c:pt>
                <c:pt idx="29">
                  <c:v>39345.098129256847</c:v>
                </c:pt>
                <c:pt idx="30">
                  <c:v>12754.044349438022</c:v>
                </c:pt>
                <c:pt idx="31">
                  <c:v>38407.994086401763</c:v>
                </c:pt>
                <c:pt idx="32">
                  <c:v>13364.967225683204</c:v>
                </c:pt>
                <c:pt idx="33">
                  <c:v>35876.228110059754</c:v>
                </c:pt>
                <c:pt idx="34">
                  <c:v>13336.772077856562</c:v>
                </c:pt>
                <c:pt idx="35">
                  <c:v>35091.371074154296</c:v>
                </c:pt>
                <c:pt idx="36">
                  <c:v>127038.91536903584</c:v>
                </c:pt>
                <c:pt idx="37">
                  <c:v>6569.7763671520106</c:v>
                </c:pt>
                <c:pt idx="38">
                  <c:v>146074.15534394377</c:v>
                </c:pt>
                <c:pt idx="39">
                  <c:v>53380.024016267176</c:v>
                </c:pt>
                <c:pt idx="40">
                  <c:v>98389.958785880925</c:v>
                </c:pt>
                <c:pt idx="41">
                  <c:v>44136.079838012563</c:v>
                </c:pt>
                <c:pt idx="42">
                  <c:v>122787.37089173573</c:v>
                </c:pt>
                <c:pt idx="43">
                  <c:v>50895.677251292538</c:v>
                </c:pt>
                <c:pt idx="44">
                  <c:v>119920.39987298209</c:v>
                </c:pt>
                <c:pt idx="45">
                  <c:v>145316.39066339287</c:v>
                </c:pt>
                <c:pt idx="46">
                  <c:v>170724.45950937324</c:v>
                </c:pt>
                <c:pt idx="47">
                  <c:v>54455.821622660224</c:v>
                </c:pt>
                <c:pt idx="48">
                  <c:v>33271.666971478437</c:v>
                </c:pt>
                <c:pt idx="49">
                  <c:v>13143.383046243785</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再エネ比較シート!$BE$72:$BE$161</c:f>
              <c:numCache>
                <c:formatCode>#,##0_);[Red]\(#,##0\)</c:formatCode>
                <c:ptCount val="90"/>
                <c:pt idx="0">
                  <c:v>5789704.4139999999</c:v>
                </c:pt>
                <c:pt idx="1">
                  <c:v>3935168.2420000001</c:v>
                </c:pt>
                <c:pt idx="2">
                  <c:v>6255785.0430000005</c:v>
                </c:pt>
                <c:pt idx="3">
                  <c:v>2790519.7690000008</c:v>
                </c:pt>
                <c:pt idx="4">
                  <c:v>4103844.773</c:v>
                </c:pt>
                <c:pt idx="5">
                  <c:v>3160922.8990000002</c:v>
                </c:pt>
                <c:pt idx="6">
                  <c:v>3828201.7709999997</c:v>
                </c:pt>
                <c:pt idx="7">
                  <c:v>5124621.2980000004</c:v>
                </c:pt>
                <c:pt idx="8">
                  <c:v>1968801.38</c:v>
                </c:pt>
                <c:pt idx="9">
                  <c:v>2304699.0010000002</c:v>
                </c:pt>
                <c:pt idx="10">
                  <c:v>11237636.923</c:v>
                </c:pt>
                <c:pt idx="11">
                  <c:v>10856740.892999999</c:v>
                </c:pt>
                <c:pt idx="12">
                  <c:v>4751183.3310000012</c:v>
                </c:pt>
                <c:pt idx="13">
                  <c:v>8258509.9069999997</c:v>
                </c:pt>
                <c:pt idx="14">
                  <c:v>3478514.2930000001</c:v>
                </c:pt>
                <c:pt idx="15">
                  <c:v>5556687.2139999988</c:v>
                </c:pt>
                <c:pt idx="16">
                  <c:v>398991.87000000011</c:v>
                </c:pt>
                <c:pt idx="17">
                  <c:v>3048281.29</c:v>
                </c:pt>
                <c:pt idx="18">
                  <c:v>4751071.7580000004</c:v>
                </c:pt>
                <c:pt idx="19">
                  <c:v>5728597.8110000016</c:v>
                </c:pt>
                <c:pt idx="20">
                  <c:v>2997880.1880000001</c:v>
                </c:pt>
                <c:pt idx="21">
                  <c:v>5548983.6260000002</c:v>
                </c:pt>
                <c:pt idx="22">
                  <c:v>12551183.975</c:v>
                </c:pt>
                <c:pt idx="23">
                  <c:v>5523080.2960000001</c:v>
                </c:pt>
                <c:pt idx="24">
                  <c:v>6900245.7310000015</c:v>
                </c:pt>
                <c:pt idx="25">
                  <c:v>6564710.4519999996</c:v>
                </c:pt>
                <c:pt idx="26">
                  <c:v>3761632.1519999998</c:v>
                </c:pt>
                <c:pt idx="27">
                  <c:v>2260494.3089999999</c:v>
                </c:pt>
                <c:pt idx="28">
                  <c:v>2862283.1630000006</c:v>
                </c:pt>
                <c:pt idx="29">
                  <c:v>6592129.7239999995</c:v>
                </c:pt>
                <c:pt idx="30">
                  <c:v>1513352.3769999999</c:v>
                </c:pt>
                <c:pt idx="31">
                  <c:v>2475274.5659999996</c:v>
                </c:pt>
                <c:pt idx="32">
                  <c:v>4038131.5129999998</c:v>
                </c:pt>
                <c:pt idx="33">
                  <c:v>4359311.307</c:v>
                </c:pt>
                <c:pt idx="34">
                  <c:v>3635442.6600000006</c:v>
                </c:pt>
                <c:pt idx="35">
                  <c:v>3283834.0959999999</c:v>
                </c:pt>
                <c:pt idx="36">
                  <c:v>11066924.649</c:v>
                </c:pt>
                <c:pt idx="37">
                  <c:v>558869.84699999995</c:v>
                </c:pt>
                <c:pt idx="38">
                  <c:v>4057698.8129999996</c:v>
                </c:pt>
                <c:pt idx="39">
                  <c:v>6234427.04</c:v>
                </c:pt>
                <c:pt idx="40">
                  <c:v>4591506.8259999994</c:v>
                </c:pt>
                <c:pt idx="41">
                  <c:v>2988369.1460000002</c:v>
                </c:pt>
                <c:pt idx="42">
                  <c:v>28985231.511</c:v>
                </c:pt>
                <c:pt idx="43">
                  <c:v>5070836.4610000001</c:v>
                </c:pt>
                <c:pt idx="44">
                  <c:v>9666007.4040000029</c:v>
                </c:pt>
                <c:pt idx="45">
                  <c:v>9470078.0969999991</c:v>
                </c:pt>
                <c:pt idx="46">
                  <c:v>2866316.128</c:v>
                </c:pt>
                <c:pt idx="47">
                  <c:v>3524224.8660000004</c:v>
                </c:pt>
                <c:pt idx="48">
                  <c:v>281757.55099999998</c:v>
                </c:pt>
                <c:pt idx="49">
                  <c:v>2627840.0520000001</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再エネ比較シート!$BF$72:$BF$161</c:f>
              <c:numCache>
                <c:formatCode>#,##0_);[Red]\(#,##0\)</c:formatCode>
                <c:ptCount val="90"/>
                <c:pt idx="0">
                  <c:v>8958639.4409999996</c:v>
                </c:pt>
                <c:pt idx="1">
                  <c:v>10135208.824999999</c:v>
                </c:pt>
                <c:pt idx="2">
                  <c:v>2806310.571</c:v>
                </c:pt>
                <c:pt idx="3">
                  <c:v>2437250.1830000002</c:v>
                </c:pt>
                <c:pt idx="4">
                  <c:v>5495693.6330000013</c:v>
                </c:pt>
                <c:pt idx="5">
                  <c:v>11469027.208000002</c:v>
                </c:pt>
                <c:pt idx="6">
                  <c:v>13389848.154999999</c:v>
                </c:pt>
                <c:pt idx="7">
                  <c:v>3054967.483</c:v>
                </c:pt>
                <c:pt idx="8">
                  <c:v>4682305.0070000002</c:v>
                </c:pt>
                <c:pt idx="9">
                  <c:v>5690768.4630000005</c:v>
                </c:pt>
                <c:pt idx="10">
                  <c:v>1393663.273</c:v>
                </c:pt>
                <c:pt idx="11">
                  <c:v>141060.41800000001</c:v>
                </c:pt>
                <c:pt idx="12">
                  <c:v>2782375.6090000002</c:v>
                </c:pt>
                <c:pt idx="13">
                  <c:v>10298985.789000001</c:v>
                </c:pt>
                <c:pt idx="14">
                  <c:v>4741552.2060000002</c:v>
                </c:pt>
                <c:pt idx="15">
                  <c:v>11379357.924000001</c:v>
                </c:pt>
                <c:pt idx="16">
                  <c:v>3239611.2280000001</c:v>
                </c:pt>
                <c:pt idx="17">
                  <c:v>1519440.5589999999</c:v>
                </c:pt>
                <c:pt idx="18">
                  <c:v>4157763.5320000001</c:v>
                </c:pt>
                <c:pt idx="19">
                  <c:v>19322.841</c:v>
                </c:pt>
                <c:pt idx="20">
                  <c:v>3008342.2960000006</c:v>
                </c:pt>
                <c:pt idx="21">
                  <c:v>924214.272</c:v>
                </c:pt>
                <c:pt idx="22">
                  <c:v>11020079.445</c:v>
                </c:pt>
                <c:pt idx="23">
                  <c:v>8772873.9179999996</c:v>
                </c:pt>
                <c:pt idx="24">
                  <c:v>262471.15300000005</c:v>
                </c:pt>
                <c:pt idx="25">
                  <c:v>1492616.821</c:v>
                </c:pt>
                <c:pt idx="26">
                  <c:v>5259610.9210000001</c:v>
                </c:pt>
                <c:pt idx="27">
                  <c:v>5051289.8590000002</c:v>
                </c:pt>
                <c:pt idx="28">
                  <c:v>5073677.6270000003</c:v>
                </c:pt>
                <c:pt idx="29">
                  <c:v>3099551.7540000002</c:v>
                </c:pt>
                <c:pt idx="30">
                  <c:v>6047348.6059999997</c:v>
                </c:pt>
                <c:pt idx="31">
                  <c:v>9664159.4499999993</c:v>
                </c:pt>
                <c:pt idx="32">
                  <c:v>5246615.93</c:v>
                </c:pt>
                <c:pt idx="33">
                  <c:v>6919596.3459999999</c:v>
                </c:pt>
                <c:pt idx="34">
                  <c:v>4862119.6529999999</c:v>
                </c:pt>
                <c:pt idx="35">
                  <c:v>97045.035000000003</c:v>
                </c:pt>
                <c:pt idx="36">
                  <c:v>5182050.7920000004</c:v>
                </c:pt>
                <c:pt idx="37">
                  <c:v>4138402.7319999994</c:v>
                </c:pt>
                <c:pt idx="38">
                  <c:v>4993371.51</c:v>
                </c:pt>
                <c:pt idx="39">
                  <c:v>3693010.9180000001</c:v>
                </c:pt>
                <c:pt idx="40">
                  <c:v>4618972.74</c:v>
                </c:pt>
                <c:pt idx="41">
                  <c:v>2938360.3590000006</c:v>
                </c:pt>
                <c:pt idx="42">
                  <c:v>8748652.1699999999</c:v>
                </c:pt>
                <c:pt idx="43">
                  <c:v>1248573.8319999999</c:v>
                </c:pt>
                <c:pt idx="44">
                  <c:v>1059383.9410000001</c:v>
                </c:pt>
                <c:pt idx="45">
                  <c:v>283198.78399999999</c:v>
                </c:pt>
                <c:pt idx="46">
                  <c:v>8879592.9189999998</c:v>
                </c:pt>
                <c:pt idx="47">
                  <c:v>4548306.1169999987</c:v>
                </c:pt>
                <c:pt idx="48">
                  <c:v>1491583.4110000001</c:v>
                </c:pt>
                <c:pt idx="49">
                  <c:v>7301241.318</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再エネ比較シート!$BG$72:$BG$161</c:f>
              <c:numCache>
                <c:formatCode>#,##0_);[Red]\(#,##0\)</c:formatCode>
                <c:ptCount val="90"/>
                <c:pt idx="0">
                  <c:v>81203.334000000003</c:v>
                </c:pt>
                <c:pt idx="1">
                  <c:v>0</c:v>
                </c:pt>
                <c:pt idx="2">
                  <c:v>0</c:v>
                </c:pt>
                <c:pt idx="3">
                  <c:v>0</c:v>
                </c:pt>
                <c:pt idx="4">
                  <c:v>0</c:v>
                </c:pt>
                <c:pt idx="5">
                  <c:v>34433.678999999996</c:v>
                </c:pt>
                <c:pt idx="6">
                  <c:v>4505.3630000000003</c:v>
                </c:pt>
                <c:pt idx="7">
                  <c:v>0</c:v>
                </c:pt>
                <c:pt idx="8">
                  <c:v>14283.795</c:v>
                </c:pt>
                <c:pt idx="9">
                  <c:v>820.10500000000002</c:v>
                </c:pt>
                <c:pt idx="10">
                  <c:v>16763.18</c:v>
                </c:pt>
                <c:pt idx="11">
                  <c:v>156341.99600000004</c:v>
                </c:pt>
                <c:pt idx="12">
                  <c:v>52481.294000000002</c:v>
                </c:pt>
                <c:pt idx="13">
                  <c:v>20633.915000000001</c:v>
                </c:pt>
                <c:pt idx="14">
                  <c:v>7696.3580000000002</c:v>
                </c:pt>
                <c:pt idx="15">
                  <c:v>40828.821000000011</c:v>
                </c:pt>
                <c:pt idx="16">
                  <c:v>0</c:v>
                </c:pt>
                <c:pt idx="17">
                  <c:v>0</c:v>
                </c:pt>
                <c:pt idx="18">
                  <c:v>0</c:v>
                </c:pt>
                <c:pt idx="19">
                  <c:v>0</c:v>
                </c:pt>
                <c:pt idx="20">
                  <c:v>0</c:v>
                </c:pt>
                <c:pt idx="21">
                  <c:v>23717.687999999998</c:v>
                </c:pt>
                <c:pt idx="22">
                  <c:v>0</c:v>
                </c:pt>
                <c:pt idx="23">
                  <c:v>6231.1009999999997</c:v>
                </c:pt>
                <c:pt idx="24">
                  <c:v>64395.358999999997</c:v>
                </c:pt>
                <c:pt idx="25">
                  <c:v>50924.531999999999</c:v>
                </c:pt>
                <c:pt idx="26">
                  <c:v>11360.616</c:v>
                </c:pt>
                <c:pt idx="27">
                  <c:v>25808.970000000005</c:v>
                </c:pt>
                <c:pt idx="28">
                  <c:v>183550.05600000001</c:v>
                </c:pt>
                <c:pt idx="29">
                  <c:v>73105.822</c:v>
                </c:pt>
                <c:pt idx="30">
                  <c:v>16206</c:v>
                </c:pt>
                <c:pt idx="31">
                  <c:v>260.93799999999999</c:v>
                </c:pt>
                <c:pt idx="32">
                  <c:v>1834.672</c:v>
                </c:pt>
                <c:pt idx="33">
                  <c:v>3117.6849999999999</c:v>
                </c:pt>
                <c:pt idx="34">
                  <c:v>91.286000000000001</c:v>
                </c:pt>
                <c:pt idx="35">
                  <c:v>49166.04</c:v>
                </c:pt>
                <c:pt idx="36">
                  <c:v>12995.83</c:v>
                </c:pt>
                <c:pt idx="37">
                  <c:v>1503.366</c:v>
                </c:pt>
                <c:pt idx="38">
                  <c:v>0</c:v>
                </c:pt>
                <c:pt idx="39">
                  <c:v>0</c:v>
                </c:pt>
                <c:pt idx="40">
                  <c:v>0</c:v>
                </c:pt>
                <c:pt idx="41">
                  <c:v>77204.796000000002</c:v>
                </c:pt>
                <c:pt idx="42">
                  <c:v>0</c:v>
                </c:pt>
                <c:pt idx="43">
                  <c:v>0</c:v>
                </c:pt>
                <c:pt idx="44">
                  <c:v>1254.8009999999997</c:v>
                </c:pt>
                <c:pt idx="45">
                  <c:v>38442.279000000002</c:v>
                </c:pt>
                <c:pt idx="46">
                  <c:v>621.77300000000002</c:v>
                </c:pt>
                <c:pt idx="47">
                  <c:v>0</c:v>
                </c:pt>
                <c:pt idx="48">
                  <c:v>9900.5580000000009</c:v>
                </c:pt>
                <c:pt idx="49">
                  <c:v>22120.356</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再エネ比較シート!$BH$72:$BH$161</c:f>
              <c:numCache>
                <c:formatCode>#,##0_);[Red]\(#,##0\)</c:formatCode>
                <c:ptCount val="90"/>
                <c:pt idx="0">
                  <c:v>33291.364000000001</c:v>
                </c:pt>
                <c:pt idx="1">
                  <c:v>0</c:v>
                </c:pt>
                <c:pt idx="2">
                  <c:v>272.99700000000001</c:v>
                </c:pt>
                <c:pt idx="3">
                  <c:v>0</c:v>
                </c:pt>
                <c:pt idx="4">
                  <c:v>581.80399999999997</c:v>
                </c:pt>
                <c:pt idx="5">
                  <c:v>2468.0070000000001</c:v>
                </c:pt>
                <c:pt idx="6">
                  <c:v>0</c:v>
                </c:pt>
                <c:pt idx="7">
                  <c:v>27531.453000000001</c:v>
                </c:pt>
                <c:pt idx="8">
                  <c:v>28.943000000000001</c:v>
                </c:pt>
                <c:pt idx="9">
                  <c:v>0</c:v>
                </c:pt>
                <c:pt idx="10">
                  <c:v>972.29</c:v>
                </c:pt>
                <c:pt idx="11">
                  <c:v>9.0749999999999993</c:v>
                </c:pt>
                <c:pt idx="12">
                  <c:v>962.47900000000016</c:v>
                </c:pt>
                <c:pt idx="13">
                  <c:v>13</c:v>
                </c:pt>
                <c:pt idx="14">
                  <c:v>37039.733</c:v>
                </c:pt>
                <c:pt idx="15">
                  <c:v>3194457.605</c:v>
                </c:pt>
                <c:pt idx="16">
                  <c:v>0</c:v>
                </c:pt>
                <c:pt idx="17">
                  <c:v>0</c:v>
                </c:pt>
                <c:pt idx="18">
                  <c:v>2859.2289999999998</c:v>
                </c:pt>
                <c:pt idx="19">
                  <c:v>0</c:v>
                </c:pt>
                <c:pt idx="20">
                  <c:v>0</c:v>
                </c:pt>
                <c:pt idx="21">
                  <c:v>21749.036999999997</c:v>
                </c:pt>
                <c:pt idx="22">
                  <c:v>7344.1739999999991</c:v>
                </c:pt>
                <c:pt idx="23">
                  <c:v>2247884.4210000001</c:v>
                </c:pt>
                <c:pt idx="24">
                  <c:v>418.93799999999999</c:v>
                </c:pt>
                <c:pt idx="25">
                  <c:v>0</c:v>
                </c:pt>
                <c:pt idx="26">
                  <c:v>55936.349999999991</c:v>
                </c:pt>
                <c:pt idx="27">
                  <c:v>1890.373</c:v>
                </c:pt>
                <c:pt idx="28">
                  <c:v>36786.514000000003</c:v>
                </c:pt>
                <c:pt idx="29">
                  <c:v>1566.1129999999998</c:v>
                </c:pt>
                <c:pt idx="30">
                  <c:v>0</c:v>
                </c:pt>
                <c:pt idx="31">
                  <c:v>5904.625</c:v>
                </c:pt>
                <c:pt idx="32">
                  <c:v>3196.9500000000003</c:v>
                </c:pt>
                <c:pt idx="33">
                  <c:v>391223.40700000001</c:v>
                </c:pt>
                <c:pt idx="34">
                  <c:v>15876.728999999999</c:v>
                </c:pt>
                <c:pt idx="35">
                  <c:v>0</c:v>
                </c:pt>
                <c:pt idx="36">
                  <c:v>1869165.102</c:v>
                </c:pt>
                <c:pt idx="37">
                  <c:v>0</c:v>
                </c:pt>
                <c:pt idx="38">
                  <c:v>0</c:v>
                </c:pt>
                <c:pt idx="39">
                  <c:v>0</c:v>
                </c:pt>
                <c:pt idx="40">
                  <c:v>28323.463</c:v>
                </c:pt>
                <c:pt idx="41">
                  <c:v>3479.5430000000006</c:v>
                </c:pt>
                <c:pt idx="42">
                  <c:v>835.66899999999998</c:v>
                </c:pt>
                <c:pt idx="43">
                  <c:v>77.754000000000005</c:v>
                </c:pt>
                <c:pt idx="44">
                  <c:v>47.094000000000008</c:v>
                </c:pt>
                <c:pt idx="45">
                  <c:v>2228.1239999999998</c:v>
                </c:pt>
                <c:pt idx="46">
                  <c:v>0</c:v>
                </c:pt>
                <c:pt idx="47">
                  <c:v>0</c:v>
                </c:pt>
                <c:pt idx="48">
                  <c:v>27005.101999999999</c:v>
                </c:pt>
                <c:pt idx="49">
                  <c:v>237.18600000000001</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再エネ比較シート!$BI$72:$BI$161</c:f>
              <c:numCache>
                <c:formatCode>#,##0_);[Red]\(#,##0\)</c:formatCode>
                <c:ptCount val="90"/>
                <c:pt idx="0">
                  <c:v>14862838.553000001</c:v>
                </c:pt>
                <c:pt idx="1">
                  <c:v>14070377.067</c:v>
                </c:pt>
                <c:pt idx="2">
                  <c:v>9062368.6109999996</c:v>
                </c:pt>
                <c:pt idx="3">
                  <c:v>5227769.9520000014</c:v>
                </c:pt>
                <c:pt idx="4">
                  <c:v>9600120.2100000009</c:v>
                </c:pt>
                <c:pt idx="5">
                  <c:v>14666851.793000001</c:v>
                </c:pt>
                <c:pt idx="6">
                  <c:v>17222555.289000001</c:v>
                </c:pt>
                <c:pt idx="7">
                  <c:v>8207120.2340000002</c:v>
                </c:pt>
                <c:pt idx="8">
                  <c:v>6665419.125</c:v>
                </c:pt>
                <c:pt idx="9">
                  <c:v>7996287.5690000011</c:v>
                </c:pt>
                <c:pt idx="10">
                  <c:v>12649035.665999999</c:v>
                </c:pt>
                <c:pt idx="11">
                  <c:v>11154152.381999997</c:v>
                </c:pt>
                <c:pt idx="12">
                  <c:v>7587002.7130000014</c:v>
                </c:pt>
                <c:pt idx="13">
                  <c:v>18578142.611000001</c:v>
                </c:pt>
                <c:pt idx="14">
                  <c:v>8264802.5899999999</c:v>
                </c:pt>
                <c:pt idx="15">
                  <c:v>20171331.563999999</c:v>
                </c:pt>
                <c:pt idx="16">
                  <c:v>3638603.0980000002</c:v>
                </c:pt>
                <c:pt idx="17">
                  <c:v>4567721.8489999995</c:v>
                </c:pt>
                <c:pt idx="18">
                  <c:v>8911694.5190000013</c:v>
                </c:pt>
                <c:pt idx="19">
                  <c:v>5747920.6520000016</c:v>
                </c:pt>
                <c:pt idx="20">
                  <c:v>6006222.4840000011</c:v>
                </c:pt>
                <c:pt idx="21">
                  <c:v>6518664.6229999997</c:v>
                </c:pt>
                <c:pt idx="22">
                  <c:v>23578607.594000001</c:v>
                </c:pt>
                <c:pt idx="23">
                  <c:v>16550069.736</c:v>
                </c:pt>
                <c:pt idx="24">
                  <c:v>7227531.1810000017</c:v>
                </c:pt>
                <c:pt idx="25">
                  <c:v>8108251.8049999997</c:v>
                </c:pt>
                <c:pt idx="26">
                  <c:v>9088540.0389999989</c:v>
                </c:pt>
                <c:pt idx="27">
                  <c:v>7339483.510999999</c:v>
                </c:pt>
                <c:pt idx="28">
                  <c:v>8156297.3600000013</c:v>
                </c:pt>
                <c:pt idx="29">
                  <c:v>9766353.4130000006</c:v>
                </c:pt>
                <c:pt idx="30">
                  <c:v>7576906.9829999991</c:v>
                </c:pt>
                <c:pt idx="31">
                  <c:v>12145599.578999998</c:v>
                </c:pt>
                <c:pt idx="32">
                  <c:v>9289779.0649999995</c:v>
                </c:pt>
                <c:pt idx="33">
                  <c:v>11673248.745000001</c:v>
                </c:pt>
                <c:pt idx="34">
                  <c:v>8513530.3280000016</c:v>
                </c:pt>
                <c:pt idx="35">
                  <c:v>3430045.1710000001</c:v>
                </c:pt>
                <c:pt idx="36">
                  <c:v>18131136.373</c:v>
                </c:pt>
                <c:pt idx="37">
                  <c:v>4698775.9449999994</c:v>
                </c:pt>
                <c:pt idx="38">
                  <c:v>9051070.3229999989</c:v>
                </c:pt>
                <c:pt idx="39">
                  <c:v>9927437.9580000006</c:v>
                </c:pt>
                <c:pt idx="40">
                  <c:v>9238803.0289999992</c:v>
                </c:pt>
                <c:pt idx="41">
                  <c:v>6007413.8440000005</c:v>
                </c:pt>
                <c:pt idx="42">
                  <c:v>37734719.350000001</c:v>
                </c:pt>
                <c:pt idx="43">
                  <c:v>6319488.0469999993</c:v>
                </c:pt>
                <c:pt idx="44">
                  <c:v>10726693.240000004</c:v>
                </c:pt>
                <c:pt idx="45">
                  <c:v>9793947.2839999981</c:v>
                </c:pt>
                <c:pt idx="46">
                  <c:v>11746530.82</c:v>
                </c:pt>
                <c:pt idx="47">
                  <c:v>8072530.9829999991</c:v>
                </c:pt>
                <c:pt idx="48">
                  <c:v>1810246.622</c:v>
                </c:pt>
                <c:pt idx="49">
                  <c:v>9951438.9120000023</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再エネ比較シート!$CO$13:$CO$42</c:f>
              <c:numCache>
                <c:formatCode>0.0%</c:formatCode>
                <c:ptCount val="30"/>
                <c:pt idx="0">
                  <c:v>8.7090599744789457E-2</c:v>
                </c:pt>
                <c:pt idx="1">
                  <c:v>6.0151734104046242E-2</c:v>
                </c:pt>
                <c:pt idx="2">
                  <c:v>0.14403486044046637</c:v>
                </c:pt>
                <c:pt idx="3">
                  <c:v>7.1235521235521237E-2</c:v>
                </c:pt>
                <c:pt idx="4">
                  <c:v>6.9541029207232263E-2</c:v>
                </c:pt>
                <c:pt idx="5">
                  <c:v>6.0951105157401209E-2</c:v>
                </c:pt>
                <c:pt idx="6">
                  <c:v>7.1528192867105003E-2</c:v>
                </c:pt>
                <c:pt idx="7">
                  <c:v>9.2715967133022423E-2</c:v>
                </c:pt>
                <c:pt idx="8">
                  <c:v>0.10739579705096947</c:v>
                </c:pt>
                <c:pt idx="9">
                  <c:v>1.7666608361028513E-2</c:v>
                </c:pt>
                <c:pt idx="10">
                  <c:v>0.10371408549404344</c:v>
                </c:pt>
                <c:pt idx="11">
                  <c:v>8.7785857308462431E-2</c:v>
                </c:pt>
                <c:pt idx="12">
                  <c:v>1.0464916795333677E-2</c:v>
                </c:pt>
                <c:pt idx="13">
                  <c:v>5.0025214321734748E-2</c:v>
                </c:pt>
                <c:pt idx="14">
                  <c:v>5.6851968645823946E-2</c:v>
                </c:pt>
                <c:pt idx="15">
                  <c:v>2.5869148644949356E-2</c:v>
                </c:pt>
                <c:pt idx="16">
                  <c:v>1.6741177589650907E-2</c:v>
                </c:pt>
                <c:pt idx="17">
                  <c:v>2.7088549965854768E-2</c:v>
                </c:pt>
                <c:pt idx="18">
                  <c:v>2.7463460631777462E-2</c:v>
                </c:pt>
                <c:pt idx="19">
                  <c:v>5.254604550379198E-2</c:v>
                </c:pt>
                <c:pt idx="20">
                  <c:v>4.8253849042433343E-2</c:v>
                </c:pt>
                <c:pt idx="21">
                  <c:v>4.0546594982078854E-2</c:v>
                </c:pt>
                <c:pt idx="22">
                  <c:v>0.1037037037037037</c:v>
                </c:pt>
                <c:pt idx="23">
                  <c:v>4.2567374535758498E-2</c:v>
                </c:pt>
                <c:pt idx="24">
                  <c:v>0.10852148579752367</c:v>
                </c:pt>
                <c:pt idx="25">
                  <c:v>4.3429374560787069E-2</c:v>
                </c:pt>
                <c:pt idx="26">
                  <c:v>9.2985810606822983E-2</c:v>
                </c:pt>
                <c:pt idx="27">
                  <c:v>7.8731480347740912E-2</c:v>
                </c:pt>
                <c:pt idx="28">
                  <c:v>0.13433020266930301</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再エネ比較シート!$CC$13:$CC$42</c:f>
              <c:numCache>
                <c:formatCode>0.0%</c:formatCode>
                <c:ptCount val="30"/>
                <c:pt idx="0">
                  <c:v>1.6628108210980128E-2</c:v>
                </c:pt>
                <c:pt idx="1">
                  <c:v>3.9143383504932655E-2</c:v>
                </c:pt>
                <c:pt idx="2">
                  <c:v>4.3734835527950239E-2</c:v>
                </c:pt>
                <c:pt idx="3">
                  <c:v>3.5203976606267035E-2</c:v>
                </c:pt>
                <c:pt idx="4">
                  <c:v>1.856195601550828E-2</c:v>
                </c:pt>
                <c:pt idx="5">
                  <c:v>3.0657557795529533E-2</c:v>
                </c:pt>
                <c:pt idx="6">
                  <c:v>2.9135725178389592E-2</c:v>
                </c:pt>
                <c:pt idx="7">
                  <c:v>4.0632126119230963E-2</c:v>
                </c:pt>
                <c:pt idx="8">
                  <c:v>1.4880340553931707E-2</c:v>
                </c:pt>
                <c:pt idx="9">
                  <c:v>1.3199974826447537E-2</c:v>
                </c:pt>
                <c:pt idx="10">
                  <c:v>1.7887282188389794E-2</c:v>
                </c:pt>
                <c:pt idx="11">
                  <c:v>4.6338172381554237E-2</c:v>
                </c:pt>
                <c:pt idx="12">
                  <c:v>4.9878614284513088E-3</c:v>
                </c:pt>
                <c:pt idx="13">
                  <c:v>2.6086961619660239E-2</c:v>
                </c:pt>
                <c:pt idx="14">
                  <c:v>2.768932549204935E-2</c:v>
                </c:pt>
                <c:pt idx="15">
                  <c:v>8.9221502338109344E-3</c:v>
                </c:pt>
                <c:pt idx="16">
                  <c:v>9.581878365159854E-3</c:v>
                </c:pt>
                <c:pt idx="17">
                  <c:v>1.9414442761668014E-2</c:v>
                </c:pt>
                <c:pt idx="18">
                  <c:v>9.9323962742541884E-3</c:v>
                </c:pt>
                <c:pt idx="19">
                  <c:v>2.8123862877446615E-2</c:v>
                </c:pt>
                <c:pt idx="20">
                  <c:v>1.7304615140794607E-2</c:v>
                </c:pt>
                <c:pt idx="21">
                  <c:v>2.2881342888688833E-2</c:v>
                </c:pt>
                <c:pt idx="22">
                  <c:v>3.6809435590847671E-2</c:v>
                </c:pt>
                <c:pt idx="23">
                  <c:v>2.0147232802750568E-2</c:v>
                </c:pt>
                <c:pt idx="24">
                  <c:v>4.1057591049109117E-2</c:v>
                </c:pt>
                <c:pt idx="25">
                  <c:v>1.9982184253998538E-2</c:v>
                </c:pt>
                <c:pt idx="26">
                  <c:v>5.0098794083971582E-2</c:v>
                </c:pt>
                <c:pt idx="27">
                  <c:v>1.9663660820253243E-2</c:v>
                </c:pt>
                <c:pt idx="28">
                  <c:v>4.6866503965771272E-2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再エネ比較シート!$CD$13:$CD$42</c:f>
              <c:numCache>
                <c:formatCode>0.0%</c:formatCode>
                <c:ptCount val="30"/>
                <c:pt idx="0">
                  <c:v>3.3297242347877481E-2</c:v>
                </c:pt>
                <c:pt idx="1">
                  <c:v>0.25655947022544079</c:v>
                </c:pt>
                <c:pt idx="2">
                  <c:v>0.18718692057207631</c:v>
                </c:pt>
                <c:pt idx="3">
                  <c:v>6.0068479603869671E-2</c:v>
                </c:pt>
                <c:pt idx="4">
                  <c:v>0.18028149239591709</c:v>
                </c:pt>
                <c:pt idx="5">
                  <c:v>0.17731804873068921</c:v>
                </c:pt>
                <c:pt idx="6">
                  <c:v>0.26315035614750826</c:v>
                </c:pt>
                <c:pt idx="7">
                  <c:v>0.80042990666219282</c:v>
                </c:pt>
                <c:pt idx="8">
                  <c:v>0.14763569433865065</c:v>
                </c:pt>
                <c:pt idx="9">
                  <c:v>0.27558778563712816</c:v>
                </c:pt>
                <c:pt idx="10">
                  <c:v>0.97175035544725319</c:v>
                </c:pt>
                <c:pt idx="11">
                  <c:v>0.10408356450388365</c:v>
                </c:pt>
                <c:pt idx="12">
                  <c:v>0.28535988527950368</c:v>
                </c:pt>
                <c:pt idx="13">
                  <c:v>0.18039491632225474</c:v>
                </c:pt>
                <c:pt idx="14">
                  <c:v>0.45939927200016523</c:v>
                </c:pt>
                <c:pt idx="15">
                  <c:v>5.3649960598730784E-2</c:v>
                </c:pt>
                <c:pt idx="16">
                  <c:v>1.304826868411493E-2</c:v>
                </c:pt>
                <c:pt idx="17">
                  <c:v>3.4091366869670847E-2</c:v>
                </c:pt>
                <c:pt idx="18">
                  <c:v>0.2631871975521089</c:v>
                </c:pt>
                <c:pt idx="19">
                  <c:v>0.10017036793174366</c:v>
                </c:pt>
                <c:pt idx="20">
                  <c:v>6.6372953648364222E-2</c:v>
                </c:pt>
                <c:pt idx="21">
                  <c:v>8.9515108870734342E-2</c:v>
                </c:pt>
                <c:pt idx="22">
                  <c:v>0.21885989763218477</c:v>
                </c:pt>
                <c:pt idx="23">
                  <c:v>0.23802997531347511</c:v>
                </c:pt>
                <c:pt idx="24">
                  <c:v>0.2513658009122503</c:v>
                </c:pt>
                <c:pt idx="25">
                  <c:v>5.2856540445920724E-2</c:v>
                </c:pt>
                <c:pt idx="26">
                  <c:v>0.44987655413654681</c:v>
                </c:pt>
                <c:pt idx="27">
                  <c:v>0.1316951142526899</c:v>
                </c:pt>
                <c:pt idx="28">
                  <c:v>0.15925004093632761</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再エネ比較シート!$CE$13:$CE$42</c:f>
              <c:numCache>
                <c:formatCode>0.0%</c:formatCode>
                <c:ptCount val="30"/>
                <c:pt idx="0">
                  <c:v>0</c:v>
                </c:pt>
                <c:pt idx="1">
                  <c:v>0</c:v>
                </c:pt>
                <c:pt idx="2">
                  <c:v>0</c:v>
                </c:pt>
                <c:pt idx="3">
                  <c:v>0</c:v>
                </c:pt>
                <c:pt idx="4">
                  <c:v>0</c:v>
                </c:pt>
                <c:pt idx="5">
                  <c:v>0</c:v>
                </c:pt>
                <c:pt idx="6">
                  <c:v>1.7478394841076023E-2</c:v>
                </c:pt>
                <c:pt idx="7">
                  <c:v>7.2704822887980432E-4</c:v>
                </c:pt>
                <c:pt idx="8">
                  <c:v>0</c:v>
                </c:pt>
                <c:pt idx="9">
                  <c:v>4.0540374732578956E-4</c:v>
                </c:pt>
                <c:pt idx="10">
                  <c:v>2.033250214081157E-4</c:v>
                </c:pt>
                <c:pt idx="11">
                  <c:v>0</c:v>
                </c:pt>
                <c:pt idx="12">
                  <c:v>0</c:v>
                </c:pt>
                <c:pt idx="13">
                  <c:v>0</c:v>
                </c:pt>
                <c:pt idx="14">
                  <c:v>0</c:v>
                </c:pt>
                <c:pt idx="15">
                  <c:v>0</c:v>
                </c:pt>
                <c:pt idx="16">
                  <c:v>0</c:v>
                </c:pt>
                <c:pt idx="17">
                  <c:v>0</c:v>
                </c:pt>
                <c:pt idx="18">
                  <c:v>3.2180292860951507E-4</c:v>
                </c:pt>
                <c:pt idx="19">
                  <c:v>0</c:v>
                </c:pt>
                <c:pt idx="20">
                  <c:v>0</c:v>
                </c:pt>
                <c:pt idx="21">
                  <c:v>0</c:v>
                </c:pt>
                <c:pt idx="22">
                  <c:v>0</c:v>
                </c:pt>
                <c:pt idx="23">
                  <c:v>0</c:v>
                </c:pt>
                <c:pt idx="24">
                  <c:v>0</c:v>
                </c:pt>
                <c:pt idx="25">
                  <c:v>0.75374192151545882</c:v>
                </c:pt>
                <c:pt idx="26">
                  <c:v>3.8505830564587024E-4</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再エネ比較シート!$CF$13:$CF$42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0.44005991357598051</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6.454829778874056E-3</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再エネ比較シート!$CH$13:$CH$42</c:f>
              <c:numCache>
                <c:formatCode>0.0%</c:formatCode>
                <c:ptCount val="30"/>
                <c:pt idx="0">
                  <c:v>0</c:v>
                </c:pt>
                <c:pt idx="1">
                  <c:v>0</c:v>
                </c:pt>
                <c:pt idx="2">
                  <c:v>0</c:v>
                </c:pt>
                <c:pt idx="3">
                  <c:v>0</c:v>
                </c:pt>
                <c:pt idx="4">
                  <c:v>0</c:v>
                </c:pt>
                <c:pt idx="5">
                  <c:v>0</c:v>
                </c:pt>
                <c:pt idx="6">
                  <c:v>0.3672079664744341</c:v>
                </c:pt>
                <c:pt idx="7">
                  <c:v>0</c:v>
                </c:pt>
                <c:pt idx="8">
                  <c:v>2.2783852733993974E-2</c:v>
                </c:pt>
                <c:pt idx="9">
                  <c:v>0</c:v>
                </c:pt>
                <c:pt idx="10">
                  <c:v>1.249189678436958E-3</c:v>
                </c:pt>
                <c:pt idx="11">
                  <c:v>0</c:v>
                </c:pt>
                <c:pt idx="12">
                  <c:v>1.9645859823711174</c:v>
                </c:pt>
                <c:pt idx="13">
                  <c:v>9.1434222315863761E-2</c:v>
                </c:pt>
                <c:pt idx="14">
                  <c:v>0</c:v>
                </c:pt>
                <c:pt idx="15">
                  <c:v>0</c:v>
                </c:pt>
                <c:pt idx="16">
                  <c:v>0</c:v>
                </c:pt>
                <c:pt idx="17">
                  <c:v>0</c:v>
                </c:pt>
                <c:pt idx="18">
                  <c:v>0</c:v>
                </c:pt>
                <c:pt idx="19">
                  <c:v>2.150223931968363E-2</c:v>
                </c:pt>
                <c:pt idx="20">
                  <c:v>1.1606753573445059</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再エネ比較シート!$CI$13:$CI$42</c:f>
              <c:numCache>
                <c:formatCode>0.0%</c:formatCode>
                <c:ptCount val="30"/>
                <c:pt idx="0">
                  <c:v>4.9925350558857606E-2</c:v>
                </c:pt>
                <c:pt idx="1">
                  <c:v>0.29570285373037347</c:v>
                </c:pt>
                <c:pt idx="2">
                  <c:v>0.23092175610002652</c:v>
                </c:pt>
                <c:pt idx="3">
                  <c:v>9.5272456210136719E-2</c:v>
                </c:pt>
                <c:pt idx="4">
                  <c:v>0.19884344841142534</c:v>
                </c:pt>
                <c:pt idx="5">
                  <c:v>0.20797560652621874</c:v>
                </c:pt>
                <c:pt idx="6">
                  <c:v>0.67697244264140799</c:v>
                </c:pt>
                <c:pt idx="7">
                  <c:v>0.84178908101030359</c:v>
                </c:pt>
                <c:pt idx="8">
                  <c:v>0.18529988762657634</c:v>
                </c:pt>
                <c:pt idx="9">
                  <c:v>0.28919316421090141</c:v>
                </c:pt>
                <c:pt idx="10">
                  <c:v>0.99109015233548792</c:v>
                </c:pt>
                <c:pt idx="11">
                  <c:v>0.15042173688543789</c:v>
                </c:pt>
                <c:pt idx="12">
                  <c:v>2.2549337290790725</c:v>
                </c:pt>
                <c:pt idx="13">
                  <c:v>0.2979161002577787</c:v>
                </c:pt>
                <c:pt idx="14">
                  <c:v>0.48708859749221461</c:v>
                </c:pt>
                <c:pt idx="15">
                  <c:v>6.2572110832541716E-2</c:v>
                </c:pt>
                <c:pt idx="16">
                  <c:v>2.2630147049274785E-2</c:v>
                </c:pt>
                <c:pt idx="17">
                  <c:v>5.3505809631338871E-2</c:v>
                </c:pt>
                <c:pt idx="18">
                  <c:v>0.27344139675497264</c:v>
                </c:pt>
                <c:pt idx="19">
                  <c:v>0.1497964701288739</c:v>
                </c:pt>
                <c:pt idx="20">
                  <c:v>1.2443529261336648</c:v>
                </c:pt>
                <c:pt idx="21">
                  <c:v>0.11239645175942317</c:v>
                </c:pt>
                <c:pt idx="22">
                  <c:v>0.25566933322303242</c:v>
                </c:pt>
                <c:pt idx="23">
                  <c:v>0.26463203789509976</c:v>
                </c:pt>
                <c:pt idx="24">
                  <c:v>0.29242339196135941</c:v>
                </c:pt>
                <c:pt idx="25">
                  <c:v>0.82658064621537797</c:v>
                </c:pt>
                <c:pt idx="26">
                  <c:v>0.94042032010214471</c:v>
                </c:pt>
                <c:pt idx="27">
                  <c:v>0.15135877507294312</c:v>
                </c:pt>
                <c:pt idx="28">
                  <c:v>0.20611654490209888</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再エネ比較シート!$BE$13:$BE$42</c:f>
              <c:numCache>
                <c:formatCode>#,##0_);[Red]\(#,##0\)</c:formatCode>
                <c:ptCount val="30"/>
                <c:pt idx="0">
                  <c:v>4314.6000000000067</c:v>
                </c:pt>
                <c:pt idx="1">
                  <c:v>3447.1200000000017</c:v>
                </c:pt>
                <c:pt idx="2">
                  <c:v>5571.0000000000027</c:v>
                </c:pt>
                <c:pt idx="3">
                  <c:v>3389.9010000000035</c:v>
                </c:pt>
                <c:pt idx="4">
                  <c:v>2937.2000000000039</c:v>
                </c:pt>
                <c:pt idx="5">
                  <c:v>3242.5130000000004</c:v>
                </c:pt>
                <c:pt idx="6">
                  <c:v>3623.1800000000039</c:v>
                </c:pt>
                <c:pt idx="7">
                  <c:v>4006.2000000000016</c:v>
                </c:pt>
                <c:pt idx="8">
                  <c:v>4485.0000000000073</c:v>
                </c:pt>
                <c:pt idx="9">
                  <c:v>1167.0289999999993</c:v>
                </c:pt>
                <c:pt idx="10">
                  <c:v>4172.4000000000051</c:v>
                </c:pt>
                <c:pt idx="11">
                  <c:v>4048.493000000004</c:v>
                </c:pt>
                <c:pt idx="12">
                  <c:v>709.55399999999997</c:v>
                </c:pt>
                <c:pt idx="13">
                  <c:v>2374.1000000000035</c:v>
                </c:pt>
                <c:pt idx="14">
                  <c:v>2899.1000000000013</c:v>
                </c:pt>
                <c:pt idx="15">
                  <c:v>979.99999999999989</c:v>
                </c:pt>
                <c:pt idx="16">
                  <c:v>865.95899999999938</c:v>
                </c:pt>
                <c:pt idx="17">
                  <c:v>1334.8199999999997</c:v>
                </c:pt>
                <c:pt idx="18">
                  <c:v>1106.268</c:v>
                </c:pt>
                <c:pt idx="19">
                  <c:v>2291.3000000000025</c:v>
                </c:pt>
                <c:pt idx="20">
                  <c:v>2543.9520000000002</c:v>
                </c:pt>
                <c:pt idx="21">
                  <c:v>1759.0999999999995</c:v>
                </c:pt>
                <c:pt idx="22">
                  <c:v>4223.9000000000087</c:v>
                </c:pt>
                <c:pt idx="23">
                  <c:v>2004.9</c:v>
                </c:pt>
                <c:pt idx="24">
                  <c:v>5601.4700000000093</c:v>
                </c:pt>
                <c:pt idx="25">
                  <c:v>1527.5000000000007</c:v>
                </c:pt>
                <c:pt idx="26">
                  <c:v>4663.3400000000029</c:v>
                </c:pt>
                <c:pt idx="27">
                  <c:v>3172.6000000000022</c:v>
                </c:pt>
                <c:pt idx="28">
                  <c:v>5660.0450000000073</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再エネ比較シート!$BF$13:$BF$42</c:f>
              <c:numCache>
                <c:formatCode>#,##0_);[Red]\(#,##0\)</c:formatCode>
                <c:ptCount val="30"/>
                <c:pt idx="0">
                  <c:v>7838.7999999999965</c:v>
                </c:pt>
                <c:pt idx="1">
                  <c:v>20498.86</c:v>
                </c:pt>
                <c:pt idx="2">
                  <c:v>21633.399999999998</c:v>
                </c:pt>
                <c:pt idx="3">
                  <c:v>5247.9000000000005</c:v>
                </c:pt>
                <c:pt idx="4">
                  <c:v>25882.399999999998</c:v>
                </c:pt>
                <c:pt idx="5">
                  <c:v>17015.344000000012</c:v>
                </c:pt>
                <c:pt idx="6">
                  <c:v>29690.1</c:v>
                </c:pt>
                <c:pt idx="7">
                  <c:v>71602.8</c:v>
                </c:pt>
                <c:pt idx="8">
                  <c:v>40372.399999999965</c:v>
                </c:pt>
                <c:pt idx="9">
                  <c:v>22106.1</c:v>
                </c:pt>
                <c:pt idx="10">
                  <c:v>205655.3000000004</c:v>
                </c:pt>
                <c:pt idx="11">
                  <c:v>8250.5000000000018</c:v>
                </c:pt>
                <c:pt idx="12">
                  <c:v>36830.500000000007</c:v>
                </c:pt>
                <c:pt idx="13">
                  <c:v>14895.1</c:v>
                </c:pt>
                <c:pt idx="14">
                  <c:v>43640</c:v>
                </c:pt>
                <c:pt idx="15">
                  <c:v>5346.5</c:v>
                </c:pt>
                <c:pt idx="16">
                  <c:v>1069.8999999999999</c:v>
                </c:pt>
                <c:pt idx="17">
                  <c:v>2126.6</c:v>
                </c:pt>
                <c:pt idx="18">
                  <c:v>26595.899999999998</c:v>
                </c:pt>
                <c:pt idx="19">
                  <c:v>7404.3999999999987</c:v>
                </c:pt>
                <c:pt idx="20">
                  <c:v>8852.8220000000001</c:v>
                </c:pt>
                <c:pt idx="21">
                  <c:v>6243.7999999999993</c:v>
                </c:pt>
                <c:pt idx="22">
                  <c:v>22785.799999999996</c:v>
                </c:pt>
                <c:pt idx="23">
                  <c:v>21490.799999999999</c:v>
                </c:pt>
                <c:pt idx="24">
                  <c:v>31114.180000000095</c:v>
                </c:pt>
                <c:pt idx="25">
                  <c:v>3665.9</c:v>
                </c:pt>
                <c:pt idx="26">
                  <c:v>37993.280000000021</c:v>
                </c:pt>
                <c:pt idx="27">
                  <c:v>19278.099999999999</c:v>
                </c:pt>
                <c:pt idx="28">
                  <c:v>17449.400000000001</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再エネ比較シート!$BG$13:$BG$42</c:f>
              <c:numCache>
                <c:formatCode>#,##0_);[Red]\(#,##0\)</c:formatCode>
                <c:ptCount val="30"/>
                <c:pt idx="0">
                  <c:v>0</c:v>
                </c:pt>
                <c:pt idx="1">
                  <c:v>0</c:v>
                </c:pt>
                <c:pt idx="2">
                  <c:v>0</c:v>
                </c:pt>
                <c:pt idx="3">
                  <c:v>0</c:v>
                </c:pt>
                <c:pt idx="4">
                  <c:v>0</c:v>
                </c:pt>
                <c:pt idx="5">
                  <c:v>0</c:v>
                </c:pt>
                <c:pt idx="6">
                  <c:v>1200.7000000000003</c:v>
                </c:pt>
                <c:pt idx="7">
                  <c:v>39.6</c:v>
                </c:pt>
                <c:pt idx="8">
                  <c:v>0</c:v>
                </c:pt>
                <c:pt idx="9">
                  <c:v>19.8</c:v>
                </c:pt>
                <c:pt idx="10">
                  <c:v>26.200000000000003</c:v>
                </c:pt>
                <c:pt idx="11">
                  <c:v>0</c:v>
                </c:pt>
                <c:pt idx="12">
                  <c:v>0</c:v>
                </c:pt>
                <c:pt idx="13">
                  <c:v>0</c:v>
                </c:pt>
                <c:pt idx="14">
                  <c:v>0</c:v>
                </c:pt>
                <c:pt idx="15">
                  <c:v>0</c:v>
                </c:pt>
                <c:pt idx="16">
                  <c:v>0</c:v>
                </c:pt>
                <c:pt idx="17">
                  <c:v>0</c:v>
                </c:pt>
                <c:pt idx="18">
                  <c:v>19.8</c:v>
                </c:pt>
                <c:pt idx="19">
                  <c:v>0</c:v>
                </c:pt>
                <c:pt idx="20">
                  <c:v>0</c:v>
                </c:pt>
                <c:pt idx="21">
                  <c:v>0</c:v>
                </c:pt>
                <c:pt idx="22">
                  <c:v>0</c:v>
                </c:pt>
                <c:pt idx="23">
                  <c:v>0</c:v>
                </c:pt>
                <c:pt idx="24">
                  <c:v>0</c:v>
                </c:pt>
                <c:pt idx="25">
                  <c:v>31829.5</c:v>
                </c:pt>
                <c:pt idx="26">
                  <c:v>19.8</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再エネ比較シート!$BH$13:$BH$42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9353</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110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再エネ比較シート!$BJ$13:$BJ$42</c:f>
              <c:numCache>
                <c:formatCode>#,##0_);[Red]\(#,##0\)</c:formatCode>
                <c:ptCount val="30"/>
                <c:pt idx="0">
                  <c:v>0</c:v>
                </c:pt>
                <c:pt idx="1">
                  <c:v>0</c:v>
                </c:pt>
                <c:pt idx="2">
                  <c:v>0</c:v>
                </c:pt>
                <c:pt idx="3">
                  <c:v>0</c:v>
                </c:pt>
                <c:pt idx="4">
                  <c:v>0</c:v>
                </c:pt>
                <c:pt idx="5">
                  <c:v>0</c:v>
                </c:pt>
                <c:pt idx="6">
                  <c:v>7820</c:v>
                </c:pt>
                <c:pt idx="7">
                  <c:v>0</c:v>
                </c:pt>
                <c:pt idx="8">
                  <c:v>1176</c:v>
                </c:pt>
                <c:pt idx="9">
                  <c:v>0</c:v>
                </c:pt>
                <c:pt idx="10">
                  <c:v>49.9</c:v>
                </c:pt>
                <c:pt idx="11">
                  <c:v>0</c:v>
                </c:pt>
                <c:pt idx="12">
                  <c:v>47860</c:v>
                </c:pt>
                <c:pt idx="13">
                  <c:v>1425</c:v>
                </c:pt>
                <c:pt idx="14">
                  <c:v>0</c:v>
                </c:pt>
                <c:pt idx="15">
                  <c:v>0</c:v>
                </c:pt>
                <c:pt idx="16">
                  <c:v>0</c:v>
                </c:pt>
                <c:pt idx="17">
                  <c:v>0</c:v>
                </c:pt>
                <c:pt idx="18">
                  <c:v>0</c:v>
                </c:pt>
                <c:pt idx="19">
                  <c:v>300</c:v>
                </c:pt>
                <c:pt idx="20">
                  <c:v>29220.544999999998</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再エネ比較シート!$BK$13:$BK$42</c:f>
              <c:numCache>
                <c:formatCode>#,##0_);[Red]\(#,##0\)</c:formatCode>
                <c:ptCount val="30"/>
                <c:pt idx="0">
                  <c:v>12153.400000000003</c:v>
                </c:pt>
                <c:pt idx="1">
                  <c:v>23945.980000000003</c:v>
                </c:pt>
                <c:pt idx="2">
                  <c:v>27204.400000000001</c:v>
                </c:pt>
                <c:pt idx="3">
                  <c:v>8637.8010000000031</c:v>
                </c:pt>
                <c:pt idx="4">
                  <c:v>28819.600000000002</c:v>
                </c:pt>
                <c:pt idx="5">
                  <c:v>20257.857000000011</c:v>
                </c:pt>
                <c:pt idx="6">
                  <c:v>42333.979999999996</c:v>
                </c:pt>
                <c:pt idx="7">
                  <c:v>75648.600000000006</c:v>
                </c:pt>
                <c:pt idx="8">
                  <c:v>46033.399999999972</c:v>
                </c:pt>
                <c:pt idx="9">
                  <c:v>23292.928999999996</c:v>
                </c:pt>
                <c:pt idx="10">
                  <c:v>209903.8000000004</c:v>
                </c:pt>
                <c:pt idx="11">
                  <c:v>12298.993000000006</c:v>
                </c:pt>
                <c:pt idx="12">
                  <c:v>85400.054000000004</c:v>
                </c:pt>
                <c:pt idx="13">
                  <c:v>18694.200000000004</c:v>
                </c:pt>
                <c:pt idx="14">
                  <c:v>46539.1</c:v>
                </c:pt>
                <c:pt idx="15">
                  <c:v>6326.5</c:v>
                </c:pt>
                <c:pt idx="16">
                  <c:v>1935.8589999999992</c:v>
                </c:pt>
                <c:pt idx="17">
                  <c:v>3461.4199999999996</c:v>
                </c:pt>
                <c:pt idx="18">
                  <c:v>27721.967999999997</c:v>
                </c:pt>
                <c:pt idx="19">
                  <c:v>9995.7000000000007</c:v>
                </c:pt>
                <c:pt idx="20">
                  <c:v>40617.319000000003</c:v>
                </c:pt>
                <c:pt idx="21">
                  <c:v>8002.8999999999987</c:v>
                </c:pt>
                <c:pt idx="22">
                  <c:v>27009.700000000004</c:v>
                </c:pt>
                <c:pt idx="23">
                  <c:v>23605.7</c:v>
                </c:pt>
                <c:pt idx="24">
                  <c:v>36715.650000000103</c:v>
                </c:pt>
                <c:pt idx="25">
                  <c:v>37022.9</c:v>
                </c:pt>
                <c:pt idx="26">
                  <c:v>52029.420000000027</c:v>
                </c:pt>
                <c:pt idx="27">
                  <c:v>22450.7</c:v>
                </c:pt>
                <c:pt idx="28">
                  <c:v>23109.445000000007</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再エネ比較シート!$BO$13:$BO$42</c:f>
              <c:numCache>
                <c:formatCode>#,##0_);[Red]\(#,##0\)</c:formatCode>
                <c:ptCount val="30"/>
                <c:pt idx="0">
                  <c:v>5178.0377520000075</c:v>
                </c:pt>
                <c:pt idx="1">
                  <c:v>4136.957654400002</c:v>
                </c:pt>
                <c:pt idx="2">
                  <c:v>6685.8685200000027</c:v>
                </c:pt>
                <c:pt idx="3">
                  <c:v>4068.2879881200038</c:v>
                </c:pt>
                <c:pt idx="4">
                  <c:v>3524.9924640000045</c:v>
                </c:pt>
                <c:pt idx="5">
                  <c:v>3891.4047015599999</c:v>
                </c:pt>
                <c:pt idx="6">
                  <c:v>4348.2507816000043</c:v>
                </c:pt>
                <c:pt idx="7">
                  <c:v>4807.9207440000018</c:v>
                </c:pt>
                <c:pt idx="8">
                  <c:v>5382.5382000000081</c:v>
                </c:pt>
                <c:pt idx="9">
                  <c:v>1400.5748434799989</c:v>
                </c:pt>
                <c:pt idx="10">
                  <c:v>5007.3806880000056</c:v>
                </c:pt>
                <c:pt idx="11">
                  <c:v>4858.6774191600052</c:v>
                </c:pt>
                <c:pt idx="12">
                  <c:v>851.5499464799999</c:v>
                </c:pt>
                <c:pt idx="13">
                  <c:v>2849.2048920000043</c:v>
                </c:pt>
                <c:pt idx="14">
                  <c:v>3479.2678920000012</c:v>
                </c:pt>
                <c:pt idx="15">
                  <c:v>1176.1175999999998</c:v>
                </c:pt>
                <c:pt idx="16">
                  <c:v>1039.2547150799992</c:v>
                </c:pt>
                <c:pt idx="17">
                  <c:v>1601.9441783999996</c:v>
                </c:pt>
                <c:pt idx="18">
                  <c:v>1327.6543521599999</c:v>
                </c:pt>
                <c:pt idx="19">
                  <c:v>2749.8349560000029</c:v>
                </c:pt>
                <c:pt idx="20">
                  <c:v>3053.0476742400001</c:v>
                </c:pt>
                <c:pt idx="21">
                  <c:v>2111.1310919999992</c:v>
                </c:pt>
                <c:pt idx="22">
                  <c:v>5069.1868680000098</c:v>
                </c:pt>
                <c:pt idx="23">
                  <c:v>2406.1205880000007</c:v>
                </c:pt>
                <c:pt idx="24">
                  <c:v>6722.4361764000105</c:v>
                </c:pt>
                <c:pt idx="25">
                  <c:v>1833.1833000000006</c:v>
                </c:pt>
                <c:pt idx="26">
                  <c:v>5596.5676008000037</c:v>
                </c:pt>
                <c:pt idx="27">
                  <c:v>3807.5007120000023</c:v>
                </c:pt>
                <c:pt idx="28">
                  <c:v>6792.733205400008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再エネ比較シート!$BP$13:$BP$42</c:f>
              <c:numCache>
                <c:formatCode>#,##0_);[Red]\(#,##0\)</c:formatCode>
                <c:ptCount val="30"/>
                <c:pt idx="0">
                  <c:v>10368.851087999996</c:v>
                </c:pt>
                <c:pt idx="1">
                  <c:v>27115.072053600001</c:v>
                </c:pt>
                <c:pt idx="2">
                  <c:v>28615.796183999995</c:v>
                </c:pt>
                <c:pt idx="3">
                  <c:v>6941.7122040000013</c:v>
                </c:pt>
                <c:pt idx="4">
                  <c:v>34236.203423999992</c:v>
                </c:pt>
                <c:pt idx="5">
                  <c:v>22507.216429440017</c:v>
                </c:pt>
                <c:pt idx="6">
                  <c:v>39272.876675999993</c:v>
                </c:pt>
                <c:pt idx="7">
                  <c:v>94713.319728000002</c:v>
                </c:pt>
                <c:pt idx="8">
                  <c:v>53402.995823999947</c:v>
                </c:pt>
                <c:pt idx="9">
                  <c:v>29241.064835999998</c:v>
                </c:pt>
                <c:pt idx="10">
                  <c:v>272032.60462800052</c:v>
                </c:pt>
                <c:pt idx="11">
                  <c:v>10913.43138</c:v>
                </c:pt>
                <c:pt idx="12">
                  <c:v>48717.912180000007</c:v>
                </c:pt>
                <c:pt idx="13">
                  <c:v>19702.642476000001</c:v>
                </c:pt>
                <c:pt idx="14">
                  <c:v>57725.246400000004</c:v>
                </c:pt>
                <c:pt idx="15">
                  <c:v>7072.1363399999991</c:v>
                </c:pt>
                <c:pt idx="16">
                  <c:v>1415.220924</c:v>
                </c:pt>
                <c:pt idx="17">
                  <c:v>2812.9814159999996</c:v>
                </c:pt>
                <c:pt idx="18">
                  <c:v>35179.99268399999</c:v>
                </c:pt>
                <c:pt idx="19">
                  <c:v>9794.2441439999984</c:v>
                </c:pt>
                <c:pt idx="20">
                  <c:v>11710.158828719999</c:v>
                </c:pt>
                <c:pt idx="21">
                  <c:v>8259.0488879999994</c:v>
                </c:pt>
                <c:pt idx="22">
                  <c:v>30140.14480799999</c:v>
                </c:pt>
                <c:pt idx="23">
                  <c:v>28427.170607999997</c:v>
                </c:pt>
                <c:pt idx="24">
                  <c:v>41156.592736800128</c:v>
                </c:pt>
                <c:pt idx="25">
                  <c:v>4849.1058839999996</c:v>
                </c:pt>
                <c:pt idx="26">
                  <c:v>50255.991052800025</c:v>
                </c:pt>
                <c:pt idx="27">
                  <c:v>25500.299556000002</c:v>
                </c:pt>
                <c:pt idx="28">
                  <c:v>23081.368343999995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再エネ比較シート!$BQ$13:$BQ$42</c:f>
              <c:numCache>
                <c:formatCode>#,##0_);[Red]\(#,##0\)</c:formatCode>
                <c:ptCount val="30"/>
                <c:pt idx="0">
                  <c:v>0</c:v>
                </c:pt>
                <c:pt idx="1">
                  <c:v>0</c:v>
                </c:pt>
                <c:pt idx="2">
                  <c:v>0</c:v>
                </c:pt>
                <c:pt idx="3">
                  <c:v>0</c:v>
                </c:pt>
                <c:pt idx="4">
                  <c:v>0</c:v>
                </c:pt>
                <c:pt idx="5">
                  <c:v>0</c:v>
                </c:pt>
                <c:pt idx="6">
                  <c:v>2608.496736000001</c:v>
                </c:pt>
                <c:pt idx="7">
                  <c:v>86.030208000000002</c:v>
                </c:pt>
                <c:pt idx="8">
                  <c:v>0</c:v>
                </c:pt>
                <c:pt idx="9">
                  <c:v>43.015104000000001</c:v>
                </c:pt>
                <c:pt idx="10">
                  <c:v>56.918976000000008</c:v>
                </c:pt>
                <c:pt idx="11">
                  <c:v>0</c:v>
                </c:pt>
                <c:pt idx="12">
                  <c:v>0</c:v>
                </c:pt>
                <c:pt idx="13">
                  <c:v>0</c:v>
                </c:pt>
                <c:pt idx="14">
                  <c:v>0</c:v>
                </c:pt>
                <c:pt idx="15">
                  <c:v>0</c:v>
                </c:pt>
                <c:pt idx="16">
                  <c:v>0</c:v>
                </c:pt>
                <c:pt idx="17">
                  <c:v>0</c:v>
                </c:pt>
                <c:pt idx="18">
                  <c:v>43.015104000000001</c:v>
                </c:pt>
                <c:pt idx="19">
                  <c:v>0</c:v>
                </c:pt>
                <c:pt idx="20">
                  <c:v>0</c:v>
                </c:pt>
                <c:pt idx="21">
                  <c:v>0</c:v>
                </c:pt>
                <c:pt idx="22">
                  <c:v>0</c:v>
                </c:pt>
                <c:pt idx="23">
                  <c:v>0</c:v>
                </c:pt>
                <c:pt idx="24">
                  <c:v>0</c:v>
                </c:pt>
                <c:pt idx="25">
                  <c:v>69148.952160000001</c:v>
                </c:pt>
                <c:pt idx="26">
                  <c:v>43.015104000000001</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再エネ比較シート!$BR$13:$BR$42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49159.368000000002</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770.88</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再エネ比較シート!$BT$13:$BT$42</c:f>
              <c:numCache>
                <c:formatCode>#,##0_);[Red]\(#,##0\)</c:formatCode>
                <c:ptCount val="30"/>
                <c:pt idx="0">
                  <c:v>0</c:v>
                </c:pt>
                <c:pt idx="1">
                  <c:v>0</c:v>
                </c:pt>
                <c:pt idx="2">
                  <c:v>0</c:v>
                </c:pt>
                <c:pt idx="3">
                  <c:v>0</c:v>
                </c:pt>
                <c:pt idx="4">
                  <c:v>0</c:v>
                </c:pt>
                <c:pt idx="5">
                  <c:v>0</c:v>
                </c:pt>
                <c:pt idx="6">
                  <c:v>54802.559999999998</c:v>
                </c:pt>
                <c:pt idx="7">
                  <c:v>0</c:v>
                </c:pt>
                <c:pt idx="8">
                  <c:v>8241.4079999999994</c:v>
                </c:pt>
                <c:pt idx="9">
                  <c:v>0</c:v>
                </c:pt>
                <c:pt idx="10">
                  <c:v>349.69920000000002</c:v>
                </c:pt>
                <c:pt idx="11">
                  <c:v>0</c:v>
                </c:pt>
                <c:pt idx="12">
                  <c:v>335402.88</c:v>
                </c:pt>
                <c:pt idx="13">
                  <c:v>9986.4</c:v>
                </c:pt>
                <c:pt idx="14">
                  <c:v>0</c:v>
                </c:pt>
                <c:pt idx="15">
                  <c:v>0</c:v>
                </c:pt>
                <c:pt idx="16">
                  <c:v>0</c:v>
                </c:pt>
                <c:pt idx="17">
                  <c:v>0</c:v>
                </c:pt>
                <c:pt idx="18">
                  <c:v>0</c:v>
                </c:pt>
                <c:pt idx="19">
                  <c:v>2102.4</c:v>
                </c:pt>
                <c:pt idx="20">
                  <c:v>204777.57935999997</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再エネ比較シート!$BU$13:$BU$42</c:f>
              <c:numCache>
                <c:formatCode>#,##0_);[Red]\(#,##0\)</c:formatCode>
                <c:ptCount val="30"/>
                <c:pt idx="0">
                  <c:v>15546.888840000003</c:v>
                </c:pt>
                <c:pt idx="1">
                  <c:v>31252.029708000002</c:v>
                </c:pt>
                <c:pt idx="2">
                  <c:v>35301.664703999995</c:v>
                </c:pt>
                <c:pt idx="3">
                  <c:v>11010.000192120006</c:v>
                </c:pt>
                <c:pt idx="4">
                  <c:v>37761.195887999995</c:v>
                </c:pt>
                <c:pt idx="5">
                  <c:v>26398.621131000018</c:v>
                </c:pt>
                <c:pt idx="6">
                  <c:v>101032.1841936</c:v>
                </c:pt>
                <c:pt idx="7">
                  <c:v>99607.270680000001</c:v>
                </c:pt>
                <c:pt idx="8">
                  <c:v>67026.94202399996</c:v>
                </c:pt>
                <c:pt idx="9">
                  <c:v>30684.654783479993</c:v>
                </c:pt>
                <c:pt idx="10">
                  <c:v>277446.60349200049</c:v>
                </c:pt>
                <c:pt idx="11">
                  <c:v>15772.108799160005</c:v>
                </c:pt>
                <c:pt idx="12">
                  <c:v>384972.34212648001</c:v>
                </c:pt>
                <c:pt idx="13">
                  <c:v>32538.247368000004</c:v>
                </c:pt>
                <c:pt idx="14">
                  <c:v>61204.514292000007</c:v>
                </c:pt>
                <c:pt idx="15">
                  <c:v>8248.2539399999987</c:v>
                </c:pt>
                <c:pt idx="16">
                  <c:v>2454.4756390799994</c:v>
                </c:pt>
                <c:pt idx="17">
                  <c:v>4414.9255943999997</c:v>
                </c:pt>
                <c:pt idx="18">
                  <c:v>36550.662140159991</c:v>
                </c:pt>
                <c:pt idx="19">
                  <c:v>14646.4791</c:v>
                </c:pt>
                <c:pt idx="20">
                  <c:v>219540.78586295998</c:v>
                </c:pt>
                <c:pt idx="21">
                  <c:v>10370.179979999999</c:v>
                </c:pt>
                <c:pt idx="22">
                  <c:v>35209.331676000002</c:v>
                </c:pt>
                <c:pt idx="23">
                  <c:v>31604.171195999999</c:v>
                </c:pt>
                <c:pt idx="24">
                  <c:v>47879.028913200142</c:v>
                </c:pt>
                <c:pt idx="25">
                  <c:v>75831.241343999995</c:v>
                </c:pt>
                <c:pt idx="26">
                  <c:v>105054.94175760003</c:v>
                </c:pt>
                <c:pt idx="27">
                  <c:v>29307.800268000003</c:v>
                </c:pt>
                <c:pt idx="28">
                  <c:v>29874.101549400002</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紋別市</c:v>
                </c:pt>
              </c:strCache>
            </c:strRef>
          </c:cat>
          <c:val>
            <c:numRef>
              <c:f>①CO2排出量の現状把握!$AX$43:$AX$45</c:f>
              <c:numCache>
                <c:formatCode>0%</c:formatCode>
                <c:ptCount val="3"/>
                <c:pt idx="0">
                  <c:v>0.42072759503743129</c:v>
                </c:pt>
                <c:pt idx="1">
                  <c:v>0.30921412593340852</c:v>
                </c:pt>
                <c:pt idx="2">
                  <c:v>0.58205733862329012</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紋別市</c:v>
                </c:pt>
              </c:strCache>
            </c:strRef>
          </c:cat>
          <c:val>
            <c:numRef>
              <c:f>①CO2排出量の現状把握!$AY$43:$AY$45</c:f>
              <c:numCache>
                <c:formatCode>0%</c:formatCode>
                <c:ptCount val="3"/>
                <c:pt idx="0">
                  <c:v>0.19118662390594171</c:v>
                </c:pt>
                <c:pt idx="1">
                  <c:v>0.20712729952583622</c:v>
                </c:pt>
                <c:pt idx="2">
                  <c:v>0.10977560838955759</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紋別市</c:v>
                </c:pt>
              </c:strCache>
            </c:strRef>
          </c:cat>
          <c:val>
            <c:numRef>
              <c:f>①CO2排出量の現状把握!$AZ$43:$AZ$45</c:f>
              <c:numCache>
                <c:formatCode>0%</c:formatCode>
                <c:ptCount val="3"/>
                <c:pt idx="0">
                  <c:v>0.18034974026133399</c:v>
                </c:pt>
                <c:pt idx="1">
                  <c:v>0.27350962896363906</c:v>
                </c:pt>
                <c:pt idx="2">
                  <c:v>0.15728267311514466</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紋別市</c:v>
                </c:pt>
              </c:strCache>
            </c:strRef>
          </c:cat>
          <c:val>
            <c:numRef>
              <c:f>①CO2排出量の現状把握!$BA$43:$BA$45</c:f>
              <c:numCache>
                <c:formatCode>0%</c:formatCode>
                <c:ptCount val="3"/>
                <c:pt idx="0">
                  <c:v>0.19226168778726088</c:v>
                </c:pt>
                <c:pt idx="1">
                  <c:v>0.19984883551217655</c:v>
                </c:pt>
                <c:pt idx="2">
                  <c:v>0.14028098921639573</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紋別市</c:v>
                </c:pt>
              </c:strCache>
            </c:strRef>
          </c:cat>
          <c:val>
            <c:numRef>
              <c:f>①CO2排出量の現状把握!$BB$43:$BB$45</c:f>
              <c:numCache>
                <c:formatCode>0%</c:formatCode>
                <c:ptCount val="3"/>
                <c:pt idx="0">
                  <c:v>1.5474353008032191E-2</c:v>
                </c:pt>
                <c:pt idx="1">
                  <c:v>1.0300110064939555E-2</c:v>
                </c:pt>
                <c:pt idx="2">
                  <c:v>1.0603390655611972E-2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8715</c:v>
                </c:pt>
                <c:pt idx="1">
                  <c:v>8715</c:v>
                </c:pt>
                <c:pt idx="2">
                  <c:v>8715</c:v>
                </c:pt>
                <c:pt idx="3">
                  <c:v>8715</c:v>
                </c:pt>
                <c:pt idx="4">
                  <c:v>8715</c:v>
                </c:pt>
                <c:pt idx="5">
                  <c:v>8217</c:v>
                </c:pt>
                <c:pt idx="6">
                  <c:v>8217</c:v>
                </c:pt>
                <c:pt idx="7">
                  <c:v>8217</c:v>
                </c:pt>
                <c:pt idx="8">
                  <c:v>8217</c:v>
                </c:pt>
                <c:pt idx="9">
                  <c:v>8217</c:v>
                </c:pt>
                <c:pt idx="10">
                  <c:v>8217</c:v>
                </c:pt>
                <c:pt idx="11">
                  <c:v>7616</c:v>
                </c:pt>
                <c:pt idx="12">
                  <c:v>7616</c:v>
                </c:pt>
                <c:pt idx="13">
                  <c:v>7616</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c:v>
                </c:pt>
                <c:pt idx="1">
                  <c:v>0</c:v>
                </c:pt>
                <c:pt idx="2">
                  <c:v>0</c:v>
                </c:pt>
                <c:pt idx="3">
                  <c:v>0</c:v>
                </c:pt>
                <c:pt idx="4">
                  <c:v>2.9127191975706541</c:v>
                </c:pt>
                <c:pt idx="5">
                  <c:v>2.561190449871225</c:v>
                </c:pt>
                <c:pt idx="6">
                  <c:v>2.0478690341413959</c:v>
                </c:pt>
                <c:pt idx="7">
                  <c:v>2.2039667513070831</c:v>
                </c:pt>
                <c:pt idx="8">
                  <c:v>2.186961915715111</c:v>
                </c:pt>
                <c:pt idx="9">
                  <c:v>2.9435609030369712</c:v>
                </c:pt>
                <c:pt idx="10">
                  <c:v>2.6759513993862929</c:v>
                </c:pt>
                <c:pt idx="11">
                  <c:v>2.4814276625981928</c:v>
                </c:pt>
                <c:pt idx="12">
                  <c:v>2.786579113410133</c:v>
                </c:pt>
                <c:pt idx="13">
                  <c:v>3.3994154553839979</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449695</c:v>
                </c:pt>
                <c:pt idx="1">
                  <c:v>490205</c:v>
                </c:pt>
                <c:pt idx="2">
                  <c:v>510004</c:v>
                </c:pt>
                <c:pt idx="3">
                  <c:v>426737</c:v>
                </c:pt>
                <c:pt idx="4">
                  <c:v>487235</c:v>
                </c:pt>
                <c:pt idx="5">
                  <c:v>458576</c:v>
                </c:pt>
                <c:pt idx="6">
                  <c:v>410425</c:v>
                </c:pt>
                <c:pt idx="7">
                  <c:v>428347.15313362202</c:v>
                </c:pt>
                <c:pt idx="8">
                  <c:v>440081.99999999988</c:v>
                </c:pt>
                <c:pt idx="9">
                  <c:v>440617.99999999988</c:v>
                </c:pt>
                <c:pt idx="10">
                  <c:v>472488</c:v>
                </c:pt>
                <c:pt idx="11">
                  <c:v>423474.99999999994</c:v>
                </c:pt>
                <c:pt idx="12">
                  <c:v>515740</c:v>
                </c:pt>
                <c:pt idx="13">
                  <c:v>518881.99999999994</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24912</c:v>
                </c:pt>
                <c:pt idx="1">
                  <c:v>24563</c:v>
                </c:pt>
                <c:pt idx="2">
                  <c:v>24293</c:v>
                </c:pt>
                <c:pt idx="3">
                  <c:v>24170</c:v>
                </c:pt>
                <c:pt idx="4">
                  <c:v>24039</c:v>
                </c:pt>
                <c:pt idx="5">
                  <c:v>23644</c:v>
                </c:pt>
                <c:pt idx="6">
                  <c:v>23277</c:v>
                </c:pt>
                <c:pt idx="7">
                  <c:v>22866</c:v>
                </c:pt>
                <c:pt idx="8">
                  <c:v>22527</c:v>
                </c:pt>
                <c:pt idx="9">
                  <c:v>22044</c:v>
                </c:pt>
                <c:pt idx="10">
                  <c:v>21582</c:v>
                </c:pt>
                <c:pt idx="11">
                  <c:v>21317</c:v>
                </c:pt>
                <c:pt idx="12">
                  <c:v>20928</c:v>
                </c:pt>
                <c:pt idx="13">
                  <c:v>20618</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紋別市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1602</v>
      </c>
    </row>
    <row r="8" spans="1:6" ht="21.95" customHeight="1">
      <c r="B8" s="851" t="s">
        <v>10</v>
      </c>
      <c r="C8" s="6" t="s">
        <v>11</v>
      </c>
      <c r="D8" s="990" t="s">
        <v>12</v>
      </c>
      <c r="E8" s="981" t="s">
        <v>1603</v>
      </c>
    </row>
    <row r="9" spans="1:6" ht="21.95" customHeight="1">
      <c r="B9" s="851" t="s">
        <v>1607</v>
      </c>
      <c r="C9" s="6" t="s">
        <v>11</v>
      </c>
      <c r="D9" s="990" t="s">
        <v>1604</v>
      </c>
      <c r="E9" s="981" t="s">
        <v>1602</v>
      </c>
    </row>
    <row r="10" spans="1:6" ht="21.95" customHeight="1">
      <c r="B10" s="851" t="s">
        <v>13</v>
      </c>
      <c r="C10" s="6" t="s">
        <v>14</v>
      </c>
      <c r="D10" s="990" t="s">
        <v>1601</v>
      </c>
      <c r="E10" s="981" t="s">
        <v>1605</v>
      </c>
    </row>
    <row r="11" spans="1:6" ht="21.95" customHeight="1">
      <c r="B11" s="853" t="s">
        <v>15</v>
      </c>
      <c r="C11" s="854" t="s">
        <v>16</v>
      </c>
      <c r="D11" s="992" t="s">
        <v>1604</v>
      </c>
      <c r="E11" s="993" t="s">
        <v>1606</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1601</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1608</v>
      </c>
      <c r="C19" s="6" t="s">
        <v>8</v>
      </c>
      <c r="D19" s="990" t="s">
        <v>1597</v>
      </c>
      <c r="E19" s="981" t="s">
        <v>24</v>
      </c>
    </row>
    <row r="20" spans="2:5" ht="21.95" customHeight="1">
      <c r="B20" s="851" t="s">
        <v>25</v>
      </c>
      <c r="C20" s="6" t="s">
        <v>14</v>
      </c>
      <c r="D20" s="990" t="s">
        <v>1598</v>
      </c>
      <c r="E20" s="981" t="s">
        <v>1599</v>
      </c>
    </row>
    <row r="21" spans="2:5" ht="21.95" customHeight="1">
      <c r="B21" s="851" t="s">
        <v>1609</v>
      </c>
      <c r="C21" s="6" t="s">
        <v>8</v>
      </c>
      <c r="D21" s="990" t="s">
        <v>1597</v>
      </c>
      <c r="E21" s="981" t="s">
        <v>26</v>
      </c>
    </row>
    <row r="22" spans="2:5" ht="21.95" customHeight="1">
      <c r="B22" s="851" t="s">
        <v>27</v>
      </c>
      <c r="C22" s="6" t="s">
        <v>14</v>
      </c>
      <c r="D22" s="990" t="s">
        <v>1598</v>
      </c>
      <c r="E22" s="981" t="s">
        <v>1600</v>
      </c>
    </row>
    <row r="23" spans="2:5" ht="21.95" customHeight="1">
      <c r="B23" s="851" t="s">
        <v>1610</v>
      </c>
      <c r="C23" s="6" t="s">
        <v>28</v>
      </c>
      <c r="D23" s="990" t="s">
        <v>1597</v>
      </c>
      <c r="E23" s="981" t="s">
        <v>29</v>
      </c>
    </row>
    <row r="24" spans="2:5" ht="21.95" customHeight="1">
      <c r="B24" s="390" t="s">
        <v>30</v>
      </c>
      <c r="C24" s="391"/>
      <c r="D24" s="392"/>
      <c r="E24" s="393"/>
    </row>
    <row r="25" spans="2:5" ht="21.95" customHeight="1">
      <c r="B25" s="851" t="s">
        <v>31</v>
      </c>
      <c r="C25" s="6" t="s">
        <v>32</v>
      </c>
      <c r="D25" s="990" t="s">
        <v>1598</v>
      </c>
      <c r="E25" s="981" t="s">
        <v>33</v>
      </c>
    </row>
    <row r="26" spans="2:5" ht="21.95" customHeight="1">
      <c r="B26" s="390" t="s">
        <v>34</v>
      </c>
      <c r="C26" s="394"/>
      <c r="D26" s="392"/>
      <c r="E26" s="393"/>
    </row>
    <row r="27" spans="2:5" ht="21.95" customHeight="1">
      <c r="B27" s="853" t="s">
        <v>1611</v>
      </c>
      <c r="C27" s="854" t="s">
        <v>28</v>
      </c>
      <c r="D27" s="992" t="s">
        <v>1597</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1612</v>
      </c>
      <c r="C31" s="6" t="s">
        <v>38</v>
      </c>
      <c r="D31" s="990" t="s">
        <v>1595</v>
      </c>
      <c r="E31" s="852" t="s">
        <v>39</v>
      </c>
    </row>
    <row r="32" spans="2:5" ht="21.95" customHeight="1">
      <c r="B32" s="851" t="s">
        <v>1613</v>
      </c>
      <c r="C32" s="6" t="s">
        <v>38</v>
      </c>
      <c r="D32" s="990" t="s">
        <v>1595</v>
      </c>
      <c r="E32" s="852" t="s">
        <v>40</v>
      </c>
    </row>
    <row r="33" spans="2:5" ht="33" customHeight="1">
      <c r="B33" s="851" t="s">
        <v>41</v>
      </c>
      <c r="C33" s="7" t="s">
        <v>42</v>
      </c>
      <c r="D33" s="991" t="s">
        <v>1596</v>
      </c>
      <c r="E33" s="852" t="s">
        <v>43</v>
      </c>
    </row>
    <row r="34" spans="2:5" ht="21.95" customHeight="1">
      <c r="B34" s="851" t="s">
        <v>44</v>
      </c>
      <c r="C34" s="8" t="s">
        <v>45</v>
      </c>
      <c r="D34" s="991" t="s">
        <v>1596</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1614</v>
      </c>
      <c r="E39" s="981" t="s">
        <v>1615</v>
      </c>
    </row>
    <row r="40" spans="2:5" ht="21.6" customHeight="1">
      <c r="B40" s="859" t="s">
        <v>54</v>
      </c>
      <c r="C40" s="860" t="s">
        <v>45</v>
      </c>
      <c r="D40" s="860" t="s">
        <v>1614</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1616</v>
      </c>
      <c r="C44" s="848"/>
      <c r="D44" s="849"/>
      <c r="E44" s="850"/>
    </row>
    <row r="45" spans="2:5" ht="33.6" customHeight="1">
      <c r="B45" s="851" t="s">
        <v>58</v>
      </c>
      <c r="C45" s="6" t="s">
        <v>59</v>
      </c>
      <c r="D45" s="990" t="s">
        <v>1597</v>
      </c>
      <c r="E45" s="981" t="s">
        <v>60</v>
      </c>
    </row>
    <row r="46" spans="2:5" ht="33.6" customHeight="1">
      <c r="B46" s="851" t="s">
        <v>61</v>
      </c>
      <c r="C46" s="6" t="s">
        <v>16</v>
      </c>
      <c r="D46" s="990" t="s">
        <v>1597</v>
      </c>
      <c r="E46" s="981" t="s">
        <v>62</v>
      </c>
    </row>
    <row r="47" spans="2:5" ht="21.95" customHeight="1">
      <c r="B47" s="997" t="s">
        <v>1617</v>
      </c>
      <c r="C47" s="394"/>
      <c r="D47" s="392"/>
      <c r="E47" s="393"/>
    </row>
    <row r="48" spans="2:5" ht="33.6" customHeight="1">
      <c r="B48" s="851" t="s">
        <v>63</v>
      </c>
      <c r="C48" s="6" t="s">
        <v>64</v>
      </c>
      <c r="D48" s="990" t="s">
        <v>1597</v>
      </c>
      <c r="E48" s="981" t="s">
        <v>65</v>
      </c>
    </row>
    <row r="49" spans="2:5" ht="33.6" customHeight="1">
      <c r="B49" s="851" t="s">
        <v>66</v>
      </c>
      <c r="C49" s="6" t="s">
        <v>64</v>
      </c>
      <c r="D49" s="990" t="s">
        <v>1597</v>
      </c>
      <c r="E49" s="981" t="s">
        <v>67</v>
      </c>
    </row>
    <row r="50" spans="2:5" ht="21.6" customHeight="1">
      <c r="B50" s="997" t="s">
        <v>1618</v>
      </c>
      <c r="C50" s="391"/>
      <c r="D50" s="392"/>
      <c r="E50" s="393"/>
    </row>
    <row r="51" spans="2:5" ht="21" customHeight="1">
      <c r="B51" s="851" t="s">
        <v>68</v>
      </c>
      <c r="C51" s="6" t="s">
        <v>59</v>
      </c>
      <c r="D51" s="990" t="s">
        <v>1597</v>
      </c>
      <c r="E51" s="852" t="s">
        <v>69</v>
      </c>
    </row>
    <row r="52" spans="2:5" ht="21" customHeight="1">
      <c r="B52" s="851" t="s">
        <v>70</v>
      </c>
      <c r="C52" s="6" t="s">
        <v>59</v>
      </c>
      <c r="D52" s="990" t="s">
        <v>1597</v>
      </c>
      <c r="E52" s="852" t="s">
        <v>71</v>
      </c>
    </row>
    <row r="53" spans="2:5" ht="21" customHeight="1">
      <c r="B53" s="853" t="s">
        <v>72</v>
      </c>
      <c r="C53" s="854" t="s">
        <v>16</v>
      </c>
      <c r="D53" s="992" t="s">
        <v>1597</v>
      </c>
      <c r="E53" s="855" t="s">
        <v>73</v>
      </c>
    </row>
    <row r="54" spans="2:5" ht="21.95" customHeight="1" thickBot="1">
      <c r="C54" s="3"/>
      <c r="D54" s="13"/>
    </row>
    <row r="55" spans="2:5" ht="21.95" customHeight="1" thickBot="1">
      <c r="B55" s="250" t="s">
        <v>74</v>
      </c>
      <c r="C55" s="387"/>
      <c r="D55" s="388"/>
      <c r="E55" s="389"/>
    </row>
    <row r="56" spans="2:5" ht="21.95" customHeight="1">
      <c r="B56" s="996" t="s">
        <v>1619</v>
      </c>
      <c r="C56" s="848"/>
      <c r="D56" s="849"/>
      <c r="E56" s="850"/>
    </row>
    <row r="57" spans="2:5" ht="21.95" customHeight="1">
      <c r="B57" s="851" t="s">
        <v>75</v>
      </c>
      <c r="C57" s="6" t="s">
        <v>59</v>
      </c>
      <c r="D57" s="990" t="s">
        <v>1620</v>
      </c>
      <c r="E57" s="981" t="s">
        <v>76</v>
      </c>
    </row>
    <row r="58" spans="2:5" ht="21.95" customHeight="1">
      <c r="B58" s="851" t="s">
        <v>77</v>
      </c>
      <c r="C58" s="6" t="s">
        <v>78</v>
      </c>
      <c r="D58" s="990" t="s">
        <v>1620</v>
      </c>
      <c r="E58" s="981" t="s">
        <v>79</v>
      </c>
    </row>
    <row r="59" spans="2:5" ht="33.6" customHeight="1">
      <c r="B59" s="861" t="s">
        <v>80</v>
      </c>
      <c r="C59" s="7" t="s">
        <v>78</v>
      </c>
      <c r="D59" s="990" t="s">
        <v>1620</v>
      </c>
      <c r="E59" s="998" t="s">
        <v>1621</v>
      </c>
    </row>
    <row r="60" spans="2:5" ht="51" customHeight="1">
      <c r="B60" s="862" t="s">
        <v>81</v>
      </c>
      <c r="C60" s="446" t="s">
        <v>64</v>
      </c>
      <c r="D60" s="990" t="s">
        <v>1620</v>
      </c>
      <c r="E60" s="995" t="s">
        <v>1622</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1623</v>
      </c>
    </row>
    <row r="64" spans="2:5" ht="32.1" customHeight="1">
      <c r="B64" s="853" t="s">
        <v>86</v>
      </c>
      <c r="C64" s="854" t="s">
        <v>64</v>
      </c>
      <c r="D64" s="992" t="s">
        <v>1552</v>
      </c>
      <c r="E64" s="993" t="s">
        <v>1624</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1625</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1649</v>
      </c>
      <c r="AG4" s="1058" t="s">
        <v>1649</v>
      </c>
      <c r="AH4" s="1058" t="s">
        <v>1649</v>
      </c>
      <c r="AI4" s="1058" t="s">
        <v>1649</v>
      </c>
      <c r="AJ4" s="1058" t="s">
        <v>1649</v>
      </c>
      <c r="AK4" s="1058" t="s">
        <v>1649</v>
      </c>
      <c r="AL4" s="1058" t="s">
        <v>1649</v>
      </c>
      <c r="AM4" s="1058" t="s">
        <v>1649</v>
      </c>
      <c r="AN4" s="1058" t="s">
        <v>1649</v>
      </c>
      <c r="AO4" s="1058" t="s">
        <v>1649</v>
      </c>
      <c r="AP4" s="1058" t="s">
        <v>1649</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1645</v>
      </c>
      <c r="T6" s="16"/>
      <c r="U6" s="1058" t="s">
        <v>741</v>
      </c>
      <c r="V6" s="1058" t="s">
        <v>742</v>
      </c>
      <c r="W6" s="1058" t="s">
        <v>742</v>
      </c>
      <c r="X6" s="1058" t="s">
        <v>742</v>
      </c>
      <c r="Y6" s="1058" t="s">
        <v>743</v>
      </c>
      <c r="Z6" s="1058" t="s">
        <v>744</v>
      </c>
      <c r="AA6" s="1058" t="s">
        <v>744</v>
      </c>
      <c r="AB6" s="1058" t="s">
        <v>745</v>
      </c>
      <c r="AC6" s="1058" t="s">
        <v>746</v>
      </c>
      <c r="AD6" s="1058" t="s">
        <v>1646</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1644</v>
      </c>
      <c r="BP6" s="1058" t="s">
        <v>1644</v>
      </c>
      <c r="BQ6" s="1058" t="s">
        <v>1644</v>
      </c>
      <c r="BR6" s="1058" t="s">
        <v>1644</v>
      </c>
      <c r="BS6" s="1058" t="s">
        <v>1644</v>
      </c>
      <c r="BT6" s="1058" t="s">
        <v>1644</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1861</v>
      </c>
      <c r="B9" s="70">
        <v>188</v>
      </c>
      <c r="C9" s="70">
        <v>1</v>
      </c>
      <c r="D9" s="70">
        <v>12</v>
      </c>
      <c r="E9" s="70">
        <v>1990</v>
      </c>
      <c r="F9" s="70" t="s">
        <v>787</v>
      </c>
      <c r="G9" s="70" t="s">
        <v>1862</v>
      </c>
      <c r="H9" s="70" t="s">
        <v>1863</v>
      </c>
      <c r="I9" s="148"/>
      <c r="J9" s="71">
        <v>75.191123916997796</v>
      </c>
      <c r="K9" s="71">
        <v>1.849469871294805</v>
      </c>
      <c r="L9" s="71">
        <v>2.146763356743862</v>
      </c>
      <c r="M9" s="71">
        <v>11.910367090261619</v>
      </c>
      <c r="N9" s="71">
        <v>14.423796896006699</v>
      </c>
      <c r="O9" s="71">
        <v>13.476397788675319</v>
      </c>
      <c r="P9" s="71">
        <v>13.5166806171276</v>
      </c>
      <c r="Q9" s="71">
        <v>0.77282151450835301</v>
      </c>
      <c r="R9" s="71">
        <v>0</v>
      </c>
      <c r="S9" s="71">
        <v>0.66844330484450731</v>
      </c>
      <c r="T9" s="72"/>
      <c r="U9" s="71">
        <v>19513578</v>
      </c>
      <c r="V9" s="71">
        <v>544</v>
      </c>
      <c r="W9" s="71">
        <v>29</v>
      </c>
      <c r="X9" s="71">
        <v>4373</v>
      </c>
      <c r="Y9" s="71">
        <v>4239</v>
      </c>
      <c r="Z9" s="71">
        <v>5543</v>
      </c>
      <c r="AA9" s="71">
        <v>3282</v>
      </c>
      <c r="AB9" s="71">
        <v>12548</v>
      </c>
      <c r="AC9" s="71">
        <v>0</v>
      </c>
      <c r="AD9" s="71">
        <v>0.66844330484450731</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1864</v>
      </c>
      <c r="B10" s="70">
        <v>189</v>
      </c>
      <c r="C10" s="70">
        <v>2</v>
      </c>
      <c r="D10" s="70">
        <v>12</v>
      </c>
      <c r="E10" s="70">
        <v>2005</v>
      </c>
      <c r="F10" s="70" t="s">
        <v>789</v>
      </c>
      <c r="G10" s="70" t="s">
        <v>1862</v>
      </c>
      <c r="H10" s="70" t="s">
        <v>1863</v>
      </c>
      <c r="I10" s="148"/>
      <c r="J10" s="71">
        <v>86.666958188520269</v>
      </c>
      <c r="K10" s="71">
        <v>2.0495208868596579</v>
      </c>
      <c r="L10" s="71">
        <v>1.032762096302372</v>
      </c>
      <c r="M10" s="71">
        <v>45.542596443548803</v>
      </c>
      <c r="N10" s="71">
        <v>24.01813815283964</v>
      </c>
      <c r="O10" s="71">
        <v>25.45559685264876</v>
      </c>
      <c r="P10" s="71">
        <v>20.944383510962531</v>
      </c>
      <c r="Q10" s="71">
        <v>0.96737308416263001</v>
      </c>
      <c r="R10" s="71">
        <v>0</v>
      </c>
      <c r="S10" s="71">
        <v>2.1483608515137171</v>
      </c>
      <c r="T10" s="72"/>
      <c r="U10" s="71">
        <v>19783351</v>
      </c>
      <c r="V10" s="71">
        <v>845</v>
      </c>
      <c r="W10" s="71">
        <v>14</v>
      </c>
      <c r="X10" s="71">
        <v>9171</v>
      </c>
      <c r="Y10" s="71">
        <v>6447</v>
      </c>
      <c r="Z10" s="71">
        <v>12116</v>
      </c>
      <c r="AA10" s="71">
        <v>4165</v>
      </c>
      <c r="AB10" s="71">
        <v>16420</v>
      </c>
      <c r="AC10" s="71">
        <v>0</v>
      </c>
      <c r="AD10" s="71">
        <v>2.1483608515137171</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1865</v>
      </c>
      <c r="B11" s="70">
        <v>190</v>
      </c>
      <c r="C11" s="70">
        <v>3</v>
      </c>
      <c r="D11" s="70">
        <v>12</v>
      </c>
      <c r="E11" s="70">
        <v>2006</v>
      </c>
      <c r="F11" s="70" t="s">
        <v>790</v>
      </c>
      <c r="G11" s="70" t="s">
        <v>1862</v>
      </c>
      <c r="H11" s="70" t="s">
        <v>1863</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1866</v>
      </c>
      <c r="B12" s="70">
        <v>191</v>
      </c>
      <c r="C12" s="70">
        <v>4</v>
      </c>
      <c r="D12" s="70">
        <v>12</v>
      </c>
      <c r="E12" s="70">
        <v>2007</v>
      </c>
      <c r="F12" s="70" t="s">
        <v>791</v>
      </c>
      <c r="G12" s="70" t="s">
        <v>1862</v>
      </c>
      <c r="H12" s="70" t="s">
        <v>1863</v>
      </c>
      <c r="I12" s="148"/>
      <c r="J12" s="71">
        <v>110.85061903854159</v>
      </c>
      <c r="K12" s="71">
        <v>2.503179092874817</v>
      </c>
      <c r="L12" s="71">
        <v>2.059960120539071</v>
      </c>
      <c r="M12" s="71">
        <v>40.829470993323831</v>
      </c>
      <c r="N12" s="71">
        <v>26.006920351390889</v>
      </c>
      <c r="O12" s="71">
        <v>24.879177340969939</v>
      </c>
      <c r="P12" s="71">
        <v>21.268578374265122</v>
      </c>
      <c r="Q12" s="71">
        <v>1.04247056204324</v>
      </c>
      <c r="R12" s="71">
        <v>0</v>
      </c>
      <c r="S12" s="71">
        <v>2.2172193613926172</v>
      </c>
      <c r="T12" s="72"/>
      <c r="U12" s="71">
        <v>22340978</v>
      </c>
      <c r="V12" s="71">
        <v>897</v>
      </c>
      <c r="W12" s="71">
        <v>31</v>
      </c>
      <c r="X12" s="71">
        <v>10002</v>
      </c>
      <c r="Y12" s="71">
        <v>6704</v>
      </c>
      <c r="Z12" s="71">
        <v>12310</v>
      </c>
      <c r="AA12" s="71">
        <v>4165</v>
      </c>
      <c r="AB12" s="71">
        <v>16759</v>
      </c>
      <c r="AC12" s="71">
        <v>0</v>
      </c>
      <c r="AD12" s="71">
        <v>2.2172193613926172</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1867</v>
      </c>
      <c r="B13" s="70">
        <v>192</v>
      </c>
      <c r="C13" s="70">
        <v>5</v>
      </c>
      <c r="D13" s="70">
        <v>12</v>
      </c>
      <c r="E13" s="70">
        <v>2008</v>
      </c>
      <c r="F13" s="70" t="s">
        <v>792</v>
      </c>
      <c r="G13" s="70" t="s">
        <v>1862</v>
      </c>
      <c r="H13" s="70" t="s">
        <v>1863</v>
      </c>
      <c r="I13" s="148"/>
      <c r="J13" s="71">
        <v>98.805518430845396</v>
      </c>
      <c r="K13" s="71">
        <v>1.916203971174306</v>
      </c>
      <c r="L13" s="71">
        <v>1.824240746699942</v>
      </c>
      <c r="M13" s="71">
        <v>49.143708139782177</v>
      </c>
      <c r="N13" s="71">
        <v>25.401507521869512</v>
      </c>
      <c r="O13" s="71">
        <v>23.932087149392022</v>
      </c>
      <c r="P13" s="71">
        <v>20.708768092416079</v>
      </c>
      <c r="Q13" s="71">
        <v>1.0311705356855601</v>
      </c>
      <c r="R13" s="71">
        <v>0</v>
      </c>
      <c r="S13" s="71">
        <v>2.0342838606852558</v>
      </c>
      <c r="T13" s="72"/>
      <c r="U13" s="71">
        <v>21898784</v>
      </c>
      <c r="V13" s="71">
        <v>897</v>
      </c>
      <c r="W13" s="71">
        <v>31</v>
      </c>
      <c r="X13" s="71">
        <v>10002</v>
      </c>
      <c r="Y13" s="71">
        <v>6792</v>
      </c>
      <c r="Z13" s="71">
        <v>12257</v>
      </c>
      <c r="AA13" s="71">
        <v>4060</v>
      </c>
      <c r="AB13" s="71">
        <v>16850</v>
      </c>
      <c r="AC13" s="71">
        <v>0</v>
      </c>
      <c r="AD13" s="71">
        <v>2.0342838606852558</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1868</v>
      </c>
      <c r="B14" s="70">
        <v>193</v>
      </c>
      <c r="C14" s="70">
        <v>6</v>
      </c>
      <c r="D14" s="70">
        <v>12</v>
      </c>
      <c r="E14" s="70">
        <v>2009</v>
      </c>
      <c r="F14" s="70" t="s">
        <v>176</v>
      </c>
      <c r="G14" s="70" t="s">
        <v>1862</v>
      </c>
      <c r="H14" s="70" t="s">
        <v>1863</v>
      </c>
      <c r="I14" s="148"/>
      <c r="J14" s="71">
        <v>102.42627327035051</v>
      </c>
      <c r="K14" s="71">
        <v>2.275461837684114</v>
      </c>
      <c r="L14" s="71">
        <v>1.3431783414052261</v>
      </c>
      <c r="M14" s="71">
        <v>53.896696934057047</v>
      </c>
      <c r="N14" s="71">
        <v>23.22269806474101</v>
      </c>
      <c r="O14" s="71">
        <v>24.66745305629642</v>
      </c>
      <c r="P14" s="71">
        <v>19.441571765096921</v>
      </c>
      <c r="Q14" s="71">
        <v>0.99198784979581101</v>
      </c>
      <c r="R14" s="71">
        <v>0</v>
      </c>
      <c r="S14" s="71">
        <v>2.21013274869635</v>
      </c>
      <c r="T14" s="72"/>
      <c r="U14" s="71">
        <v>16985583</v>
      </c>
      <c r="V14" s="71">
        <v>1058</v>
      </c>
      <c r="W14" s="71">
        <v>39</v>
      </c>
      <c r="X14" s="71">
        <v>11407</v>
      </c>
      <c r="Y14" s="71">
        <v>6894</v>
      </c>
      <c r="Z14" s="71">
        <v>12470</v>
      </c>
      <c r="AA14" s="71">
        <v>3913</v>
      </c>
      <c r="AB14" s="71">
        <v>17016</v>
      </c>
      <c r="AC14" s="71">
        <v>0</v>
      </c>
      <c r="AD14" s="71">
        <v>2.21013274869635</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98.31</v>
      </c>
      <c r="BK14" s="71">
        <v>0</v>
      </c>
      <c r="BL14" s="71">
        <v>3.76</v>
      </c>
      <c r="BM14" s="71">
        <v>0</v>
      </c>
      <c r="BN14" s="72"/>
      <c r="BO14" s="71">
        <v>0</v>
      </c>
      <c r="BP14" s="71">
        <v>0</v>
      </c>
      <c r="BQ14" s="71">
        <v>6</v>
      </c>
      <c r="BR14" s="71">
        <v>0</v>
      </c>
      <c r="BS14" s="71">
        <v>1</v>
      </c>
      <c r="BT14" s="71">
        <v>0</v>
      </c>
      <c r="BU14"/>
      <c r="BV14" s="70">
        <v>102.07</v>
      </c>
      <c r="BW14" s="70">
        <v>0</v>
      </c>
      <c r="BX14" s="70">
        <v>0</v>
      </c>
      <c r="BY14" s="70">
        <v>0</v>
      </c>
      <c r="BZ14" s="70">
        <v>0</v>
      </c>
      <c r="CA14" s="70">
        <v>0</v>
      </c>
      <c r="CB14" s="70">
        <v>0</v>
      </c>
      <c r="CC14" s="70">
        <v>0</v>
      </c>
      <c r="CD14" s="70">
        <v>0</v>
      </c>
    </row>
    <row r="15" spans="1:82">
      <c r="A15" s="70" t="s">
        <v>1869</v>
      </c>
      <c r="B15" s="70">
        <v>194</v>
      </c>
      <c r="C15" s="70">
        <v>7</v>
      </c>
      <c r="D15" s="70">
        <v>12</v>
      </c>
      <c r="E15" s="70">
        <v>2010</v>
      </c>
      <c r="F15" s="70" t="s">
        <v>177</v>
      </c>
      <c r="G15" s="70" t="s">
        <v>1862</v>
      </c>
      <c r="H15" s="70" t="s">
        <v>1863</v>
      </c>
      <c r="I15" s="148"/>
      <c r="J15" s="71">
        <v>125.6240723319455</v>
      </c>
      <c r="K15" s="71">
        <v>2.3877277227326621</v>
      </c>
      <c r="L15" s="71">
        <v>1.2652136327342249</v>
      </c>
      <c r="M15" s="71">
        <v>55.809157371046119</v>
      </c>
      <c r="N15" s="71">
        <v>23.424308046824571</v>
      </c>
      <c r="O15" s="71">
        <v>25.201157635543659</v>
      </c>
      <c r="P15" s="71">
        <v>19.689845465119401</v>
      </c>
      <c r="Q15" s="71">
        <v>1.0596322743234901</v>
      </c>
      <c r="R15" s="71">
        <v>0</v>
      </c>
      <c r="S15" s="71">
        <v>2.0863554209970969</v>
      </c>
      <c r="T15" s="72"/>
      <c r="U15" s="71">
        <v>24628746</v>
      </c>
      <c r="V15" s="71">
        <v>1058</v>
      </c>
      <c r="W15" s="71">
        <v>39</v>
      </c>
      <c r="X15" s="71">
        <v>11407</v>
      </c>
      <c r="Y15" s="71">
        <v>7146</v>
      </c>
      <c r="Z15" s="71">
        <v>12799</v>
      </c>
      <c r="AA15" s="71">
        <v>3864</v>
      </c>
      <c r="AB15" s="71">
        <v>17417</v>
      </c>
      <c r="AC15" s="71">
        <v>0</v>
      </c>
      <c r="AD15" s="71">
        <v>2.0863554209970969</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96.558999999999997</v>
      </c>
      <c r="BK15" s="71">
        <v>0</v>
      </c>
      <c r="BL15" s="71">
        <v>3.2759999999999998</v>
      </c>
      <c r="BM15" s="71">
        <v>0</v>
      </c>
      <c r="BN15" s="72"/>
      <c r="BO15" s="71">
        <v>0</v>
      </c>
      <c r="BP15" s="71">
        <v>0</v>
      </c>
      <c r="BQ15" s="71">
        <v>6</v>
      </c>
      <c r="BR15" s="71">
        <v>0</v>
      </c>
      <c r="BS15" s="71">
        <v>1</v>
      </c>
      <c r="BT15" s="71">
        <v>0</v>
      </c>
      <c r="BU15"/>
      <c r="BV15" s="70">
        <v>99.834999999999994</v>
      </c>
      <c r="BW15" s="70">
        <v>0</v>
      </c>
      <c r="BX15" s="70">
        <v>0</v>
      </c>
      <c r="BY15" s="70">
        <v>0</v>
      </c>
      <c r="BZ15" s="70">
        <v>0</v>
      </c>
      <c r="CA15" s="70">
        <v>0</v>
      </c>
      <c r="CB15" s="70">
        <v>0</v>
      </c>
      <c r="CC15" s="70">
        <v>0</v>
      </c>
      <c r="CD15" s="70">
        <v>0</v>
      </c>
    </row>
    <row r="16" spans="1:82">
      <c r="A16" s="70" t="s">
        <v>1870</v>
      </c>
      <c r="B16" s="70">
        <v>195</v>
      </c>
      <c r="C16" s="70">
        <v>8</v>
      </c>
      <c r="D16" s="70">
        <v>12</v>
      </c>
      <c r="E16" s="70">
        <v>2011</v>
      </c>
      <c r="F16" s="70" t="s">
        <v>178</v>
      </c>
      <c r="G16" s="70" t="s">
        <v>1862</v>
      </c>
      <c r="H16" s="70" t="s">
        <v>1863</v>
      </c>
      <c r="I16" s="148"/>
      <c r="J16" s="71">
        <v>84.068580359894725</v>
      </c>
      <c r="K16" s="71">
        <v>2.7568010825565952</v>
      </c>
      <c r="L16" s="71">
        <v>1.3264075515164151</v>
      </c>
      <c r="M16" s="71">
        <v>63.51854138327753</v>
      </c>
      <c r="N16" s="71">
        <v>27.685571923875219</v>
      </c>
      <c r="O16" s="71">
        <v>25.380268220874349</v>
      </c>
      <c r="P16" s="71">
        <v>19.239603686095119</v>
      </c>
      <c r="Q16" s="71">
        <v>1.2450810756802699</v>
      </c>
      <c r="R16" s="71">
        <v>0</v>
      </c>
      <c r="S16" s="71">
        <v>2.5776474372779719</v>
      </c>
      <c r="T16" s="72"/>
      <c r="U16" s="71">
        <v>17851578</v>
      </c>
      <c r="V16" s="71">
        <v>1058</v>
      </c>
      <c r="W16" s="71">
        <v>39</v>
      </c>
      <c r="X16" s="71">
        <v>11407</v>
      </c>
      <c r="Y16" s="71">
        <v>7297</v>
      </c>
      <c r="Z16" s="71">
        <v>13170</v>
      </c>
      <c r="AA16" s="71">
        <v>3888</v>
      </c>
      <c r="AB16" s="71">
        <v>17742</v>
      </c>
      <c r="AC16" s="71">
        <v>0</v>
      </c>
      <c r="AD16" s="71">
        <v>2.5776474372779719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97.105999999999995</v>
      </c>
      <c r="BK16" s="71">
        <v>0</v>
      </c>
      <c r="BL16" s="71">
        <v>2.7970000000000002</v>
      </c>
      <c r="BM16" s="71">
        <v>0</v>
      </c>
      <c r="BN16" s="72"/>
      <c r="BO16" s="71">
        <v>0</v>
      </c>
      <c r="BP16" s="71">
        <v>0</v>
      </c>
      <c r="BQ16" s="71">
        <v>7</v>
      </c>
      <c r="BR16" s="71">
        <v>0</v>
      </c>
      <c r="BS16" s="71">
        <v>1</v>
      </c>
      <c r="BT16" s="71">
        <v>0</v>
      </c>
      <c r="BU16"/>
      <c r="BV16" s="70">
        <v>99.903000000000006</v>
      </c>
      <c r="BW16" s="70">
        <v>0</v>
      </c>
      <c r="BX16" s="70">
        <v>0</v>
      </c>
      <c r="BY16" s="70">
        <v>0</v>
      </c>
      <c r="BZ16" s="70">
        <v>0</v>
      </c>
      <c r="CA16" s="70">
        <v>0</v>
      </c>
      <c r="CB16" s="70">
        <v>0</v>
      </c>
      <c r="CC16" s="70">
        <v>0</v>
      </c>
      <c r="CD16" s="70">
        <v>0</v>
      </c>
    </row>
    <row r="17" spans="1:82">
      <c r="A17" s="70" t="s">
        <v>1871</v>
      </c>
      <c r="B17" s="70">
        <v>196</v>
      </c>
      <c r="C17" s="70">
        <v>9</v>
      </c>
      <c r="D17" s="70">
        <v>12</v>
      </c>
      <c r="E17" s="70">
        <v>2012</v>
      </c>
      <c r="F17" s="70" t="s">
        <v>179</v>
      </c>
      <c r="G17" s="70" t="s">
        <v>1862</v>
      </c>
      <c r="H17" s="70" t="s">
        <v>1863</v>
      </c>
      <c r="I17" s="148"/>
      <c r="J17" s="71">
        <v>110.46046172458399</v>
      </c>
      <c r="K17" s="71">
        <v>2.6393330341717571</v>
      </c>
      <c r="L17" s="71">
        <v>1.3069664322857011</v>
      </c>
      <c r="M17" s="71">
        <v>62.49925698246183</v>
      </c>
      <c r="N17" s="71">
        <v>33.357324758092901</v>
      </c>
      <c r="O17" s="71">
        <v>25.731192221327905</v>
      </c>
      <c r="P17" s="71">
        <v>19.37395055393446</v>
      </c>
      <c r="Q17" s="71">
        <v>1.4116936134084701</v>
      </c>
      <c r="R17" s="71">
        <v>0</v>
      </c>
      <c r="S17" s="71">
        <v>2.196525399027061</v>
      </c>
      <c r="T17" s="72"/>
      <c r="U17" s="71">
        <v>18459577</v>
      </c>
      <c r="V17" s="71">
        <v>1058</v>
      </c>
      <c r="W17" s="71">
        <v>39</v>
      </c>
      <c r="X17" s="71">
        <v>11407</v>
      </c>
      <c r="Y17" s="71">
        <v>7697</v>
      </c>
      <c r="Z17" s="71">
        <v>13458</v>
      </c>
      <c r="AA17" s="71">
        <v>3893</v>
      </c>
      <c r="AB17" s="71">
        <v>18515</v>
      </c>
      <c r="AC17" s="71">
        <v>0</v>
      </c>
      <c r="AD17" s="71">
        <v>2.196525399027061</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116.702</v>
      </c>
      <c r="BK17" s="71">
        <v>0</v>
      </c>
      <c r="BL17" s="71">
        <v>3.1840000000000002</v>
      </c>
      <c r="BM17" s="71">
        <v>0</v>
      </c>
      <c r="BN17" s="72"/>
      <c r="BO17" s="71">
        <v>0</v>
      </c>
      <c r="BP17" s="71">
        <v>0</v>
      </c>
      <c r="BQ17" s="71">
        <v>8</v>
      </c>
      <c r="BR17" s="71">
        <v>0</v>
      </c>
      <c r="BS17" s="71">
        <v>1</v>
      </c>
      <c r="BT17" s="71">
        <v>0</v>
      </c>
      <c r="BU17"/>
      <c r="BV17" s="70">
        <v>119.886</v>
      </c>
      <c r="BW17" s="70">
        <v>0</v>
      </c>
      <c r="BX17" s="70">
        <v>0</v>
      </c>
      <c r="BY17" s="70">
        <v>0</v>
      </c>
      <c r="BZ17" s="70">
        <v>0</v>
      </c>
      <c r="CA17" s="70">
        <v>0</v>
      </c>
      <c r="CB17" s="70">
        <v>0</v>
      </c>
      <c r="CC17" s="70">
        <v>0</v>
      </c>
      <c r="CD17" s="70">
        <v>0</v>
      </c>
    </row>
    <row r="18" spans="1:82">
      <c r="A18" s="70" t="s">
        <v>1872</v>
      </c>
      <c r="B18" s="70">
        <v>197</v>
      </c>
      <c r="C18" s="70">
        <v>10</v>
      </c>
      <c r="D18" s="70">
        <v>12</v>
      </c>
      <c r="E18" s="70">
        <v>2013</v>
      </c>
      <c r="F18" s="70" t="s">
        <v>180</v>
      </c>
      <c r="G18" s="70" t="s">
        <v>1862</v>
      </c>
      <c r="H18" s="70" t="s">
        <v>1863</v>
      </c>
      <c r="I18" s="148"/>
      <c r="J18" s="71">
        <v>132.17548043586191</v>
      </c>
      <c r="K18" s="71">
        <v>2.5844407434817409</v>
      </c>
      <c r="L18" s="71">
        <v>1.0727979145994819</v>
      </c>
      <c r="M18" s="71">
        <v>64.626519514467475</v>
      </c>
      <c r="N18" s="71">
        <v>31.483833485693541</v>
      </c>
      <c r="O18" s="71">
        <v>25.427600441827988</v>
      </c>
      <c r="P18" s="71">
        <v>19.566840474198678</v>
      </c>
      <c r="Q18" s="71">
        <v>1.46076981448146</v>
      </c>
      <c r="R18" s="71">
        <v>0</v>
      </c>
      <c r="S18" s="71">
        <v>2.3101109746228201</v>
      </c>
      <c r="T18" s="72"/>
      <c r="U18" s="71">
        <v>19080237</v>
      </c>
      <c r="V18" s="71">
        <v>1058</v>
      </c>
      <c r="W18" s="71">
        <v>39</v>
      </c>
      <c r="X18" s="71">
        <v>11407</v>
      </c>
      <c r="Y18" s="71">
        <v>7932</v>
      </c>
      <c r="Z18" s="71">
        <v>13893</v>
      </c>
      <c r="AA18" s="71">
        <v>3917</v>
      </c>
      <c r="AB18" s="71">
        <v>18884</v>
      </c>
      <c r="AC18" s="71">
        <v>0</v>
      </c>
      <c r="AD18" s="71">
        <v>2.3101109746228201</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130.61500000000001</v>
      </c>
      <c r="BK18" s="71">
        <v>0</v>
      </c>
      <c r="BL18" s="71">
        <v>3.4279999999999999</v>
      </c>
      <c r="BM18" s="71">
        <v>0</v>
      </c>
      <c r="BN18" s="72"/>
      <c r="BO18" s="71">
        <v>0</v>
      </c>
      <c r="BP18" s="71">
        <v>0</v>
      </c>
      <c r="BQ18" s="71">
        <v>8</v>
      </c>
      <c r="BR18" s="71">
        <v>0</v>
      </c>
      <c r="BS18" s="71">
        <v>1</v>
      </c>
      <c r="BT18" s="71">
        <v>0</v>
      </c>
      <c r="BU18"/>
      <c r="BV18" s="70">
        <v>134.04300000000001</v>
      </c>
      <c r="BW18" s="70">
        <v>0</v>
      </c>
      <c r="BX18" s="70">
        <v>0</v>
      </c>
      <c r="BY18" s="70">
        <v>0</v>
      </c>
      <c r="BZ18" s="70">
        <v>0</v>
      </c>
      <c r="CA18" s="70">
        <v>0</v>
      </c>
      <c r="CB18" s="70">
        <v>0</v>
      </c>
      <c r="CC18" s="70">
        <v>0</v>
      </c>
      <c r="CD18" s="70">
        <v>0</v>
      </c>
    </row>
    <row r="19" spans="1:82">
      <c r="A19" s="70" t="s">
        <v>1873</v>
      </c>
      <c r="B19" s="70">
        <v>198</v>
      </c>
      <c r="C19" s="70">
        <v>11</v>
      </c>
      <c r="D19" s="70">
        <v>12</v>
      </c>
      <c r="E19" s="70">
        <v>2014</v>
      </c>
      <c r="F19" s="70" t="s">
        <v>181</v>
      </c>
      <c r="G19" s="70" t="s">
        <v>1862</v>
      </c>
      <c r="H19" s="70" t="s">
        <v>1863</v>
      </c>
      <c r="I19" s="148"/>
      <c r="J19" s="71">
        <v>119.9564813007878</v>
      </c>
      <c r="K19" s="71">
        <v>3.012178229782414</v>
      </c>
      <c r="L19" s="71">
        <v>1.059122802465738</v>
      </c>
      <c r="M19" s="71">
        <v>65.924251538814417</v>
      </c>
      <c r="N19" s="71">
        <v>27.18290201568195</v>
      </c>
      <c r="O19" s="71">
        <v>24.255620482497907</v>
      </c>
      <c r="P19" s="71">
        <v>20.240977435239621</v>
      </c>
      <c r="Q19" s="71">
        <v>1.4171815028788499</v>
      </c>
      <c r="R19" s="71">
        <v>0</v>
      </c>
      <c r="S19" s="71">
        <v>2.7611303354742591</v>
      </c>
      <c r="T19" s="72"/>
      <c r="U19" s="71">
        <v>21489423</v>
      </c>
      <c r="V19" s="71">
        <v>1137</v>
      </c>
      <c r="W19" s="71">
        <v>37</v>
      </c>
      <c r="X19" s="71">
        <v>12092</v>
      </c>
      <c r="Y19" s="71">
        <v>8056</v>
      </c>
      <c r="Z19" s="71">
        <v>13958</v>
      </c>
      <c r="AA19" s="71">
        <v>4031</v>
      </c>
      <c r="AB19" s="71">
        <v>19095</v>
      </c>
      <c r="AC19" s="71">
        <v>0</v>
      </c>
      <c r="AD19" s="71">
        <v>2.7611303354742591</v>
      </c>
      <c r="AE19" s="72"/>
      <c r="AF19" s="71"/>
      <c r="AG19" s="71"/>
      <c r="AH19" s="71"/>
      <c r="AI19" s="71"/>
      <c r="AJ19" s="71"/>
      <c r="AK19" s="71"/>
      <c r="AL19" s="71"/>
      <c r="AM19" s="71"/>
      <c r="AN19" s="71"/>
      <c r="AO19" s="71"/>
      <c r="AP19" s="71"/>
      <c r="AQ19" s="72"/>
      <c r="AR19" s="71">
        <v>268</v>
      </c>
      <c r="AS19" s="71">
        <v>144</v>
      </c>
      <c r="AT19" s="71">
        <v>0</v>
      </c>
      <c r="AU19" s="71">
        <v>0</v>
      </c>
      <c r="AV19" s="71">
        <v>0</v>
      </c>
      <c r="AW19" s="71">
        <v>0</v>
      </c>
      <c r="AX19" s="71"/>
      <c r="AY19" s="72"/>
      <c r="AZ19" s="71">
        <v>1270.0999999999999</v>
      </c>
      <c r="BA19" s="71">
        <v>3817.1</v>
      </c>
      <c r="BB19" s="71">
        <v>0</v>
      </c>
      <c r="BC19" s="71">
        <v>0</v>
      </c>
      <c r="BD19" s="71">
        <v>0</v>
      </c>
      <c r="BE19" s="71">
        <v>0</v>
      </c>
      <c r="BF19" s="71"/>
      <c r="BG19" s="72"/>
      <c r="BH19" s="71">
        <v>0</v>
      </c>
      <c r="BI19" s="71">
        <v>0</v>
      </c>
      <c r="BJ19" s="71">
        <v>139.233</v>
      </c>
      <c r="BK19" s="71">
        <v>0</v>
      </c>
      <c r="BL19" s="71">
        <v>3.2690000000000001</v>
      </c>
      <c r="BM19" s="71">
        <v>0</v>
      </c>
      <c r="BN19" s="72"/>
      <c r="BO19" s="71">
        <v>0</v>
      </c>
      <c r="BP19" s="71">
        <v>0</v>
      </c>
      <c r="BQ19" s="71">
        <v>9</v>
      </c>
      <c r="BR19" s="71">
        <v>0</v>
      </c>
      <c r="BS19" s="71">
        <v>1</v>
      </c>
      <c r="BT19" s="71">
        <v>0</v>
      </c>
      <c r="BU19"/>
      <c r="BV19" s="70">
        <v>139.27600000000001</v>
      </c>
      <c r="BW19" s="70">
        <v>0</v>
      </c>
      <c r="BX19" s="70">
        <v>0</v>
      </c>
      <c r="BY19" s="70">
        <v>0</v>
      </c>
      <c r="BZ19" s="70">
        <v>0</v>
      </c>
      <c r="CA19" s="70">
        <v>0</v>
      </c>
      <c r="CB19" s="70">
        <v>0</v>
      </c>
      <c r="CC19" s="70">
        <v>3.226</v>
      </c>
      <c r="CD19" s="70">
        <v>0</v>
      </c>
    </row>
    <row r="20" spans="1:82">
      <c r="A20" s="70" t="s">
        <v>1874</v>
      </c>
      <c r="B20" s="70">
        <v>199</v>
      </c>
      <c r="C20" s="70">
        <v>12</v>
      </c>
      <c r="D20" s="70">
        <v>12</v>
      </c>
      <c r="E20" s="70">
        <v>2015</v>
      </c>
      <c r="F20" s="70" t="s">
        <v>182</v>
      </c>
      <c r="G20" s="70" t="s">
        <v>1862</v>
      </c>
      <c r="H20" s="70" t="s">
        <v>1863</v>
      </c>
      <c r="I20" s="148"/>
      <c r="J20" s="71">
        <v>104.5396662344008</v>
      </c>
      <c r="K20" s="71">
        <v>2.79385238788826</v>
      </c>
      <c r="L20" s="71">
        <v>1.0685915423732859</v>
      </c>
      <c r="M20" s="71">
        <v>59.26426378495016</v>
      </c>
      <c r="N20" s="71">
        <v>29.535507845326521</v>
      </c>
      <c r="O20" s="71">
        <v>24.693955620423608</v>
      </c>
      <c r="P20" s="71">
        <v>20.171538954785024</v>
      </c>
      <c r="Q20" s="71">
        <v>1.4147199378334101</v>
      </c>
      <c r="R20" s="71">
        <v>0</v>
      </c>
      <c r="S20" s="71">
        <v>2.454808592136569</v>
      </c>
      <c r="T20" s="72"/>
      <c r="U20" s="71">
        <v>21214425</v>
      </c>
      <c r="V20" s="71">
        <v>1137</v>
      </c>
      <c r="W20" s="71">
        <v>37</v>
      </c>
      <c r="X20" s="71">
        <v>12092</v>
      </c>
      <c r="Y20" s="71">
        <v>8306</v>
      </c>
      <c r="Z20" s="71">
        <v>14347</v>
      </c>
      <c r="AA20" s="71">
        <v>4014</v>
      </c>
      <c r="AB20" s="71">
        <v>19472</v>
      </c>
      <c r="AC20" s="71">
        <v>0</v>
      </c>
      <c r="AD20" s="71">
        <v>2.454808592136569</v>
      </c>
      <c r="AE20" s="72"/>
      <c r="AF20" s="71">
        <v>158802994.3264015</v>
      </c>
      <c r="AG20" s="71">
        <v>2089996.7442527979</v>
      </c>
      <c r="AH20" s="71">
        <v>224520.5642092897</v>
      </c>
      <c r="AI20" s="71">
        <v>77467524.498320058</v>
      </c>
      <c r="AJ20" s="71">
        <v>43123802.097212382</v>
      </c>
      <c r="AK20" s="71">
        <v>0</v>
      </c>
      <c r="AL20" s="71">
        <v>0</v>
      </c>
      <c r="AM20" s="71">
        <v>2668555.9180321172</v>
      </c>
      <c r="AN20" s="71">
        <v>0</v>
      </c>
      <c r="AO20" s="71">
        <v>0</v>
      </c>
      <c r="AP20" s="71">
        <v>284377394.14842814</v>
      </c>
      <c r="AQ20" s="72"/>
      <c r="AR20" s="71">
        <v>335</v>
      </c>
      <c r="AS20" s="71">
        <v>211</v>
      </c>
      <c r="AT20" s="71">
        <v>0</v>
      </c>
      <c r="AU20" s="71">
        <v>0</v>
      </c>
      <c r="AV20" s="71">
        <v>0</v>
      </c>
      <c r="AW20" s="71">
        <v>0</v>
      </c>
      <c r="AX20" s="71"/>
      <c r="AY20" s="72"/>
      <c r="AZ20" s="71">
        <v>1602.9</v>
      </c>
      <c r="BA20" s="71">
        <v>5422.1</v>
      </c>
      <c r="BB20" s="71">
        <v>0</v>
      </c>
      <c r="BC20" s="71">
        <v>0</v>
      </c>
      <c r="BD20" s="71">
        <v>0</v>
      </c>
      <c r="BE20" s="71">
        <v>0</v>
      </c>
      <c r="BF20" s="71"/>
      <c r="BG20" s="72"/>
      <c r="BH20" s="71">
        <v>0</v>
      </c>
      <c r="BI20" s="71">
        <v>0</v>
      </c>
      <c r="BJ20" s="71">
        <v>137.136</v>
      </c>
      <c r="BK20" s="71">
        <v>0</v>
      </c>
      <c r="BL20" s="71">
        <v>3.1429999999999998</v>
      </c>
      <c r="BM20" s="71">
        <v>0</v>
      </c>
      <c r="BN20" s="72"/>
      <c r="BO20" s="71">
        <v>0</v>
      </c>
      <c r="BP20" s="71">
        <v>0</v>
      </c>
      <c r="BQ20" s="71">
        <v>9</v>
      </c>
      <c r="BR20" s="71">
        <v>0</v>
      </c>
      <c r="BS20" s="71">
        <v>1</v>
      </c>
      <c r="BT20" s="71">
        <v>0</v>
      </c>
      <c r="BU20"/>
      <c r="BV20" s="70">
        <v>135.66200000000001</v>
      </c>
      <c r="BW20" s="70">
        <v>0</v>
      </c>
      <c r="BX20" s="70">
        <v>0</v>
      </c>
      <c r="BY20" s="70">
        <v>0</v>
      </c>
      <c r="BZ20" s="70">
        <v>0</v>
      </c>
      <c r="CA20" s="70">
        <v>0</v>
      </c>
      <c r="CB20" s="70">
        <v>0</v>
      </c>
      <c r="CC20" s="70">
        <v>4.617</v>
      </c>
      <c r="CD20" s="70">
        <v>0</v>
      </c>
    </row>
    <row r="21" spans="1:82">
      <c r="A21" s="70" t="s">
        <v>1875</v>
      </c>
      <c r="B21" s="70">
        <v>200</v>
      </c>
      <c r="C21" s="70">
        <v>13</v>
      </c>
      <c r="D21" s="70">
        <v>12</v>
      </c>
      <c r="E21" s="70">
        <v>2016</v>
      </c>
      <c r="F21" s="70" t="s">
        <v>155</v>
      </c>
      <c r="G21" s="70" t="s">
        <v>1862</v>
      </c>
      <c r="H21" s="70" t="s">
        <v>1863</v>
      </c>
      <c r="I21" s="148"/>
      <c r="J21" s="71">
        <v>127.5386372131574</v>
      </c>
      <c r="K21" s="71">
        <v>3.0558534742394143</v>
      </c>
      <c r="L21" s="71">
        <v>1.2418272526294909</v>
      </c>
      <c r="M21" s="71">
        <v>50.332720738871053</v>
      </c>
      <c r="N21" s="71">
        <v>27.816436821908098</v>
      </c>
      <c r="O21" s="71">
        <v>24.849763211840838</v>
      </c>
      <c r="P21" s="71">
        <v>19.736128496154638</v>
      </c>
      <c r="Q21" s="71">
        <v>1.3934286454505664</v>
      </c>
      <c r="R21" s="71">
        <v>0</v>
      </c>
      <c r="S21" s="71">
        <v>3.0648608036258609</v>
      </c>
      <c r="T21" s="72"/>
      <c r="U21" s="71">
        <v>24733188</v>
      </c>
      <c r="V21" s="71">
        <v>1137</v>
      </c>
      <c r="W21" s="71">
        <v>37</v>
      </c>
      <c r="X21" s="71">
        <v>12092</v>
      </c>
      <c r="Y21" s="71">
        <v>8402</v>
      </c>
      <c r="Z21" s="71">
        <v>14615</v>
      </c>
      <c r="AA21" s="71">
        <v>4062</v>
      </c>
      <c r="AB21" s="71">
        <v>19728</v>
      </c>
      <c r="AC21" s="71">
        <v>0</v>
      </c>
      <c r="AD21" s="71">
        <v>3.0648608036258609</v>
      </c>
      <c r="AE21" s="72"/>
      <c r="AF21" s="71">
        <v>191899306.568106</v>
      </c>
      <c r="AG21" s="71">
        <v>2295731.048779415</v>
      </c>
      <c r="AH21" s="71">
        <v>212656.44531209889</v>
      </c>
      <c r="AI21" s="71">
        <v>77427643.212087497</v>
      </c>
      <c r="AJ21" s="71">
        <v>38075357.908083662</v>
      </c>
      <c r="AK21" s="71">
        <v>0</v>
      </c>
      <c r="AL21" s="71">
        <v>0</v>
      </c>
      <c r="AM21" s="71">
        <v>2705740.1068772692</v>
      </c>
      <c r="AN21" s="71">
        <v>0</v>
      </c>
      <c r="AO21" s="71">
        <v>0</v>
      </c>
      <c r="AP21" s="71">
        <v>312616435.28924596</v>
      </c>
      <c r="AQ21" s="72"/>
      <c r="AR21" s="71">
        <v>386</v>
      </c>
      <c r="AS21" s="71">
        <v>241</v>
      </c>
      <c r="AT21" s="71">
        <v>0</v>
      </c>
      <c r="AU21" s="71">
        <v>0</v>
      </c>
      <c r="AV21" s="71">
        <v>0</v>
      </c>
      <c r="AW21" s="71">
        <v>0</v>
      </c>
      <c r="AX21" s="71"/>
      <c r="AY21" s="72"/>
      <c r="AZ21" s="71">
        <v>1857.6</v>
      </c>
      <c r="BA21" s="71">
        <v>5952.5</v>
      </c>
      <c r="BB21" s="71">
        <v>0</v>
      </c>
      <c r="BC21" s="71">
        <v>0</v>
      </c>
      <c r="BD21" s="71">
        <v>0</v>
      </c>
      <c r="BE21" s="71">
        <v>0</v>
      </c>
      <c r="BF21" s="71"/>
      <c r="BG21" s="72"/>
      <c r="BH21" s="71">
        <v>0</v>
      </c>
      <c r="BI21" s="71">
        <v>0</v>
      </c>
      <c r="BJ21" s="71">
        <v>144.77799999999999</v>
      </c>
      <c r="BK21" s="71">
        <v>0</v>
      </c>
      <c r="BL21" s="71">
        <v>3.153</v>
      </c>
      <c r="BM21" s="71">
        <v>0</v>
      </c>
      <c r="BN21" s="72"/>
      <c r="BO21" s="71">
        <v>0</v>
      </c>
      <c r="BP21" s="71">
        <v>0</v>
      </c>
      <c r="BQ21" s="71">
        <v>9</v>
      </c>
      <c r="BR21" s="71">
        <v>0</v>
      </c>
      <c r="BS21" s="71">
        <v>1</v>
      </c>
      <c r="BT21" s="71">
        <v>0</v>
      </c>
      <c r="BU21"/>
      <c r="BV21" s="70">
        <v>141.77500000000001</v>
      </c>
      <c r="BW21" s="70">
        <v>0</v>
      </c>
      <c r="BX21" s="70">
        <v>0</v>
      </c>
      <c r="BY21" s="70">
        <v>0</v>
      </c>
      <c r="BZ21" s="70">
        <v>0</v>
      </c>
      <c r="CA21" s="70">
        <v>0</v>
      </c>
      <c r="CB21" s="70">
        <v>0</v>
      </c>
      <c r="CC21" s="70">
        <v>6.1559999999999997</v>
      </c>
      <c r="CD21" s="70">
        <v>0</v>
      </c>
    </row>
    <row r="22" spans="1:82">
      <c r="A22" s="70" t="s">
        <v>1876</v>
      </c>
      <c r="B22" s="70">
        <v>201</v>
      </c>
      <c r="C22" s="70">
        <v>14</v>
      </c>
      <c r="D22" s="70">
        <v>12</v>
      </c>
      <c r="E22" s="70">
        <v>2017</v>
      </c>
      <c r="F22" s="70" t="s">
        <v>156</v>
      </c>
      <c r="G22" s="70" t="s">
        <v>1862</v>
      </c>
      <c r="H22" s="70" t="s">
        <v>1863</v>
      </c>
      <c r="I22" s="148"/>
      <c r="J22" s="71">
        <v>116.98872333776367</v>
      </c>
      <c r="K22" s="71">
        <v>3.0590685353808031</v>
      </c>
      <c r="L22" s="71">
        <v>1.1577050779259692</v>
      </c>
      <c r="M22" s="71">
        <v>50.871731914193539</v>
      </c>
      <c r="N22" s="71">
        <v>30.769149926371821</v>
      </c>
      <c r="O22" s="71">
        <v>24.991197153199721</v>
      </c>
      <c r="P22" s="71">
        <v>19.688354268297822</v>
      </c>
      <c r="Q22" s="71">
        <v>1.3665329818063801</v>
      </c>
      <c r="R22" s="71">
        <v>0</v>
      </c>
      <c r="S22" s="71">
        <v>2.6623601120232596</v>
      </c>
      <c r="T22" s="72"/>
      <c r="U22" s="71">
        <v>27017100</v>
      </c>
      <c r="V22" s="71">
        <v>1137</v>
      </c>
      <c r="W22" s="71">
        <v>37</v>
      </c>
      <c r="X22" s="71">
        <v>12092</v>
      </c>
      <c r="Y22" s="71">
        <v>8606</v>
      </c>
      <c r="Z22" s="71">
        <v>14942</v>
      </c>
      <c r="AA22" s="71">
        <v>4078</v>
      </c>
      <c r="AB22" s="71">
        <v>20007</v>
      </c>
      <c r="AC22" s="71">
        <v>0</v>
      </c>
      <c r="AD22" s="71">
        <v>2.6623601120232601</v>
      </c>
      <c r="AE22" s="72"/>
      <c r="AF22" s="71">
        <v>183590918.46113691</v>
      </c>
      <c r="AG22" s="71">
        <v>2332477.500873934</v>
      </c>
      <c r="AH22" s="71">
        <v>254409.43709102881</v>
      </c>
      <c r="AI22" s="71">
        <v>80430670.071648881</v>
      </c>
      <c r="AJ22" s="71">
        <v>44378755.754823089</v>
      </c>
      <c r="AK22" s="71">
        <v>0</v>
      </c>
      <c r="AL22" s="71">
        <v>0</v>
      </c>
      <c r="AM22" s="71">
        <v>2748299.2116838102</v>
      </c>
      <c r="AN22" s="71">
        <v>0</v>
      </c>
      <c r="AO22" s="71">
        <v>0</v>
      </c>
      <c r="AP22" s="71">
        <v>313735530.43725765</v>
      </c>
      <c r="AQ22" s="72"/>
      <c r="AR22" s="71">
        <v>416</v>
      </c>
      <c r="AS22" s="71">
        <v>259</v>
      </c>
      <c r="AT22" s="71">
        <v>0</v>
      </c>
      <c r="AU22" s="71">
        <v>0</v>
      </c>
      <c r="AV22" s="71">
        <v>0</v>
      </c>
      <c r="AW22" s="71">
        <v>0</v>
      </c>
      <c r="AX22" s="71"/>
      <c r="AY22" s="72"/>
      <c r="AZ22" s="71">
        <v>2028.1</v>
      </c>
      <c r="BA22" s="71">
        <v>6408.5999999999976</v>
      </c>
      <c r="BB22" s="71">
        <v>0</v>
      </c>
      <c r="BC22" s="71">
        <v>0</v>
      </c>
      <c r="BD22" s="71">
        <v>0</v>
      </c>
      <c r="BE22" s="71">
        <v>0</v>
      </c>
      <c r="BF22" s="71"/>
      <c r="BG22" s="72"/>
      <c r="BH22" s="71">
        <v>0</v>
      </c>
      <c r="BI22" s="71">
        <v>0</v>
      </c>
      <c r="BJ22" s="71">
        <v>146.983</v>
      </c>
      <c r="BK22" s="71">
        <v>0</v>
      </c>
      <c r="BL22" s="71">
        <v>3.081</v>
      </c>
      <c r="BM22" s="71">
        <v>0</v>
      </c>
      <c r="BN22" s="72"/>
      <c r="BO22" s="71">
        <v>0</v>
      </c>
      <c r="BP22" s="71">
        <v>0</v>
      </c>
      <c r="BQ22" s="71">
        <v>9</v>
      </c>
      <c r="BR22" s="71">
        <v>0</v>
      </c>
      <c r="BS22" s="71">
        <v>1</v>
      </c>
      <c r="BT22" s="71">
        <v>0</v>
      </c>
      <c r="BU22"/>
      <c r="BV22" s="70">
        <v>137.184</v>
      </c>
      <c r="BW22" s="70">
        <v>0</v>
      </c>
      <c r="BX22" s="70">
        <v>0</v>
      </c>
      <c r="BY22" s="70">
        <v>0</v>
      </c>
      <c r="BZ22" s="70">
        <v>0</v>
      </c>
      <c r="CA22" s="70">
        <v>0</v>
      </c>
      <c r="CB22" s="70">
        <v>3.544</v>
      </c>
      <c r="CC22" s="70">
        <v>9.3360000000000003</v>
      </c>
      <c r="CD22" s="70">
        <v>0</v>
      </c>
    </row>
    <row r="23" spans="1:82">
      <c r="A23" s="70" t="s">
        <v>1877</v>
      </c>
      <c r="B23" s="70">
        <v>202</v>
      </c>
      <c r="C23" s="70">
        <v>15</v>
      </c>
      <c r="D23" s="70">
        <v>12</v>
      </c>
      <c r="E23" s="70">
        <v>2018</v>
      </c>
      <c r="F23" s="70" t="s">
        <v>183</v>
      </c>
      <c r="G23" s="70" t="s">
        <v>1862</v>
      </c>
      <c r="H23" s="70" t="s">
        <v>1863</v>
      </c>
      <c r="I23" s="148"/>
      <c r="J23" s="71">
        <v>125.70454220336765</v>
      </c>
      <c r="K23" s="71">
        <v>2.9207140075960902</v>
      </c>
      <c r="L23" s="71">
        <v>1.0244634488736462</v>
      </c>
      <c r="M23" s="71">
        <v>47.285351421524531</v>
      </c>
      <c r="N23" s="71">
        <v>28.646417282860966</v>
      </c>
      <c r="O23" s="71">
        <v>25.007439651882272</v>
      </c>
      <c r="P23" s="71">
        <v>19.879542415385089</v>
      </c>
      <c r="Q23" s="71">
        <v>1.2820041167812799</v>
      </c>
      <c r="R23" s="71">
        <v>0</v>
      </c>
      <c r="S23" s="71">
        <v>3.1985164486589981</v>
      </c>
      <c r="T23" s="72"/>
      <c r="U23" s="71">
        <v>29466222</v>
      </c>
      <c r="V23" s="71">
        <v>1137</v>
      </c>
      <c r="W23" s="71">
        <v>37</v>
      </c>
      <c r="X23" s="71">
        <v>12092</v>
      </c>
      <c r="Y23" s="71">
        <v>8689</v>
      </c>
      <c r="Z23" s="71">
        <v>15238</v>
      </c>
      <c r="AA23" s="71">
        <v>4159</v>
      </c>
      <c r="AB23" s="71">
        <v>20227</v>
      </c>
      <c r="AC23" s="71">
        <v>0</v>
      </c>
      <c r="AD23" s="71">
        <v>3.1985164486589981</v>
      </c>
      <c r="AE23" s="72"/>
      <c r="AF23" s="71">
        <v>192307247.2508575</v>
      </c>
      <c r="AG23" s="71">
        <v>2104983.2924551088</v>
      </c>
      <c r="AH23" s="71">
        <v>237754.44816326111</v>
      </c>
      <c r="AI23" s="71">
        <v>73828689.843546748</v>
      </c>
      <c r="AJ23" s="71">
        <v>40035190.835777432</v>
      </c>
      <c r="AK23" s="71">
        <v>0</v>
      </c>
      <c r="AL23" s="71">
        <v>0</v>
      </c>
      <c r="AM23" s="71">
        <v>2784269.0163645209</v>
      </c>
      <c r="AN23" s="71">
        <v>0</v>
      </c>
      <c r="AO23" s="71">
        <v>0</v>
      </c>
      <c r="AP23" s="71">
        <v>311298134.6871646</v>
      </c>
      <c r="AQ23" s="72"/>
      <c r="AR23" s="71">
        <v>465</v>
      </c>
      <c r="AS23" s="71">
        <v>287</v>
      </c>
      <c r="AT23" s="71">
        <v>0</v>
      </c>
      <c r="AU23" s="71">
        <v>0</v>
      </c>
      <c r="AV23" s="71">
        <v>0</v>
      </c>
      <c r="AW23" s="71">
        <v>0</v>
      </c>
      <c r="AX23" s="71"/>
      <c r="AY23" s="72"/>
      <c r="AZ23" s="71">
        <v>2277.5</v>
      </c>
      <c r="BA23" s="71">
        <v>6942</v>
      </c>
      <c r="BB23" s="71">
        <v>0</v>
      </c>
      <c r="BC23" s="71">
        <v>0</v>
      </c>
      <c r="BD23" s="71">
        <v>0</v>
      </c>
      <c r="BE23" s="71">
        <v>0</v>
      </c>
      <c r="BF23" s="71"/>
      <c r="BG23" s="72"/>
      <c r="BH23" s="71">
        <v>0</v>
      </c>
      <c r="BI23" s="71">
        <v>0</v>
      </c>
      <c r="BJ23" s="71">
        <v>143.84</v>
      </c>
      <c r="BK23" s="71">
        <v>0</v>
      </c>
      <c r="BL23" s="71">
        <v>6.149</v>
      </c>
      <c r="BM23" s="71">
        <v>0</v>
      </c>
      <c r="BN23" s="72"/>
      <c r="BO23" s="71">
        <v>0</v>
      </c>
      <c r="BP23" s="71">
        <v>0</v>
      </c>
      <c r="BQ23" s="71">
        <v>9</v>
      </c>
      <c r="BR23" s="71">
        <v>0</v>
      </c>
      <c r="BS23" s="71">
        <v>2</v>
      </c>
      <c r="BT23" s="71">
        <v>0</v>
      </c>
      <c r="BU23"/>
      <c r="BV23" s="70">
        <v>138.19</v>
      </c>
      <c r="BW23" s="70">
        <v>0</v>
      </c>
      <c r="BX23" s="70">
        <v>0</v>
      </c>
      <c r="BY23" s="70">
        <v>0</v>
      </c>
      <c r="BZ23" s="70">
        <v>0</v>
      </c>
      <c r="CA23" s="70">
        <v>0</v>
      </c>
      <c r="CB23" s="70">
        <v>0</v>
      </c>
      <c r="CC23" s="70">
        <v>11.798999999999999</v>
      </c>
      <c r="CD23" s="70">
        <v>0</v>
      </c>
    </row>
    <row r="24" spans="1:82">
      <c r="A24" s="70" t="s">
        <v>1878</v>
      </c>
      <c r="B24" s="70">
        <v>203</v>
      </c>
      <c r="C24" s="70">
        <v>16</v>
      </c>
      <c r="D24" s="70">
        <v>12</v>
      </c>
      <c r="E24" s="70">
        <v>2019</v>
      </c>
      <c r="F24" s="70" t="s">
        <v>158</v>
      </c>
      <c r="G24" s="70" t="s">
        <v>1862</v>
      </c>
      <c r="H24" s="70" t="s">
        <v>1863</v>
      </c>
      <c r="I24" s="148"/>
      <c r="J24" s="71">
        <v>118.92315486508339</v>
      </c>
      <c r="K24" s="71">
        <v>2.635029739488477</v>
      </c>
      <c r="L24" s="71">
        <v>1.0326737176481555</v>
      </c>
      <c r="M24" s="71">
        <v>45.959628184834159</v>
      </c>
      <c r="N24" s="71">
        <v>25.534963556277226</v>
      </c>
      <c r="O24" s="71">
        <v>24.765719392344128</v>
      </c>
      <c r="P24" s="71">
        <v>19.711612797517557</v>
      </c>
      <c r="Q24" s="71">
        <v>1.2632081940651501</v>
      </c>
      <c r="R24" s="71">
        <v>0</v>
      </c>
      <c r="S24" s="71">
        <v>2.4484975880753805</v>
      </c>
      <c r="T24" s="72"/>
      <c r="U24" s="71">
        <v>27915916</v>
      </c>
      <c r="V24" s="71">
        <v>1137</v>
      </c>
      <c r="W24" s="71">
        <v>37</v>
      </c>
      <c r="X24" s="71">
        <v>12092</v>
      </c>
      <c r="Y24" s="71">
        <v>8859</v>
      </c>
      <c r="Z24" s="71">
        <v>15505</v>
      </c>
      <c r="AA24" s="71">
        <v>4093</v>
      </c>
      <c r="AB24" s="71">
        <v>20470</v>
      </c>
      <c r="AC24" s="71">
        <v>0</v>
      </c>
      <c r="AD24" s="71">
        <v>2.448497588075381</v>
      </c>
      <c r="AE24" s="72"/>
      <c r="AF24" s="71">
        <v>186725599.05417901</v>
      </c>
      <c r="AG24" s="71">
        <v>1968527.214776085</v>
      </c>
      <c r="AH24" s="71">
        <v>253247.9464008635</v>
      </c>
      <c r="AI24" s="71">
        <v>73931113.01828514</v>
      </c>
      <c r="AJ24" s="71">
        <v>36829305.799113743</v>
      </c>
      <c r="AK24" s="71">
        <v>0</v>
      </c>
      <c r="AL24" s="71">
        <v>0</v>
      </c>
      <c r="AM24" s="71">
        <v>2787859.9019225035</v>
      </c>
      <c r="AN24" s="71">
        <v>0</v>
      </c>
      <c r="AO24" s="71">
        <v>0</v>
      </c>
      <c r="AP24" s="71">
        <v>302495652.93467736</v>
      </c>
      <c r="AQ24" s="72"/>
      <c r="AR24" s="71">
        <v>523</v>
      </c>
      <c r="AS24" s="71">
        <v>301</v>
      </c>
      <c r="AT24" s="71">
        <v>0</v>
      </c>
      <c r="AU24" s="71">
        <v>0</v>
      </c>
      <c r="AV24" s="71">
        <v>0</v>
      </c>
      <c r="AW24" s="71">
        <v>0</v>
      </c>
      <c r="AX24" s="71"/>
      <c r="AY24" s="72"/>
      <c r="AZ24" s="71">
        <v>2611.7000000000021</v>
      </c>
      <c r="BA24" s="71">
        <v>7224.0999999999967</v>
      </c>
      <c r="BB24" s="71">
        <v>0</v>
      </c>
      <c r="BC24" s="71">
        <v>0</v>
      </c>
      <c r="BD24" s="71">
        <v>0</v>
      </c>
      <c r="BE24" s="71">
        <v>0</v>
      </c>
      <c r="BF24" s="71"/>
      <c r="BG24" s="72"/>
      <c r="BH24" s="71">
        <v>0</v>
      </c>
      <c r="BI24" s="71">
        <v>0</v>
      </c>
      <c r="BJ24" s="71">
        <v>144.768</v>
      </c>
      <c r="BK24" s="71">
        <v>0</v>
      </c>
      <c r="BL24" s="71">
        <v>5.55</v>
      </c>
      <c r="BM24" s="71">
        <v>0</v>
      </c>
      <c r="BN24" s="72"/>
      <c r="BO24" s="71">
        <v>0</v>
      </c>
      <c r="BP24" s="71">
        <v>0</v>
      </c>
      <c r="BQ24" s="71">
        <v>9</v>
      </c>
      <c r="BR24" s="71">
        <v>0</v>
      </c>
      <c r="BS24" s="71">
        <v>2</v>
      </c>
      <c r="BT24" s="71">
        <v>0</v>
      </c>
      <c r="BU24"/>
      <c r="BV24" s="70">
        <v>136.46700000000001</v>
      </c>
      <c r="BW24" s="70">
        <v>0</v>
      </c>
      <c r="BX24" s="70">
        <v>0</v>
      </c>
      <c r="BY24" s="70">
        <v>0</v>
      </c>
      <c r="BZ24" s="70">
        <v>0</v>
      </c>
      <c r="CA24" s="70">
        <v>0</v>
      </c>
      <c r="CB24" s="70">
        <v>0</v>
      </c>
      <c r="CC24" s="70">
        <v>13.851000000000001</v>
      </c>
      <c r="CD24" s="70">
        <v>0</v>
      </c>
    </row>
    <row r="25" spans="1:82">
      <c r="A25" s="70" t="s">
        <v>1879</v>
      </c>
      <c r="B25" s="70">
        <v>204</v>
      </c>
      <c r="C25" s="70">
        <v>17</v>
      </c>
      <c r="D25" s="70">
        <v>12</v>
      </c>
      <c r="E25" s="70">
        <v>2020</v>
      </c>
      <c r="F25" s="70" t="s">
        <v>159</v>
      </c>
      <c r="G25" s="70" t="s">
        <v>1862</v>
      </c>
      <c r="H25" s="70" t="s">
        <v>1863</v>
      </c>
      <c r="I25" s="148"/>
      <c r="J25" s="71">
        <v>114.8190331157641</v>
      </c>
      <c r="K25" s="71">
        <v>2.8323263391090947</v>
      </c>
      <c r="L25" s="71">
        <v>1.0323179748282885</v>
      </c>
      <c r="M25" s="71">
        <v>51.7027553474501</v>
      </c>
      <c r="N25" s="71">
        <v>25.614416718575189</v>
      </c>
      <c r="O25" s="71">
        <v>21.99355285904107</v>
      </c>
      <c r="P25" s="71">
        <v>18.794420256676212</v>
      </c>
      <c r="Q25" s="71">
        <v>1.2181285454216799</v>
      </c>
      <c r="R25" s="71">
        <v>0</v>
      </c>
      <c r="S25" s="71">
        <v>2.4187400692489081</v>
      </c>
      <c r="T25" s="72"/>
      <c r="U25" s="71">
        <v>28671897</v>
      </c>
      <c r="V25" s="71">
        <v>1058</v>
      </c>
      <c r="W25" s="71">
        <v>41</v>
      </c>
      <c r="X25" s="71">
        <v>13899</v>
      </c>
      <c r="Y25" s="71">
        <v>9033</v>
      </c>
      <c r="Z25" s="71">
        <v>15716</v>
      </c>
      <c r="AA25" s="71">
        <v>4148</v>
      </c>
      <c r="AB25" s="71">
        <v>20660</v>
      </c>
      <c r="AC25" s="71">
        <v>0</v>
      </c>
      <c r="AD25" s="71">
        <v>2.4187400692489081</v>
      </c>
      <c r="AE25" s="72"/>
      <c r="AF25" s="71">
        <v>185568502.71011171</v>
      </c>
      <c r="AG25" s="71">
        <v>2168004.1585765206</v>
      </c>
      <c r="AH25" s="71">
        <v>268214.41557523969</v>
      </c>
      <c r="AI25" s="71">
        <v>84750663.728131443</v>
      </c>
      <c r="AJ25" s="71">
        <v>40199491.500256822</v>
      </c>
      <c r="AK25" s="71"/>
      <c r="AL25" s="71"/>
      <c r="AM25" s="71">
        <v>2696359.5373874721</v>
      </c>
      <c r="AN25" s="71"/>
      <c r="AO25" s="71"/>
      <c r="AP25" s="71">
        <v>315651236.05003923</v>
      </c>
      <c r="AQ25" s="72"/>
      <c r="AR25" s="71">
        <v>591</v>
      </c>
      <c r="AS25" s="71">
        <v>312</v>
      </c>
      <c r="AT25" s="71">
        <v>0</v>
      </c>
      <c r="AU25" s="71">
        <v>0</v>
      </c>
      <c r="AV25" s="71">
        <v>0</v>
      </c>
      <c r="AW25" s="71">
        <v>0</v>
      </c>
      <c r="AX25" s="71"/>
      <c r="AY25" s="72"/>
      <c r="AZ25" s="71">
        <v>3002.100000000004</v>
      </c>
      <c r="BA25" s="71">
        <v>7613.6999999999971</v>
      </c>
      <c r="BB25" s="71">
        <v>0</v>
      </c>
      <c r="BC25" s="71">
        <v>0</v>
      </c>
      <c r="BD25" s="71">
        <v>0</v>
      </c>
      <c r="BE25" s="71">
        <v>0</v>
      </c>
      <c r="BF25" s="71"/>
      <c r="BG25" s="72"/>
      <c r="BH25" s="71">
        <v>0</v>
      </c>
      <c r="BI25" s="71">
        <v>0</v>
      </c>
      <c r="BJ25" s="71">
        <v>148.60499999999999</v>
      </c>
      <c r="BK25" s="71">
        <v>0</v>
      </c>
      <c r="BL25" s="71">
        <v>5.1839999999999993</v>
      </c>
      <c r="BM25" s="71">
        <v>0</v>
      </c>
      <c r="BN25" s="72"/>
      <c r="BO25" s="71">
        <v>0</v>
      </c>
      <c r="BP25" s="71">
        <v>0</v>
      </c>
      <c r="BQ25" s="71">
        <v>8</v>
      </c>
      <c r="BR25" s="71">
        <v>0</v>
      </c>
      <c r="BS25" s="71">
        <v>2</v>
      </c>
      <c r="BT25" s="71">
        <v>0</v>
      </c>
      <c r="BU25"/>
      <c r="BV25" s="70">
        <v>128.65199999999999</v>
      </c>
      <c r="BW25" s="70">
        <v>0</v>
      </c>
      <c r="BX25" s="70">
        <v>0</v>
      </c>
      <c r="BY25" s="70">
        <v>0</v>
      </c>
      <c r="BZ25" s="70">
        <v>0</v>
      </c>
      <c r="CA25" s="70">
        <v>0</v>
      </c>
      <c r="CB25" s="70">
        <v>0</v>
      </c>
      <c r="CC25" s="70">
        <v>25.137</v>
      </c>
      <c r="CD25" s="70">
        <v>0</v>
      </c>
    </row>
    <row r="26" spans="1:82">
      <c r="A26" s="70" t="s">
        <v>1880</v>
      </c>
      <c r="B26" s="70">
        <v>204</v>
      </c>
      <c r="C26" s="70">
        <v>18</v>
      </c>
      <c r="D26" s="70">
        <v>12</v>
      </c>
      <c r="E26" s="70">
        <v>2021</v>
      </c>
      <c r="F26" s="70" t="s">
        <v>160</v>
      </c>
      <c r="G26" s="1064" t="s">
        <v>1862</v>
      </c>
      <c r="H26" s="70" t="s">
        <v>1863</v>
      </c>
      <c r="I26" s="148"/>
      <c r="J26" s="71">
        <v>71.63876410260545</v>
      </c>
      <c r="K26" s="71">
        <v>2.9632437249724579</v>
      </c>
      <c r="L26" s="71">
        <v>0.9365795146239948</v>
      </c>
      <c r="M26" s="71">
        <v>57.895343495673302</v>
      </c>
      <c r="N26" s="71">
        <v>26.07443105476273</v>
      </c>
      <c r="O26" s="71">
        <v>22.03158916608437</v>
      </c>
      <c r="P26" s="71">
        <v>19.525054806640629</v>
      </c>
      <c r="Q26" s="71">
        <v>1.2173128021291399</v>
      </c>
      <c r="R26" s="71">
        <v>0</v>
      </c>
      <c r="S26" s="71">
        <v>2.4654051612310779</v>
      </c>
      <c r="T26" s="72"/>
      <c r="U26" s="71">
        <v>19071598</v>
      </c>
      <c r="V26" s="71">
        <v>1058</v>
      </c>
      <c r="W26" s="71">
        <v>41</v>
      </c>
      <c r="X26" s="71">
        <v>13899</v>
      </c>
      <c r="Y26" s="71">
        <v>9245</v>
      </c>
      <c r="Z26" s="71">
        <v>16210</v>
      </c>
      <c r="AA26" s="71">
        <v>4202</v>
      </c>
      <c r="AB26" s="71">
        <v>20849</v>
      </c>
      <c r="AC26" s="71">
        <v>0</v>
      </c>
      <c r="AD26" s="71">
        <v>2.4654051612310779</v>
      </c>
      <c r="AE26" s="72"/>
      <c r="AF26" s="71">
        <v>115253777.49490763</v>
      </c>
      <c r="AG26" s="71">
        <v>2097088.7745110765</v>
      </c>
      <c r="AH26" s="71">
        <v>235371.13385832892</v>
      </c>
      <c r="AI26" s="71">
        <v>93864036.655564964</v>
      </c>
      <c r="AJ26" s="71">
        <v>36334110.579337582</v>
      </c>
      <c r="AK26" s="71">
        <v>0</v>
      </c>
      <c r="AL26" s="71">
        <v>0</v>
      </c>
      <c r="AM26" s="71">
        <v>2736720.7969048829</v>
      </c>
      <c r="AN26" s="71">
        <v>0</v>
      </c>
      <c r="AO26" s="71">
        <v>0</v>
      </c>
      <c r="AP26" s="71">
        <v>250521105.43508449</v>
      </c>
      <c r="AQ26" s="72"/>
      <c r="AR26" s="71">
        <v>668</v>
      </c>
      <c r="AS26" s="71">
        <v>318</v>
      </c>
      <c r="AT26" s="71">
        <v>0</v>
      </c>
      <c r="AU26" s="71">
        <v>0</v>
      </c>
      <c r="AV26" s="71">
        <v>0</v>
      </c>
      <c r="AW26" s="71">
        <v>0</v>
      </c>
      <c r="AX26" s="71"/>
      <c r="AY26" s="72"/>
      <c r="AZ26" s="71">
        <v>3437.0000000000041</v>
      </c>
      <c r="BA26" s="71">
        <v>7838.7999999999975</v>
      </c>
      <c r="BB26" s="71">
        <v>0</v>
      </c>
      <c r="BC26" s="71">
        <v>0</v>
      </c>
      <c r="BD26" s="71">
        <v>0</v>
      </c>
      <c r="BE26" s="71">
        <v>0</v>
      </c>
      <c r="BF26" s="71"/>
      <c r="BG26" s="72"/>
      <c r="BH26" s="71">
        <v>0</v>
      </c>
      <c r="BI26" s="71">
        <v>0</v>
      </c>
      <c r="BJ26" s="71">
        <v>162.54300000000001</v>
      </c>
      <c r="BK26" s="71">
        <v>0</v>
      </c>
      <c r="BL26" s="71">
        <v>4.9409999999999998</v>
      </c>
      <c r="BM26" s="71">
        <v>0</v>
      </c>
      <c r="BN26" s="72"/>
      <c r="BO26" s="71">
        <v>0</v>
      </c>
      <c r="BP26" s="71">
        <v>0</v>
      </c>
      <c r="BQ26" s="71">
        <v>9</v>
      </c>
      <c r="BR26" s="71">
        <v>0</v>
      </c>
      <c r="BS26" s="71">
        <v>2</v>
      </c>
      <c r="BT26" s="71">
        <v>0</v>
      </c>
      <c r="BU26"/>
      <c r="BV26" s="70">
        <v>134.03700000000001</v>
      </c>
      <c r="BW26" s="70">
        <v>0</v>
      </c>
      <c r="BX26" s="70">
        <v>0</v>
      </c>
      <c r="BY26" s="70">
        <v>0</v>
      </c>
      <c r="BZ26" s="70">
        <v>0</v>
      </c>
      <c r="CA26" s="70">
        <v>0</v>
      </c>
      <c r="CB26" s="70">
        <v>0</v>
      </c>
      <c r="CC26" s="70">
        <v>33.447000000000003</v>
      </c>
      <c r="CD26" s="70">
        <v>0</v>
      </c>
    </row>
    <row r="27" spans="1:82">
      <c r="A27" s="70" t="s">
        <v>1881</v>
      </c>
      <c r="B27" s="70">
        <v>204</v>
      </c>
      <c r="C27" s="70">
        <v>19</v>
      </c>
      <c r="D27" s="70">
        <v>12</v>
      </c>
      <c r="E27" s="70">
        <v>2022</v>
      </c>
      <c r="F27" s="70" t="s">
        <v>161</v>
      </c>
      <c r="G27" s="1064" t="s">
        <v>1862</v>
      </c>
      <c r="H27" s="70" t="s">
        <v>1863</v>
      </c>
      <c r="I27" s="148"/>
      <c r="J27" s="71">
        <v>120.36165555277438</v>
      </c>
      <c r="K27" s="71">
        <v>2.8173357533791168</v>
      </c>
      <c r="L27" s="71">
        <v>0.76242318001066611</v>
      </c>
      <c r="M27" s="71">
        <v>52.720367712162428</v>
      </c>
      <c r="N27" s="71">
        <v>28.643200813181124</v>
      </c>
      <c r="O27" s="71">
        <v>23.537557336145763</v>
      </c>
      <c r="P27" s="71">
        <v>19.813134495880156</v>
      </c>
      <c r="Q27" s="71">
        <v>1.2422125467419851</v>
      </c>
      <c r="R27" s="71">
        <v>0</v>
      </c>
      <c r="S27" s="71">
        <v>3.0153653730735628</v>
      </c>
      <c r="T27" s="72"/>
      <c r="U27" s="71">
        <v>33053622</v>
      </c>
      <c r="V27" s="71">
        <v>1058</v>
      </c>
      <c r="W27" s="71">
        <v>41</v>
      </c>
      <c r="X27" s="71">
        <v>13899</v>
      </c>
      <c r="Y27" s="71">
        <v>9404</v>
      </c>
      <c r="Z27" s="71">
        <v>16454</v>
      </c>
      <c r="AA27" s="71">
        <v>4329</v>
      </c>
      <c r="AB27" s="71">
        <v>21101</v>
      </c>
      <c r="AC27" s="71">
        <v>0</v>
      </c>
      <c r="AD27" s="71">
        <v>3.0153653730735628</v>
      </c>
      <c r="AE27" s="72"/>
      <c r="AF27" s="71">
        <v>181712183.48021033</v>
      </c>
      <c r="AG27" s="71">
        <v>2086418.5928303113</v>
      </c>
      <c r="AH27" s="71">
        <v>229885.07663068007</v>
      </c>
      <c r="AI27" s="71">
        <v>83562905.64302358</v>
      </c>
      <c r="AJ27" s="71">
        <v>41086589.714862756</v>
      </c>
      <c r="AK27" s="71">
        <v>0</v>
      </c>
      <c r="AL27" s="71">
        <v>0</v>
      </c>
      <c r="AM27" s="71">
        <v>2724715.0392845455</v>
      </c>
      <c r="AN27" s="71">
        <v>0</v>
      </c>
      <c r="AO27" s="71">
        <v>0</v>
      </c>
      <c r="AP27" s="71">
        <v>311402697.54684216</v>
      </c>
      <c r="AQ27" s="72"/>
      <c r="AR27" s="71">
        <v>744</v>
      </c>
      <c r="AS27" s="71">
        <v>318</v>
      </c>
      <c r="AT27" s="71">
        <v>0</v>
      </c>
      <c r="AU27" s="71">
        <v>0</v>
      </c>
      <c r="AV27" s="71">
        <v>0</v>
      </c>
      <c r="AW27" s="71">
        <v>0</v>
      </c>
      <c r="AX27" s="71"/>
      <c r="AY27" s="72"/>
      <c r="AZ27" s="71">
        <v>3875.7000000000048</v>
      </c>
      <c r="BA27" s="71">
        <v>7838.7999999999965</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1882</v>
      </c>
      <c r="B28" s="70">
        <v>204</v>
      </c>
      <c r="C28" s="70">
        <v>20</v>
      </c>
      <c r="D28" s="70">
        <v>12</v>
      </c>
      <c r="E28" s="70">
        <v>2023</v>
      </c>
      <c r="F28" s="70" t="s">
        <v>1539</v>
      </c>
      <c r="G28" s="70" t="s">
        <v>1862</v>
      </c>
      <c r="H28" s="70" t="s">
        <v>1863</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819</v>
      </c>
      <c r="AS28" s="71">
        <v>318</v>
      </c>
      <c r="AT28" s="71">
        <v>0</v>
      </c>
      <c r="AU28" s="71">
        <v>0</v>
      </c>
      <c r="AV28" s="71">
        <v>0</v>
      </c>
      <c r="AW28" s="71">
        <v>0</v>
      </c>
      <c r="AX28" s="71"/>
      <c r="AY28" s="72"/>
      <c r="AZ28" s="71">
        <v>4314.6000000000067</v>
      </c>
      <c r="BA28" s="71">
        <v>7838.7999999999965</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1883</v>
      </c>
      <c r="B29" s="70">
        <v>204</v>
      </c>
      <c r="C29" s="70">
        <v>21</v>
      </c>
      <c r="D29" s="70">
        <v>12</v>
      </c>
      <c r="E29" s="70">
        <v>2024</v>
      </c>
      <c r="F29" s="70" t="s">
        <v>1554</v>
      </c>
      <c r="G29" s="70" t="s">
        <v>1862</v>
      </c>
      <c r="H29" s="70" t="s">
        <v>1863</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1884</v>
      </c>
      <c r="B30" s="70">
        <v>426</v>
      </c>
      <c r="C30" s="70">
        <v>1</v>
      </c>
      <c r="D30" s="70">
        <v>26</v>
      </c>
      <c r="E30" s="70">
        <v>1990</v>
      </c>
      <c r="F30" s="70" t="s">
        <v>787</v>
      </c>
      <c r="G30" s="70" t="s">
        <v>1885</v>
      </c>
      <c r="H30" s="70" t="s">
        <v>1886</v>
      </c>
      <c r="I30" s="148"/>
      <c r="J30" s="71">
        <v>76.207281952753917</v>
      </c>
      <c r="K30" s="71">
        <v>5.939353014582939</v>
      </c>
      <c r="L30" s="71">
        <v>0.54033666266712954</v>
      </c>
      <c r="M30" s="71">
        <v>10.8013052203972</v>
      </c>
      <c r="N30" s="71">
        <v>18.939556951132861</v>
      </c>
      <c r="O30" s="71">
        <v>20.969498633830892</v>
      </c>
      <c r="P30" s="71">
        <v>27.96412595682402</v>
      </c>
      <c r="Q30" s="71">
        <v>1.6654340591186101</v>
      </c>
      <c r="R30" s="71">
        <v>0</v>
      </c>
      <c r="S30" s="71">
        <v>1.713185012608474</v>
      </c>
      <c r="T30" s="72"/>
      <c r="U30" s="71">
        <v>2014123</v>
      </c>
      <c r="V30" s="71">
        <v>1443</v>
      </c>
      <c r="W30" s="71">
        <v>5</v>
      </c>
      <c r="X30" s="71">
        <v>3876</v>
      </c>
      <c r="Y30" s="71">
        <v>8304</v>
      </c>
      <c r="Z30" s="71">
        <v>8625</v>
      </c>
      <c r="AA30" s="71">
        <v>6790</v>
      </c>
      <c r="AB30" s="71">
        <v>27041</v>
      </c>
      <c r="AC30" s="71">
        <v>0</v>
      </c>
      <c r="AD30" s="71">
        <v>1.713185012608474</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1887</v>
      </c>
      <c r="B31" s="70">
        <v>427</v>
      </c>
      <c r="C31" s="70">
        <v>2</v>
      </c>
      <c r="D31" s="70">
        <v>26</v>
      </c>
      <c r="E31" s="70">
        <v>2005</v>
      </c>
      <c r="F31" s="70" t="s">
        <v>789</v>
      </c>
      <c r="G31" s="70" t="s">
        <v>1885</v>
      </c>
      <c r="H31" s="70" t="s">
        <v>1886</v>
      </c>
      <c r="I31" s="148"/>
      <c r="J31" s="71">
        <v>64.372698927081061</v>
      </c>
      <c r="K31" s="71">
        <v>2.1441782793527091</v>
      </c>
      <c r="L31" s="71">
        <v>1.074993349894354</v>
      </c>
      <c r="M31" s="71">
        <v>16.643069858897611</v>
      </c>
      <c r="N31" s="71">
        <v>29.892894306344491</v>
      </c>
      <c r="O31" s="71">
        <v>31.451822786740831</v>
      </c>
      <c r="P31" s="71">
        <v>30.08649376856874</v>
      </c>
      <c r="Q31" s="71">
        <v>1.55192093684604</v>
      </c>
      <c r="R31" s="71">
        <v>0</v>
      </c>
      <c r="S31" s="71">
        <v>4.6813543798386572</v>
      </c>
      <c r="T31" s="72"/>
      <c r="U31" s="71">
        <v>2483094</v>
      </c>
      <c r="V31" s="71">
        <v>1032</v>
      </c>
      <c r="W31" s="71">
        <v>15</v>
      </c>
      <c r="X31" s="71">
        <v>3692</v>
      </c>
      <c r="Y31" s="71">
        <v>10868</v>
      </c>
      <c r="Z31" s="71">
        <v>14970</v>
      </c>
      <c r="AA31" s="71">
        <v>5983</v>
      </c>
      <c r="AB31" s="71">
        <v>26342</v>
      </c>
      <c r="AC31" s="71">
        <v>0</v>
      </c>
      <c r="AD31" s="71">
        <v>4.6813543798386572</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1888</v>
      </c>
      <c r="B32" s="70">
        <v>428</v>
      </c>
      <c r="C32" s="70">
        <v>3</v>
      </c>
      <c r="D32" s="70">
        <v>26</v>
      </c>
      <c r="E32" s="70">
        <v>2006</v>
      </c>
      <c r="F32" s="70" t="s">
        <v>790</v>
      </c>
      <c r="G32" s="70" t="s">
        <v>1885</v>
      </c>
      <c r="H32" s="70" t="s">
        <v>1886</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1889</v>
      </c>
      <c r="B33" s="70">
        <v>429</v>
      </c>
      <c r="C33" s="70">
        <v>4</v>
      </c>
      <c r="D33" s="70">
        <v>26</v>
      </c>
      <c r="E33" s="70">
        <v>2007</v>
      </c>
      <c r="F33" s="70" t="s">
        <v>791</v>
      </c>
      <c r="G33" s="70" t="s">
        <v>1885</v>
      </c>
      <c r="H33" s="70" t="s">
        <v>1886</v>
      </c>
      <c r="I33" s="148"/>
      <c r="J33" s="71">
        <v>77.317983629841166</v>
      </c>
      <c r="K33" s="71">
        <v>2.1026155168659879</v>
      </c>
      <c r="L33" s="71">
        <v>1.208850424304442</v>
      </c>
      <c r="M33" s="71">
        <v>17.998049499481201</v>
      </c>
      <c r="N33" s="71">
        <v>30.211914730344521</v>
      </c>
      <c r="O33" s="71">
        <v>30.65332922262316</v>
      </c>
      <c r="P33" s="71">
        <v>29.709625205636129</v>
      </c>
      <c r="Q33" s="71">
        <v>1.61449510339712</v>
      </c>
      <c r="R33" s="71">
        <v>0</v>
      </c>
      <c r="S33" s="71">
        <v>4.1857559567504703</v>
      </c>
      <c r="T33" s="72"/>
      <c r="U33" s="71">
        <v>3303253</v>
      </c>
      <c r="V33" s="71">
        <v>941</v>
      </c>
      <c r="W33" s="71">
        <v>17</v>
      </c>
      <c r="X33" s="71">
        <v>4756</v>
      </c>
      <c r="Y33" s="71">
        <v>11126</v>
      </c>
      <c r="Z33" s="71">
        <v>15167</v>
      </c>
      <c r="AA33" s="71">
        <v>5818</v>
      </c>
      <c r="AB33" s="71">
        <v>25955</v>
      </c>
      <c r="AC33" s="71">
        <v>0</v>
      </c>
      <c r="AD33" s="71">
        <v>4.1857559567504703</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1890</v>
      </c>
      <c r="B34" s="70">
        <v>430</v>
      </c>
      <c r="C34" s="70">
        <v>5</v>
      </c>
      <c r="D34" s="70">
        <v>26</v>
      </c>
      <c r="E34" s="70">
        <v>2008</v>
      </c>
      <c r="F34" s="70" t="s">
        <v>792</v>
      </c>
      <c r="G34" s="70" t="s">
        <v>1885</v>
      </c>
      <c r="H34" s="70" t="s">
        <v>1886</v>
      </c>
      <c r="I34" s="148"/>
      <c r="J34" s="71">
        <v>54.888101889874797</v>
      </c>
      <c r="K34" s="71">
        <v>1.642184362618341</v>
      </c>
      <c r="L34" s="71">
        <v>1.0496350248367261</v>
      </c>
      <c r="M34" s="71">
        <v>18.834809080723979</v>
      </c>
      <c r="N34" s="71">
        <v>28.434162552086001</v>
      </c>
      <c r="O34" s="71">
        <v>29.768181502784589</v>
      </c>
      <c r="P34" s="71">
        <v>28.74744260316675</v>
      </c>
      <c r="Q34" s="71">
        <v>1.5703778703992399</v>
      </c>
      <c r="R34" s="71">
        <v>0</v>
      </c>
      <c r="S34" s="71">
        <v>2.3458397304871799</v>
      </c>
      <c r="T34" s="72"/>
      <c r="U34" s="71">
        <v>2422229</v>
      </c>
      <c r="V34" s="71">
        <v>941</v>
      </c>
      <c r="W34" s="71">
        <v>17</v>
      </c>
      <c r="X34" s="71">
        <v>4756</v>
      </c>
      <c r="Y34" s="71">
        <v>11187</v>
      </c>
      <c r="Z34" s="71">
        <v>15246</v>
      </c>
      <c r="AA34" s="71">
        <v>5636</v>
      </c>
      <c r="AB34" s="71">
        <v>25661</v>
      </c>
      <c r="AC34" s="71">
        <v>0</v>
      </c>
      <c r="AD34" s="71">
        <v>2.3458397304871799</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1891</v>
      </c>
      <c r="B35" s="70">
        <v>431</v>
      </c>
      <c r="C35" s="70">
        <v>6</v>
      </c>
      <c r="D35" s="70">
        <v>26</v>
      </c>
      <c r="E35" s="70">
        <v>2009</v>
      </c>
      <c r="F35" s="70" t="s">
        <v>176</v>
      </c>
      <c r="G35" s="70" t="s">
        <v>1885</v>
      </c>
      <c r="H35" s="70" t="s">
        <v>1886</v>
      </c>
      <c r="I35" s="148"/>
      <c r="J35" s="71">
        <v>43.122483881798871</v>
      </c>
      <c r="K35" s="71">
        <v>1.097423611207279</v>
      </c>
      <c r="L35" s="71">
        <v>0.89085624401478625</v>
      </c>
      <c r="M35" s="71">
        <v>18.72516319660723</v>
      </c>
      <c r="N35" s="71">
        <v>27.653396598240391</v>
      </c>
      <c r="O35" s="71">
        <v>30.30318471286326</v>
      </c>
      <c r="P35" s="71">
        <v>27.51531419246275</v>
      </c>
      <c r="Q35" s="71">
        <v>1.4769635739643201</v>
      </c>
      <c r="R35" s="71">
        <v>0</v>
      </c>
      <c r="S35" s="71">
        <v>3.322147257629156</v>
      </c>
      <c r="T35" s="72"/>
      <c r="U35" s="71">
        <v>1947471</v>
      </c>
      <c r="V35" s="71">
        <v>791</v>
      </c>
      <c r="W35" s="71">
        <v>21</v>
      </c>
      <c r="X35" s="71">
        <v>4986</v>
      </c>
      <c r="Y35" s="71">
        <v>11185</v>
      </c>
      <c r="Z35" s="71">
        <v>15319</v>
      </c>
      <c r="AA35" s="71">
        <v>5538</v>
      </c>
      <c r="AB35" s="71">
        <v>25335</v>
      </c>
      <c r="AC35" s="71">
        <v>0</v>
      </c>
      <c r="AD35" s="71">
        <v>3.322147257629156</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3.72</v>
      </c>
      <c r="BK35" s="71">
        <v>0</v>
      </c>
      <c r="BL35" s="71">
        <v>0</v>
      </c>
      <c r="BM35" s="71">
        <v>0</v>
      </c>
      <c r="BN35" s="72"/>
      <c r="BO35" s="71">
        <v>0</v>
      </c>
      <c r="BP35" s="71">
        <v>0</v>
      </c>
      <c r="BQ35" s="71">
        <v>1</v>
      </c>
      <c r="BR35" s="71">
        <v>0</v>
      </c>
      <c r="BS35" s="71">
        <v>0</v>
      </c>
      <c r="BT35" s="71">
        <v>0</v>
      </c>
      <c r="BU35"/>
      <c r="BV35" s="70">
        <v>3.72</v>
      </c>
      <c r="BW35" s="70">
        <v>0</v>
      </c>
      <c r="BX35" s="70">
        <v>0</v>
      </c>
      <c r="BY35" s="70">
        <v>0</v>
      </c>
      <c r="BZ35" s="70">
        <v>0</v>
      </c>
      <c r="CA35" s="70">
        <v>0</v>
      </c>
      <c r="CB35" s="70">
        <v>0</v>
      </c>
      <c r="CC35" s="70">
        <v>0</v>
      </c>
      <c r="CD35" s="70">
        <v>0</v>
      </c>
    </row>
    <row r="36" spans="1:82">
      <c r="A36" s="70" t="s">
        <v>1892</v>
      </c>
      <c r="B36" s="70">
        <v>432</v>
      </c>
      <c r="C36" s="70">
        <v>7</v>
      </c>
      <c r="D36" s="70">
        <v>26</v>
      </c>
      <c r="E36" s="70">
        <v>2010</v>
      </c>
      <c r="F36" s="70" t="s">
        <v>177</v>
      </c>
      <c r="G36" s="70" t="s">
        <v>1885</v>
      </c>
      <c r="H36" s="70" t="s">
        <v>1886</v>
      </c>
      <c r="I36" s="148"/>
      <c r="J36" s="71">
        <v>50.506152288858232</v>
      </c>
      <c r="K36" s="71">
        <v>1.229668415679418</v>
      </c>
      <c r="L36" s="71">
        <v>0.84177314261241376</v>
      </c>
      <c r="M36" s="71">
        <v>19.695699689331079</v>
      </c>
      <c r="N36" s="71">
        <v>28.072501141978911</v>
      </c>
      <c r="O36" s="71">
        <v>30.253596927113701</v>
      </c>
      <c r="P36" s="71">
        <v>27.588204800247521</v>
      </c>
      <c r="Q36" s="71">
        <v>1.5287615426997001</v>
      </c>
      <c r="R36" s="71">
        <v>0</v>
      </c>
      <c r="S36" s="71">
        <v>3.7267869543189449</v>
      </c>
      <c r="T36" s="72"/>
      <c r="U36" s="71">
        <v>2105612</v>
      </c>
      <c r="V36" s="71">
        <v>791</v>
      </c>
      <c r="W36" s="71">
        <v>21</v>
      </c>
      <c r="X36" s="71">
        <v>4986</v>
      </c>
      <c r="Y36" s="71">
        <v>11199</v>
      </c>
      <c r="Z36" s="71">
        <v>15365</v>
      </c>
      <c r="AA36" s="71">
        <v>5414</v>
      </c>
      <c r="AB36" s="71">
        <v>25128</v>
      </c>
      <c r="AC36" s="71">
        <v>0</v>
      </c>
      <c r="AD36" s="71">
        <v>3.7267869543189449</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3.8079999999999998</v>
      </c>
      <c r="BK36" s="71">
        <v>0</v>
      </c>
      <c r="BL36" s="71">
        <v>0</v>
      </c>
      <c r="BM36" s="71">
        <v>0</v>
      </c>
      <c r="BN36" s="72"/>
      <c r="BO36" s="71">
        <v>0</v>
      </c>
      <c r="BP36" s="71">
        <v>0</v>
      </c>
      <c r="BQ36" s="71">
        <v>1</v>
      </c>
      <c r="BR36" s="71">
        <v>0</v>
      </c>
      <c r="BS36" s="71">
        <v>0</v>
      </c>
      <c r="BT36" s="71">
        <v>0</v>
      </c>
      <c r="BU36"/>
      <c r="BV36" s="70">
        <v>3.8079999999999998</v>
      </c>
      <c r="BW36" s="70">
        <v>0</v>
      </c>
      <c r="BX36" s="70">
        <v>0</v>
      </c>
      <c r="BY36" s="70">
        <v>0</v>
      </c>
      <c r="BZ36" s="70">
        <v>0</v>
      </c>
      <c r="CA36" s="70">
        <v>0</v>
      </c>
      <c r="CB36" s="70">
        <v>0</v>
      </c>
      <c r="CC36" s="70">
        <v>0</v>
      </c>
      <c r="CD36" s="70">
        <v>0</v>
      </c>
    </row>
    <row r="37" spans="1:82">
      <c r="A37" s="70" t="s">
        <v>1893</v>
      </c>
      <c r="B37" s="70">
        <v>433</v>
      </c>
      <c r="C37" s="70">
        <v>8</v>
      </c>
      <c r="D37" s="70">
        <v>26</v>
      </c>
      <c r="E37" s="70">
        <v>2011</v>
      </c>
      <c r="F37" s="70" t="s">
        <v>178</v>
      </c>
      <c r="G37" s="70" t="s">
        <v>1885</v>
      </c>
      <c r="H37" s="70" t="s">
        <v>1886</v>
      </c>
      <c r="I37" s="148"/>
      <c r="J37" s="71">
        <v>50.358471264273987</v>
      </c>
      <c r="K37" s="71">
        <v>1.993320455399523</v>
      </c>
      <c r="L37" s="71">
        <v>0.94662676475763408</v>
      </c>
      <c r="M37" s="71">
        <v>23.833993418849879</v>
      </c>
      <c r="N37" s="71">
        <v>34.234539516494472</v>
      </c>
      <c r="O37" s="71">
        <v>29.855058107652646</v>
      </c>
      <c r="P37" s="71">
        <v>26.182289892780162</v>
      </c>
      <c r="Q37" s="71">
        <v>1.74291701023533</v>
      </c>
      <c r="R37" s="71">
        <v>0</v>
      </c>
      <c r="S37" s="71">
        <v>3.4834359047724921</v>
      </c>
      <c r="T37" s="72"/>
      <c r="U37" s="71">
        <v>1982455</v>
      </c>
      <c r="V37" s="71">
        <v>791</v>
      </c>
      <c r="W37" s="71">
        <v>21</v>
      </c>
      <c r="X37" s="71">
        <v>4986</v>
      </c>
      <c r="Y37" s="71">
        <v>11193</v>
      </c>
      <c r="Z37" s="71">
        <v>15492</v>
      </c>
      <c r="AA37" s="71">
        <v>5291</v>
      </c>
      <c r="AB37" s="71">
        <v>24836</v>
      </c>
      <c r="AC37" s="71">
        <v>0</v>
      </c>
      <c r="AD37" s="71">
        <v>3.4834359047724921</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0</v>
      </c>
      <c r="BM37" s="71">
        <v>0</v>
      </c>
      <c r="BN37" s="72"/>
      <c r="BO37" s="71">
        <v>0</v>
      </c>
      <c r="BP37" s="71">
        <v>0</v>
      </c>
      <c r="BQ37" s="71">
        <v>0</v>
      </c>
      <c r="BR37" s="71">
        <v>0</v>
      </c>
      <c r="BS37" s="71">
        <v>0</v>
      </c>
      <c r="BT37" s="71">
        <v>0</v>
      </c>
      <c r="BU37"/>
      <c r="BV37" s="70">
        <v>0</v>
      </c>
      <c r="BW37" s="70">
        <v>0</v>
      </c>
      <c r="BX37" s="70">
        <v>0</v>
      </c>
      <c r="BY37" s="70">
        <v>0</v>
      </c>
      <c r="BZ37" s="70">
        <v>0</v>
      </c>
      <c r="CA37" s="70">
        <v>0</v>
      </c>
      <c r="CB37" s="70">
        <v>0</v>
      </c>
      <c r="CC37" s="70">
        <v>0</v>
      </c>
      <c r="CD37" s="70">
        <v>0</v>
      </c>
    </row>
    <row r="38" spans="1:82">
      <c r="A38" s="70" t="s">
        <v>1894</v>
      </c>
      <c r="B38" s="70">
        <v>434</v>
      </c>
      <c r="C38" s="70">
        <v>9</v>
      </c>
      <c r="D38" s="70">
        <v>26</v>
      </c>
      <c r="E38" s="70">
        <v>2012</v>
      </c>
      <c r="F38" s="70" t="s">
        <v>179</v>
      </c>
      <c r="G38" s="70" t="s">
        <v>1885</v>
      </c>
      <c r="H38" s="70" t="s">
        <v>1886</v>
      </c>
      <c r="I38" s="148"/>
      <c r="J38" s="71">
        <v>45.64826339649133</v>
      </c>
      <c r="K38" s="71">
        <v>1.862061458836904</v>
      </c>
      <c r="L38" s="71">
        <v>0.96892379253002325</v>
      </c>
      <c r="M38" s="71">
        <v>26.44120069019743</v>
      </c>
      <c r="N38" s="71">
        <v>39.654700722284389</v>
      </c>
      <c r="O38" s="71">
        <v>29.975749119184044</v>
      </c>
      <c r="P38" s="71">
        <v>26.172002559245144</v>
      </c>
      <c r="Q38" s="71">
        <v>1.87511644799106</v>
      </c>
      <c r="R38" s="71">
        <v>0</v>
      </c>
      <c r="S38" s="71">
        <v>3.8387076887952132</v>
      </c>
      <c r="T38" s="72"/>
      <c r="U38" s="71">
        <v>1728742</v>
      </c>
      <c r="V38" s="71">
        <v>791</v>
      </c>
      <c r="W38" s="71">
        <v>21</v>
      </c>
      <c r="X38" s="71">
        <v>4986</v>
      </c>
      <c r="Y38" s="71">
        <v>11217</v>
      </c>
      <c r="Z38" s="71">
        <v>15678</v>
      </c>
      <c r="AA38" s="71">
        <v>5259</v>
      </c>
      <c r="AB38" s="71">
        <v>24593</v>
      </c>
      <c r="AC38" s="71">
        <v>0</v>
      </c>
      <c r="AD38" s="71">
        <v>3.8387076887952132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4.1529999999999996</v>
      </c>
      <c r="BK38" s="71">
        <v>0</v>
      </c>
      <c r="BL38" s="71">
        <v>0</v>
      </c>
      <c r="BM38" s="71">
        <v>0</v>
      </c>
      <c r="BN38" s="72"/>
      <c r="BO38" s="71">
        <v>0</v>
      </c>
      <c r="BP38" s="71">
        <v>0</v>
      </c>
      <c r="BQ38" s="71">
        <v>1</v>
      </c>
      <c r="BR38" s="71">
        <v>0</v>
      </c>
      <c r="BS38" s="71">
        <v>0</v>
      </c>
      <c r="BT38" s="71">
        <v>0</v>
      </c>
      <c r="BU38"/>
      <c r="BV38" s="70">
        <v>4.1529999999999996</v>
      </c>
      <c r="BW38" s="70">
        <v>0</v>
      </c>
      <c r="BX38" s="70">
        <v>0</v>
      </c>
      <c r="BY38" s="70">
        <v>0</v>
      </c>
      <c r="BZ38" s="70">
        <v>0</v>
      </c>
      <c r="CA38" s="70">
        <v>0</v>
      </c>
      <c r="CB38" s="70">
        <v>0</v>
      </c>
      <c r="CC38" s="70">
        <v>0</v>
      </c>
      <c r="CD38" s="70">
        <v>0</v>
      </c>
    </row>
    <row r="39" spans="1:82">
      <c r="A39" s="70" t="s">
        <v>1895</v>
      </c>
      <c r="B39" s="70">
        <v>435</v>
      </c>
      <c r="C39" s="70">
        <v>10</v>
      </c>
      <c r="D39" s="70">
        <v>26</v>
      </c>
      <c r="E39" s="70">
        <v>2013</v>
      </c>
      <c r="F39" s="70" t="s">
        <v>180</v>
      </c>
      <c r="G39" s="70" t="s">
        <v>1885</v>
      </c>
      <c r="H39" s="70" t="s">
        <v>1886</v>
      </c>
      <c r="I39" s="148"/>
      <c r="J39" s="71">
        <v>46.997561630260257</v>
      </c>
      <c r="K39" s="71">
        <v>1.5507723579751711</v>
      </c>
      <c r="L39" s="71">
        <v>0.93112800162322329</v>
      </c>
      <c r="M39" s="71">
        <v>26.196525381218571</v>
      </c>
      <c r="N39" s="71">
        <v>37.886543529192217</v>
      </c>
      <c r="O39" s="71">
        <v>29.025863053836467</v>
      </c>
      <c r="P39" s="71">
        <v>25.955910927734571</v>
      </c>
      <c r="Q39" s="71">
        <v>1.89148186314873</v>
      </c>
      <c r="R39" s="71">
        <v>0</v>
      </c>
      <c r="S39" s="71">
        <v>3.0718487222438791</v>
      </c>
      <c r="T39" s="72"/>
      <c r="U39" s="71">
        <v>1787749</v>
      </c>
      <c r="V39" s="71">
        <v>791</v>
      </c>
      <c r="W39" s="71">
        <v>21</v>
      </c>
      <c r="X39" s="71">
        <v>4986</v>
      </c>
      <c r="Y39" s="71">
        <v>11246</v>
      </c>
      <c r="Z39" s="71">
        <v>15859</v>
      </c>
      <c r="AA39" s="71">
        <v>5196</v>
      </c>
      <c r="AB39" s="71">
        <v>24452</v>
      </c>
      <c r="AC39" s="71">
        <v>0</v>
      </c>
      <c r="AD39" s="71">
        <v>3.0718487222438791</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4.4560000000000004</v>
      </c>
      <c r="BK39" s="71">
        <v>0</v>
      </c>
      <c r="BL39" s="71">
        <v>0</v>
      </c>
      <c r="BM39" s="71">
        <v>0</v>
      </c>
      <c r="BN39" s="72"/>
      <c r="BO39" s="71">
        <v>0</v>
      </c>
      <c r="BP39" s="71">
        <v>0</v>
      </c>
      <c r="BQ39" s="71">
        <v>1</v>
      </c>
      <c r="BR39" s="71">
        <v>0</v>
      </c>
      <c r="BS39" s="71">
        <v>0</v>
      </c>
      <c r="BT39" s="71">
        <v>0</v>
      </c>
      <c r="BU39"/>
      <c r="BV39" s="70">
        <v>4.4560000000000004</v>
      </c>
      <c r="BW39" s="70">
        <v>0</v>
      </c>
      <c r="BX39" s="70">
        <v>0</v>
      </c>
      <c r="BY39" s="70">
        <v>0</v>
      </c>
      <c r="BZ39" s="70">
        <v>0</v>
      </c>
      <c r="CA39" s="70">
        <v>0</v>
      </c>
      <c r="CB39" s="70">
        <v>0</v>
      </c>
      <c r="CC39" s="70">
        <v>0</v>
      </c>
      <c r="CD39" s="70">
        <v>0</v>
      </c>
    </row>
    <row r="40" spans="1:82">
      <c r="A40" s="70" t="s">
        <v>1896</v>
      </c>
      <c r="B40" s="70">
        <v>436</v>
      </c>
      <c r="C40" s="70">
        <v>11</v>
      </c>
      <c r="D40" s="70">
        <v>26</v>
      </c>
      <c r="E40" s="70">
        <v>2014</v>
      </c>
      <c r="F40" s="70" t="s">
        <v>181</v>
      </c>
      <c r="G40" s="70" t="s">
        <v>1885</v>
      </c>
      <c r="H40" s="70" t="s">
        <v>1886</v>
      </c>
      <c r="I40" s="148"/>
      <c r="J40" s="71">
        <v>56.336712793582393</v>
      </c>
      <c r="K40" s="71">
        <v>1.6232835462315021</v>
      </c>
      <c r="L40" s="71">
        <v>1.5689455532000161</v>
      </c>
      <c r="M40" s="71">
        <v>26.015798909661441</v>
      </c>
      <c r="N40" s="71">
        <v>33.174291396140951</v>
      </c>
      <c r="O40" s="71">
        <v>27.705069304518133</v>
      </c>
      <c r="P40" s="71">
        <v>25.879929968053837</v>
      </c>
      <c r="Q40" s="71">
        <v>1.80058865888159</v>
      </c>
      <c r="R40" s="71">
        <v>0</v>
      </c>
      <c r="S40" s="71">
        <v>3.265437751057275</v>
      </c>
      <c r="T40" s="72"/>
      <c r="U40" s="71">
        <v>2186177</v>
      </c>
      <c r="V40" s="71">
        <v>635</v>
      </c>
      <c r="W40" s="71">
        <v>36</v>
      </c>
      <c r="X40" s="71">
        <v>5062</v>
      </c>
      <c r="Y40" s="71">
        <v>11262</v>
      </c>
      <c r="Z40" s="71">
        <v>15943</v>
      </c>
      <c r="AA40" s="71">
        <v>5154</v>
      </c>
      <c r="AB40" s="71">
        <v>24261</v>
      </c>
      <c r="AC40" s="71">
        <v>0</v>
      </c>
      <c r="AD40" s="71">
        <v>3.265437751057275</v>
      </c>
      <c r="AE40" s="72"/>
      <c r="AF40" s="71"/>
      <c r="AG40" s="71"/>
      <c r="AH40" s="71"/>
      <c r="AI40" s="71"/>
      <c r="AJ40" s="71"/>
      <c r="AK40" s="71"/>
      <c r="AL40" s="71"/>
      <c r="AM40" s="71"/>
      <c r="AN40" s="71"/>
      <c r="AO40" s="71"/>
      <c r="AP40" s="71"/>
      <c r="AQ40" s="72"/>
      <c r="AR40" s="71">
        <v>393</v>
      </c>
      <c r="AS40" s="71">
        <v>92</v>
      </c>
      <c r="AT40" s="71">
        <v>0</v>
      </c>
      <c r="AU40" s="71">
        <v>0</v>
      </c>
      <c r="AV40" s="71">
        <v>0</v>
      </c>
      <c r="AW40" s="71">
        <v>0</v>
      </c>
      <c r="AX40" s="71"/>
      <c r="AY40" s="72"/>
      <c r="AZ40" s="71">
        <v>1834.26</v>
      </c>
      <c r="BA40" s="71">
        <v>3780.96</v>
      </c>
      <c r="BB40" s="71">
        <v>0</v>
      </c>
      <c r="BC40" s="71">
        <v>0</v>
      </c>
      <c r="BD40" s="71">
        <v>0</v>
      </c>
      <c r="BE40" s="71">
        <v>0</v>
      </c>
      <c r="BF40" s="71"/>
      <c r="BG40" s="72"/>
      <c r="BH40" s="71">
        <v>0</v>
      </c>
      <c r="BI40" s="71">
        <v>0</v>
      </c>
      <c r="BJ40" s="71">
        <v>4.7750000000000004</v>
      </c>
      <c r="BK40" s="71">
        <v>0</v>
      </c>
      <c r="BL40" s="71">
        <v>0</v>
      </c>
      <c r="BM40" s="71">
        <v>0</v>
      </c>
      <c r="BN40" s="72"/>
      <c r="BO40" s="71">
        <v>0</v>
      </c>
      <c r="BP40" s="71">
        <v>0</v>
      </c>
      <c r="BQ40" s="71">
        <v>1</v>
      </c>
      <c r="BR40" s="71">
        <v>0</v>
      </c>
      <c r="BS40" s="71">
        <v>0</v>
      </c>
      <c r="BT40" s="71">
        <v>0</v>
      </c>
      <c r="BU40"/>
      <c r="BV40" s="70">
        <v>4.7750000000000004</v>
      </c>
      <c r="BW40" s="70">
        <v>0</v>
      </c>
      <c r="BX40" s="70">
        <v>0</v>
      </c>
      <c r="BY40" s="70">
        <v>0</v>
      </c>
      <c r="BZ40" s="70">
        <v>0</v>
      </c>
      <c r="CA40" s="70">
        <v>0</v>
      </c>
      <c r="CB40" s="70">
        <v>0</v>
      </c>
      <c r="CC40" s="70">
        <v>0</v>
      </c>
      <c r="CD40" s="70">
        <v>0</v>
      </c>
    </row>
    <row r="41" spans="1:82">
      <c r="A41" s="70" t="s">
        <v>1897</v>
      </c>
      <c r="B41" s="70">
        <v>437</v>
      </c>
      <c r="C41" s="70">
        <v>12</v>
      </c>
      <c r="D41" s="70">
        <v>26</v>
      </c>
      <c r="E41" s="70">
        <v>2015</v>
      </c>
      <c r="F41" s="70" t="s">
        <v>182</v>
      </c>
      <c r="G41" s="70" t="s">
        <v>1885</v>
      </c>
      <c r="H41" s="70" t="s">
        <v>1886</v>
      </c>
      <c r="I41" s="148"/>
      <c r="J41" s="71">
        <v>57.36189266561712</v>
      </c>
      <c r="K41" s="71">
        <v>1.4575191055876331</v>
      </c>
      <c r="L41" s="71">
        <v>1.5693026961514309</v>
      </c>
      <c r="M41" s="71">
        <v>24.897548605027971</v>
      </c>
      <c r="N41" s="71">
        <v>29.23766506082309</v>
      </c>
      <c r="O41" s="71">
        <v>27.494336591667018</v>
      </c>
      <c r="P41" s="71">
        <v>25.699364776973244</v>
      </c>
      <c r="Q41" s="71">
        <v>1.7321455442628499</v>
      </c>
      <c r="R41" s="71">
        <v>0</v>
      </c>
      <c r="S41" s="71">
        <v>2.7693674188666968</v>
      </c>
      <c r="T41" s="72"/>
      <c r="U41" s="71">
        <v>2540950</v>
      </c>
      <c r="V41" s="71">
        <v>635</v>
      </c>
      <c r="W41" s="71">
        <v>36</v>
      </c>
      <c r="X41" s="71">
        <v>5062</v>
      </c>
      <c r="Y41" s="71">
        <v>11198</v>
      </c>
      <c r="Z41" s="71">
        <v>15974</v>
      </c>
      <c r="AA41" s="71">
        <v>5114</v>
      </c>
      <c r="AB41" s="71">
        <v>23841</v>
      </c>
      <c r="AC41" s="71">
        <v>0</v>
      </c>
      <c r="AD41" s="71">
        <v>2.7693674188666968</v>
      </c>
      <c r="AE41" s="72"/>
      <c r="AF41" s="71">
        <v>29155633.189282179</v>
      </c>
      <c r="AG41" s="71">
        <v>1168916.973777717</v>
      </c>
      <c r="AH41" s="71">
        <v>294755.99299030157</v>
      </c>
      <c r="AI41" s="71">
        <v>31290840.037553061</v>
      </c>
      <c r="AJ41" s="71">
        <v>46671649.43846564</v>
      </c>
      <c r="AK41" s="71">
        <v>0</v>
      </c>
      <c r="AL41" s="71">
        <v>0</v>
      </c>
      <c r="AM41" s="71">
        <v>3267309.0407664189</v>
      </c>
      <c r="AN41" s="71">
        <v>0</v>
      </c>
      <c r="AO41" s="71">
        <v>0</v>
      </c>
      <c r="AP41" s="71">
        <v>111849104.67283532</v>
      </c>
      <c r="AQ41" s="72"/>
      <c r="AR41" s="71">
        <v>431</v>
      </c>
      <c r="AS41" s="71">
        <v>145</v>
      </c>
      <c r="AT41" s="71">
        <v>0</v>
      </c>
      <c r="AU41" s="71">
        <v>0</v>
      </c>
      <c r="AV41" s="71">
        <v>0</v>
      </c>
      <c r="AW41" s="71">
        <v>0</v>
      </c>
      <c r="AX41" s="71"/>
      <c r="AY41" s="72"/>
      <c r="AZ41" s="71">
        <v>2033.8</v>
      </c>
      <c r="BA41" s="71">
        <v>7134.36</v>
      </c>
      <c r="BB41" s="71">
        <v>0</v>
      </c>
      <c r="BC41" s="71">
        <v>0</v>
      </c>
      <c r="BD41" s="71">
        <v>0</v>
      </c>
      <c r="BE41" s="71">
        <v>0</v>
      </c>
      <c r="BF41" s="71"/>
      <c r="BG41" s="72"/>
      <c r="BH41" s="71">
        <v>0</v>
      </c>
      <c r="BI41" s="71">
        <v>0</v>
      </c>
      <c r="BJ41" s="71">
        <v>4.6210000000000004</v>
      </c>
      <c r="BK41" s="71">
        <v>0</v>
      </c>
      <c r="BL41" s="71">
        <v>0</v>
      </c>
      <c r="BM41" s="71">
        <v>0</v>
      </c>
      <c r="BN41" s="72"/>
      <c r="BO41" s="71">
        <v>0</v>
      </c>
      <c r="BP41" s="71">
        <v>0</v>
      </c>
      <c r="BQ41" s="71">
        <v>1</v>
      </c>
      <c r="BR41" s="71">
        <v>0</v>
      </c>
      <c r="BS41" s="71">
        <v>0</v>
      </c>
      <c r="BT41" s="71">
        <v>0</v>
      </c>
      <c r="BU41"/>
      <c r="BV41" s="70">
        <v>4.6210000000000004</v>
      </c>
      <c r="BW41" s="70">
        <v>0</v>
      </c>
      <c r="BX41" s="70">
        <v>0</v>
      </c>
      <c r="BY41" s="70">
        <v>0</v>
      </c>
      <c r="BZ41" s="70">
        <v>0</v>
      </c>
      <c r="CA41" s="70">
        <v>0</v>
      </c>
      <c r="CB41" s="70">
        <v>0</v>
      </c>
      <c r="CC41" s="70">
        <v>0</v>
      </c>
      <c r="CD41" s="70">
        <v>0</v>
      </c>
    </row>
    <row r="42" spans="1:82">
      <c r="A42" s="70" t="s">
        <v>1898</v>
      </c>
      <c r="B42" s="70">
        <v>438</v>
      </c>
      <c r="C42" s="70">
        <v>13</v>
      </c>
      <c r="D42" s="70">
        <v>26</v>
      </c>
      <c r="E42" s="70">
        <v>2016</v>
      </c>
      <c r="F42" s="70" t="s">
        <v>155</v>
      </c>
      <c r="G42" s="70" t="s">
        <v>1885</v>
      </c>
      <c r="H42" s="70" t="s">
        <v>1886</v>
      </c>
      <c r="I42" s="148"/>
      <c r="J42" s="71">
        <v>56.808527836590883</v>
      </c>
      <c r="K42" s="71">
        <v>1.417755908231678</v>
      </c>
      <c r="L42" s="71">
        <v>1.4814920010127628</v>
      </c>
      <c r="M42" s="71">
        <v>20.247319238872254</v>
      </c>
      <c r="N42" s="71">
        <v>29.080973091597343</v>
      </c>
      <c r="O42" s="71">
        <v>27.146857300051376</v>
      </c>
      <c r="P42" s="71">
        <v>24.76490569790748</v>
      </c>
      <c r="Q42" s="71">
        <v>1.6631723598147041</v>
      </c>
      <c r="R42" s="71">
        <v>0</v>
      </c>
      <c r="S42" s="71">
        <v>3.0824160079019269</v>
      </c>
      <c r="T42" s="72"/>
      <c r="U42" s="71">
        <v>2661678</v>
      </c>
      <c r="V42" s="71">
        <v>635</v>
      </c>
      <c r="W42" s="71">
        <v>36</v>
      </c>
      <c r="X42" s="71">
        <v>5062</v>
      </c>
      <c r="Y42" s="71">
        <v>11201</v>
      </c>
      <c r="Z42" s="71">
        <v>15966</v>
      </c>
      <c r="AA42" s="71">
        <v>5097</v>
      </c>
      <c r="AB42" s="71">
        <v>23547</v>
      </c>
      <c r="AC42" s="71">
        <v>0</v>
      </c>
      <c r="AD42" s="71">
        <v>3.0824160079019269</v>
      </c>
      <c r="AE42" s="72"/>
      <c r="AF42" s="71">
        <v>29754999.474883821</v>
      </c>
      <c r="AG42" s="71">
        <v>1177852.4440442789</v>
      </c>
      <c r="AH42" s="71">
        <v>218616.4870103845</v>
      </c>
      <c r="AI42" s="71">
        <v>32534114.558399979</v>
      </c>
      <c r="AJ42" s="71">
        <v>48666551.907683767</v>
      </c>
      <c r="AK42" s="71">
        <v>0</v>
      </c>
      <c r="AL42" s="71">
        <v>0</v>
      </c>
      <c r="AM42" s="71">
        <v>3229524.6500729448</v>
      </c>
      <c r="AN42" s="71">
        <v>0</v>
      </c>
      <c r="AO42" s="71">
        <v>0</v>
      </c>
      <c r="AP42" s="71">
        <v>115581659.52209519</v>
      </c>
      <c r="AQ42" s="72"/>
      <c r="AR42" s="71">
        <v>467</v>
      </c>
      <c r="AS42" s="71">
        <v>179</v>
      </c>
      <c r="AT42" s="71">
        <v>0</v>
      </c>
      <c r="AU42" s="71">
        <v>0</v>
      </c>
      <c r="AV42" s="71">
        <v>0</v>
      </c>
      <c r="AW42" s="71">
        <v>0</v>
      </c>
      <c r="AX42" s="71"/>
      <c r="AY42" s="72"/>
      <c r="AZ42" s="71">
        <v>2241.5100000000002</v>
      </c>
      <c r="BA42" s="71">
        <v>15748.96</v>
      </c>
      <c r="BB42" s="71">
        <v>0</v>
      </c>
      <c r="BC42" s="71">
        <v>0</v>
      </c>
      <c r="BD42" s="71">
        <v>0</v>
      </c>
      <c r="BE42" s="71">
        <v>0</v>
      </c>
      <c r="BF42" s="71"/>
      <c r="BG42" s="72"/>
      <c r="BH42" s="71">
        <v>0</v>
      </c>
      <c r="BI42" s="71">
        <v>0</v>
      </c>
      <c r="BJ42" s="71">
        <v>4.0839999999999996</v>
      </c>
      <c r="BK42" s="71">
        <v>0</v>
      </c>
      <c r="BL42" s="71">
        <v>0</v>
      </c>
      <c r="BM42" s="71">
        <v>0</v>
      </c>
      <c r="BN42" s="72"/>
      <c r="BO42" s="71">
        <v>0</v>
      </c>
      <c r="BP42" s="71">
        <v>0</v>
      </c>
      <c r="BQ42" s="71">
        <v>1</v>
      </c>
      <c r="BR42" s="71">
        <v>0</v>
      </c>
      <c r="BS42" s="71">
        <v>0</v>
      </c>
      <c r="BT42" s="71">
        <v>0</v>
      </c>
      <c r="BU42"/>
      <c r="BV42" s="70">
        <v>4.0839999999999996</v>
      </c>
      <c r="BW42" s="70">
        <v>0</v>
      </c>
      <c r="BX42" s="70">
        <v>0</v>
      </c>
      <c r="BY42" s="70">
        <v>0</v>
      </c>
      <c r="BZ42" s="70">
        <v>0</v>
      </c>
      <c r="CA42" s="70">
        <v>0</v>
      </c>
      <c r="CB42" s="70">
        <v>0</v>
      </c>
      <c r="CC42" s="70">
        <v>0</v>
      </c>
      <c r="CD42" s="70">
        <v>0</v>
      </c>
    </row>
    <row r="43" spans="1:82">
      <c r="A43" s="70" t="s">
        <v>1899</v>
      </c>
      <c r="B43" s="70">
        <v>439</v>
      </c>
      <c r="C43" s="70">
        <v>14</v>
      </c>
      <c r="D43" s="70">
        <v>26</v>
      </c>
      <c r="E43" s="70">
        <v>2017</v>
      </c>
      <c r="F43" s="70" t="s">
        <v>156</v>
      </c>
      <c r="G43" s="70" t="s">
        <v>1885</v>
      </c>
      <c r="H43" s="70" t="s">
        <v>1886</v>
      </c>
      <c r="I43" s="148"/>
      <c r="J43" s="71">
        <v>29.283444609182382</v>
      </c>
      <c r="K43" s="71">
        <v>1.4566370256344177</v>
      </c>
      <c r="L43" s="71">
        <v>1.4695279788634203</v>
      </c>
      <c r="M43" s="71">
        <v>18.851568267729778</v>
      </c>
      <c r="N43" s="71">
        <v>26.898656421799011</v>
      </c>
      <c r="O43" s="71">
        <v>26.660399051131275</v>
      </c>
      <c r="P43" s="71">
        <v>24.468018497237214</v>
      </c>
      <c r="Q43" s="71">
        <v>1.58776556680518</v>
      </c>
      <c r="R43" s="71">
        <v>0</v>
      </c>
      <c r="S43" s="71">
        <v>3.4723020182177553</v>
      </c>
      <c r="T43" s="72"/>
      <c r="U43" s="71">
        <v>1475631</v>
      </c>
      <c r="V43" s="71">
        <v>635</v>
      </c>
      <c r="W43" s="71">
        <v>36</v>
      </c>
      <c r="X43" s="71">
        <v>5062</v>
      </c>
      <c r="Y43" s="71">
        <v>11194</v>
      </c>
      <c r="Z43" s="71">
        <v>15940</v>
      </c>
      <c r="AA43" s="71">
        <v>5068</v>
      </c>
      <c r="AB43" s="71">
        <v>23246</v>
      </c>
      <c r="AC43" s="71">
        <v>0</v>
      </c>
      <c r="AD43" s="71">
        <v>3.4723020182177549</v>
      </c>
      <c r="AE43" s="72"/>
      <c r="AF43" s="71">
        <v>15709530.463369209</v>
      </c>
      <c r="AG43" s="71">
        <v>1192390.090883319</v>
      </c>
      <c r="AH43" s="71">
        <v>293364.11579595623</v>
      </c>
      <c r="AI43" s="71">
        <v>30912148.745943978</v>
      </c>
      <c r="AJ43" s="71">
        <v>49599239.519309081</v>
      </c>
      <c r="AK43" s="71">
        <v>0</v>
      </c>
      <c r="AL43" s="71">
        <v>0</v>
      </c>
      <c r="AM43" s="71">
        <v>3193230.5430500251</v>
      </c>
      <c r="AN43" s="71">
        <v>0</v>
      </c>
      <c r="AO43" s="71">
        <v>0</v>
      </c>
      <c r="AP43" s="71">
        <v>100899903.47835156</v>
      </c>
      <c r="AQ43" s="72"/>
      <c r="AR43" s="71">
        <v>483</v>
      </c>
      <c r="AS43" s="71">
        <v>182</v>
      </c>
      <c r="AT43" s="71">
        <v>0</v>
      </c>
      <c r="AU43" s="71">
        <v>0</v>
      </c>
      <c r="AV43" s="71">
        <v>0</v>
      </c>
      <c r="AW43" s="71">
        <v>0</v>
      </c>
      <c r="AX43" s="71"/>
      <c r="AY43" s="72"/>
      <c r="AZ43" s="71">
        <v>2334.0100000000002</v>
      </c>
      <c r="BA43" s="71">
        <v>15805.96</v>
      </c>
      <c r="BB43" s="71">
        <v>0</v>
      </c>
      <c r="BC43" s="71">
        <v>0</v>
      </c>
      <c r="BD43" s="71">
        <v>0</v>
      </c>
      <c r="BE43" s="71">
        <v>0</v>
      </c>
      <c r="BF43" s="71"/>
      <c r="BG43" s="72"/>
      <c r="BH43" s="71">
        <v>0</v>
      </c>
      <c r="BI43" s="71">
        <v>0</v>
      </c>
      <c r="BJ43" s="71">
        <v>4.0209999999999999</v>
      </c>
      <c r="BK43" s="71">
        <v>0</v>
      </c>
      <c r="BL43" s="71">
        <v>0</v>
      </c>
      <c r="BM43" s="71">
        <v>0</v>
      </c>
      <c r="BN43" s="72"/>
      <c r="BO43" s="71">
        <v>0</v>
      </c>
      <c r="BP43" s="71">
        <v>0</v>
      </c>
      <c r="BQ43" s="71">
        <v>1</v>
      </c>
      <c r="BR43" s="71">
        <v>0</v>
      </c>
      <c r="BS43" s="71">
        <v>0</v>
      </c>
      <c r="BT43" s="71">
        <v>0</v>
      </c>
      <c r="BU43"/>
      <c r="BV43" s="70">
        <v>4.0209999999999999</v>
      </c>
      <c r="BW43" s="70">
        <v>0</v>
      </c>
      <c r="BX43" s="70">
        <v>0</v>
      </c>
      <c r="BY43" s="70">
        <v>0</v>
      </c>
      <c r="BZ43" s="70">
        <v>0</v>
      </c>
      <c r="CA43" s="70">
        <v>0</v>
      </c>
      <c r="CB43" s="70">
        <v>0</v>
      </c>
      <c r="CC43" s="70">
        <v>0</v>
      </c>
      <c r="CD43" s="70">
        <v>0</v>
      </c>
    </row>
    <row r="44" spans="1:82">
      <c r="A44" s="70" t="s">
        <v>1900</v>
      </c>
      <c r="B44" s="70">
        <v>440</v>
      </c>
      <c r="C44" s="70">
        <v>15</v>
      </c>
      <c r="D44" s="70">
        <v>26</v>
      </c>
      <c r="E44" s="70">
        <v>2018</v>
      </c>
      <c r="F44" s="70" t="s">
        <v>183</v>
      </c>
      <c r="G44" s="70" t="s">
        <v>1885</v>
      </c>
      <c r="H44" s="70" t="s">
        <v>1886</v>
      </c>
      <c r="I44" s="148"/>
      <c r="J44" s="71">
        <v>38.295827408404769</v>
      </c>
      <c r="K44" s="71">
        <v>1.2292552078633938</v>
      </c>
      <c r="L44" s="71">
        <v>1.3271493770704992</v>
      </c>
      <c r="M44" s="71">
        <v>17.199973378885886</v>
      </c>
      <c r="N44" s="71">
        <v>18.657202997622761</v>
      </c>
      <c r="O44" s="71">
        <v>25.97734363103061</v>
      </c>
      <c r="P44" s="71">
        <v>24.11930055975791</v>
      </c>
      <c r="Q44" s="71">
        <v>1.45851973774514</v>
      </c>
      <c r="R44" s="71">
        <v>0</v>
      </c>
      <c r="S44" s="71">
        <v>2.9368081613672703</v>
      </c>
      <c r="T44" s="72"/>
      <c r="U44" s="71">
        <v>2129619</v>
      </c>
      <c r="V44" s="71">
        <v>635</v>
      </c>
      <c r="W44" s="71">
        <v>36</v>
      </c>
      <c r="X44" s="71">
        <v>5062</v>
      </c>
      <c r="Y44" s="71">
        <v>11232</v>
      </c>
      <c r="Z44" s="71">
        <v>15829</v>
      </c>
      <c r="AA44" s="71">
        <v>5046</v>
      </c>
      <c r="AB44" s="71">
        <v>23012</v>
      </c>
      <c r="AC44" s="71">
        <v>0</v>
      </c>
      <c r="AD44" s="71">
        <v>2.9368081613672699</v>
      </c>
      <c r="AE44" s="72"/>
      <c r="AF44" s="71">
        <v>20804965.56061906</v>
      </c>
      <c r="AG44" s="71">
        <v>1078660.182530174</v>
      </c>
      <c r="AH44" s="71">
        <v>278619.75765168871</v>
      </c>
      <c r="AI44" s="71">
        <v>29690197.787800211</v>
      </c>
      <c r="AJ44" s="71">
        <v>41813291.311788879</v>
      </c>
      <c r="AK44" s="71">
        <v>0</v>
      </c>
      <c r="AL44" s="71">
        <v>0</v>
      </c>
      <c r="AM44" s="71">
        <v>3167627.3596964641</v>
      </c>
      <c r="AN44" s="71">
        <v>0</v>
      </c>
      <c r="AO44" s="71">
        <v>0</v>
      </c>
      <c r="AP44" s="71">
        <v>96833361.96008648</v>
      </c>
      <c r="AQ44" s="72"/>
      <c r="AR44" s="71">
        <v>516</v>
      </c>
      <c r="AS44" s="71">
        <v>189</v>
      </c>
      <c r="AT44" s="71">
        <v>0</v>
      </c>
      <c r="AU44" s="71">
        <v>0</v>
      </c>
      <c r="AV44" s="71">
        <v>0</v>
      </c>
      <c r="AW44" s="71">
        <v>0</v>
      </c>
      <c r="AX44" s="71"/>
      <c r="AY44" s="72"/>
      <c r="AZ44" s="71">
        <v>2526.9100000000008</v>
      </c>
      <c r="BA44" s="71">
        <v>16025.86</v>
      </c>
      <c r="BB44" s="71">
        <v>0</v>
      </c>
      <c r="BC44" s="71">
        <v>0</v>
      </c>
      <c r="BD44" s="71">
        <v>0</v>
      </c>
      <c r="BE44" s="71">
        <v>0</v>
      </c>
      <c r="BF44" s="71"/>
      <c r="BG44" s="72"/>
      <c r="BH44" s="71">
        <v>0</v>
      </c>
      <c r="BI44" s="71">
        <v>0</v>
      </c>
      <c r="BJ44" s="71">
        <v>4.8289999999999997</v>
      </c>
      <c r="BK44" s="71">
        <v>0</v>
      </c>
      <c r="BL44" s="71">
        <v>0</v>
      </c>
      <c r="BM44" s="71">
        <v>0</v>
      </c>
      <c r="BN44" s="72"/>
      <c r="BO44" s="71">
        <v>0</v>
      </c>
      <c r="BP44" s="71">
        <v>0</v>
      </c>
      <c r="BQ44" s="71">
        <v>1</v>
      </c>
      <c r="BR44" s="71">
        <v>0</v>
      </c>
      <c r="BS44" s="71">
        <v>0</v>
      </c>
      <c r="BT44" s="71">
        <v>0</v>
      </c>
      <c r="BU44"/>
      <c r="BV44" s="70">
        <v>4.8289999999999997</v>
      </c>
      <c r="BW44" s="70">
        <v>0</v>
      </c>
      <c r="BX44" s="70">
        <v>0</v>
      </c>
      <c r="BY44" s="70">
        <v>0</v>
      </c>
      <c r="BZ44" s="70">
        <v>0</v>
      </c>
      <c r="CA44" s="70">
        <v>0</v>
      </c>
      <c r="CB44" s="70">
        <v>0</v>
      </c>
      <c r="CC44" s="70">
        <v>0</v>
      </c>
      <c r="CD44" s="70">
        <v>0</v>
      </c>
    </row>
    <row r="45" spans="1:82">
      <c r="A45" s="70" t="s">
        <v>1901</v>
      </c>
      <c r="B45" s="70">
        <v>440</v>
      </c>
      <c r="C45" s="70">
        <v>16</v>
      </c>
      <c r="D45" s="70">
        <v>26</v>
      </c>
      <c r="E45" s="70">
        <v>2019</v>
      </c>
      <c r="F45" s="70" t="s">
        <v>158</v>
      </c>
      <c r="G45" s="1064" t="s">
        <v>1885</v>
      </c>
      <c r="H45" s="70" t="s">
        <v>1886</v>
      </c>
      <c r="I45" s="148"/>
      <c r="J45" s="71">
        <v>36.540676462391055</v>
      </c>
      <c r="K45" s="71">
        <v>1.168014288533735</v>
      </c>
      <c r="L45" s="71">
        <v>1.3496081129909479</v>
      </c>
      <c r="M45" s="71">
        <v>18.062621389278192</v>
      </c>
      <c r="N45" s="71">
        <v>18.298271679023749</v>
      </c>
      <c r="O45" s="71">
        <v>25.222539498517001</v>
      </c>
      <c r="P45" s="71">
        <v>24.079663813239137</v>
      </c>
      <c r="Q45" s="71">
        <v>1.3971810806951199</v>
      </c>
      <c r="R45" s="71">
        <v>0</v>
      </c>
      <c r="S45" s="71">
        <v>2.0720943324231533</v>
      </c>
      <c r="T45" s="72"/>
      <c r="U45" s="71">
        <v>2027761</v>
      </c>
      <c r="V45" s="71">
        <v>635</v>
      </c>
      <c r="W45" s="71">
        <v>36</v>
      </c>
      <c r="X45" s="71">
        <v>5062</v>
      </c>
      <c r="Y45" s="71">
        <v>11224</v>
      </c>
      <c r="Z45" s="71">
        <v>15791</v>
      </c>
      <c r="AA45" s="71">
        <v>5000</v>
      </c>
      <c r="AB45" s="71">
        <v>22641</v>
      </c>
      <c r="AC45" s="71">
        <v>0</v>
      </c>
      <c r="AD45" s="71">
        <v>2.0720943324231529</v>
      </c>
      <c r="AE45" s="72"/>
      <c r="AF45" s="71">
        <v>20276739.45640339</v>
      </c>
      <c r="AG45" s="71">
        <v>1045351.374722213</v>
      </c>
      <c r="AH45" s="71">
        <v>296087.10479194729</v>
      </c>
      <c r="AI45" s="71">
        <v>30355797.38757069</v>
      </c>
      <c r="AJ45" s="71">
        <v>37693820.083733611</v>
      </c>
      <c r="AK45" s="71">
        <v>0</v>
      </c>
      <c r="AL45" s="71">
        <v>0</v>
      </c>
      <c r="AM45" s="71">
        <v>3083533.7586432537</v>
      </c>
      <c r="AN45" s="71">
        <v>0</v>
      </c>
      <c r="AO45" s="71">
        <v>0</v>
      </c>
      <c r="AP45" s="71">
        <v>92751329.165865108</v>
      </c>
      <c r="AQ45" s="72"/>
      <c r="AR45" s="71">
        <v>549</v>
      </c>
      <c r="AS45" s="71">
        <v>192</v>
      </c>
      <c r="AT45" s="71">
        <v>0</v>
      </c>
      <c r="AU45" s="71">
        <v>0</v>
      </c>
      <c r="AV45" s="71">
        <v>0</v>
      </c>
      <c r="AW45" s="71">
        <v>0</v>
      </c>
      <c r="AX45" s="71"/>
      <c r="AY45" s="72"/>
      <c r="AZ45" s="71">
        <v>2724.5900000000011</v>
      </c>
      <c r="BA45" s="71">
        <v>16817.86</v>
      </c>
      <c r="BB45" s="71">
        <v>0</v>
      </c>
      <c r="BC45" s="71">
        <v>0</v>
      </c>
      <c r="BD45" s="71">
        <v>0</v>
      </c>
      <c r="BE45" s="71">
        <v>0</v>
      </c>
      <c r="BF45" s="71"/>
      <c r="BG45" s="72"/>
      <c r="BH45" s="71">
        <v>0</v>
      </c>
      <c r="BI45" s="71">
        <v>0</v>
      </c>
      <c r="BJ45" s="71">
        <v>4.8</v>
      </c>
      <c r="BK45" s="71">
        <v>0</v>
      </c>
      <c r="BL45" s="71">
        <v>0</v>
      </c>
      <c r="BM45" s="71">
        <v>0</v>
      </c>
      <c r="BN45" s="72"/>
      <c r="BO45" s="71">
        <v>0</v>
      </c>
      <c r="BP45" s="71">
        <v>0</v>
      </c>
      <c r="BQ45" s="71">
        <v>1</v>
      </c>
      <c r="BR45" s="71">
        <v>0</v>
      </c>
      <c r="BS45" s="71">
        <v>0</v>
      </c>
      <c r="BT45" s="71">
        <v>0</v>
      </c>
      <c r="BU45"/>
      <c r="BV45" s="70">
        <v>4.8</v>
      </c>
      <c r="BW45" s="70">
        <v>0</v>
      </c>
      <c r="BX45" s="70">
        <v>0</v>
      </c>
      <c r="BY45" s="70">
        <v>0</v>
      </c>
      <c r="BZ45" s="70">
        <v>0</v>
      </c>
      <c r="CA45" s="70">
        <v>0</v>
      </c>
      <c r="CB45" s="70">
        <v>0</v>
      </c>
      <c r="CC45" s="70">
        <v>0</v>
      </c>
      <c r="CD45" s="70">
        <v>0</v>
      </c>
    </row>
    <row r="46" spans="1:82">
      <c r="A46" s="70" t="s">
        <v>1902</v>
      </c>
      <c r="B46" s="70">
        <v>440</v>
      </c>
      <c r="C46" s="70">
        <v>17</v>
      </c>
      <c r="D46" s="70">
        <v>26</v>
      </c>
      <c r="E46" s="70">
        <v>2020</v>
      </c>
      <c r="F46" s="70" t="s">
        <v>159</v>
      </c>
      <c r="G46" s="1064" t="s">
        <v>1885</v>
      </c>
      <c r="H46" s="70" t="s">
        <v>1886</v>
      </c>
      <c r="I46" s="148"/>
      <c r="J46" s="71">
        <v>22.944316582902541</v>
      </c>
      <c r="K46" s="71">
        <v>1.0403664620068966</v>
      </c>
      <c r="L46" s="71">
        <v>0.53866325380590618</v>
      </c>
      <c r="M46" s="71">
        <v>15.875657427395868</v>
      </c>
      <c r="N46" s="71">
        <v>21.149461507342718</v>
      </c>
      <c r="O46" s="71">
        <v>22.067723023302285</v>
      </c>
      <c r="P46" s="71">
        <v>22.700107397769482</v>
      </c>
      <c r="Q46" s="71">
        <v>1.3182438537530501</v>
      </c>
      <c r="R46" s="71">
        <v>0</v>
      </c>
      <c r="S46" s="71">
        <v>2.5081302491412001</v>
      </c>
      <c r="T46" s="72"/>
      <c r="U46" s="71">
        <v>1295242</v>
      </c>
      <c r="V46" s="71">
        <v>559</v>
      </c>
      <c r="W46" s="71">
        <v>19</v>
      </c>
      <c r="X46" s="71">
        <v>4685</v>
      </c>
      <c r="Y46" s="71">
        <v>11184</v>
      </c>
      <c r="Z46" s="71">
        <v>15769</v>
      </c>
      <c r="AA46" s="71">
        <v>5010</v>
      </c>
      <c r="AB46" s="71">
        <v>22358</v>
      </c>
      <c r="AC46" s="71">
        <v>0</v>
      </c>
      <c r="AD46" s="71">
        <v>2.5081302491412001</v>
      </c>
      <c r="AE46" s="72"/>
      <c r="AF46" s="71">
        <v>13170199.794080051</v>
      </c>
      <c r="AG46" s="71">
        <v>840093.52139156824</v>
      </c>
      <c r="AH46" s="71">
        <v>122574.14776735536</v>
      </c>
      <c r="AI46" s="71">
        <v>26438159.134477936</v>
      </c>
      <c r="AJ46" s="71">
        <v>44143326.820070788</v>
      </c>
      <c r="AK46" s="71"/>
      <c r="AL46" s="71"/>
      <c r="AM46" s="71">
        <v>2917967.4025609437</v>
      </c>
      <c r="AN46" s="71"/>
      <c r="AO46" s="71"/>
      <c r="AP46" s="71">
        <v>87632320.82034865</v>
      </c>
      <c r="AQ46" s="72"/>
      <c r="AR46" s="71">
        <v>574</v>
      </c>
      <c r="AS46" s="71">
        <v>196</v>
      </c>
      <c r="AT46" s="71">
        <v>0</v>
      </c>
      <c r="AU46" s="71">
        <v>0</v>
      </c>
      <c r="AV46" s="71">
        <v>0</v>
      </c>
      <c r="AW46" s="71">
        <v>0</v>
      </c>
      <c r="AX46" s="71"/>
      <c r="AY46" s="72"/>
      <c r="AZ46" s="71">
        <v>2884.3700000000008</v>
      </c>
      <c r="BA46" s="71">
        <v>20410.86</v>
      </c>
      <c r="BB46" s="71">
        <v>0</v>
      </c>
      <c r="BC46" s="71">
        <v>0</v>
      </c>
      <c r="BD46" s="71">
        <v>0</v>
      </c>
      <c r="BE46" s="71">
        <v>0</v>
      </c>
      <c r="BF46" s="71"/>
      <c r="BG46" s="72"/>
      <c r="BH46" s="71">
        <v>0</v>
      </c>
      <c r="BI46" s="71">
        <v>0</v>
      </c>
      <c r="BJ46" s="71">
        <v>3.5880000000000001</v>
      </c>
      <c r="BK46" s="71">
        <v>0</v>
      </c>
      <c r="BL46" s="71">
        <v>0</v>
      </c>
      <c r="BM46" s="71">
        <v>0</v>
      </c>
      <c r="BN46" s="72"/>
      <c r="BO46" s="71">
        <v>0</v>
      </c>
      <c r="BP46" s="71">
        <v>0</v>
      </c>
      <c r="BQ46" s="71">
        <v>1</v>
      </c>
      <c r="BR46" s="71">
        <v>0</v>
      </c>
      <c r="BS46" s="71">
        <v>0</v>
      </c>
      <c r="BT46" s="71">
        <v>0</v>
      </c>
      <c r="BU46"/>
      <c r="BV46" s="70">
        <v>3.5880000000000001</v>
      </c>
      <c r="BW46" s="70">
        <v>0</v>
      </c>
      <c r="BX46" s="70">
        <v>0</v>
      </c>
      <c r="BY46" s="70">
        <v>0</v>
      </c>
      <c r="BZ46" s="70">
        <v>0</v>
      </c>
      <c r="CA46" s="70">
        <v>0</v>
      </c>
      <c r="CB46" s="70">
        <v>0</v>
      </c>
      <c r="CC46" s="70">
        <v>0</v>
      </c>
      <c r="CD46" s="70">
        <v>0</v>
      </c>
    </row>
    <row r="47" spans="1:82">
      <c r="A47" s="70" t="s">
        <v>1903</v>
      </c>
      <c r="B47" s="70">
        <v>440</v>
      </c>
      <c r="C47" s="70">
        <v>18</v>
      </c>
      <c r="D47" s="70">
        <v>26</v>
      </c>
      <c r="E47" s="70">
        <v>2021</v>
      </c>
      <c r="F47" s="70" t="s">
        <v>160</v>
      </c>
      <c r="G47" s="70" t="s">
        <v>1885</v>
      </c>
      <c r="H47" s="70" t="s">
        <v>1886</v>
      </c>
      <c r="I47" s="148"/>
      <c r="J47" s="71">
        <v>30.495303747356921</v>
      </c>
      <c r="K47" s="71">
        <v>1.1244783774055831</v>
      </c>
      <c r="L47" s="71">
        <v>0.48946229609046649</v>
      </c>
      <c r="M47" s="71">
        <v>14.608545892256524</v>
      </c>
      <c r="N47" s="71">
        <v>20.054431520924428</v>
      </c>
      <c r="O47" s="71">
        <v>21.247367886082479</v>
      </c>
      <c r="P47" s="71">
        <v>23.274868997254384</v>
      </c>
      <c r="Q47" s="71">
        <v>1.27856087778905</v>
      </c>
      <c r="R47" s="71">
        <v>0</v>
      </c>
      <c r="S47" s="71">
        <v>2.3614367537807972</v>
      </c>
      <c r="T47" s="72"/>
      <c r="U47" s="71">
        <v>1876817</v>
      </c>
      <c r="V47" s="71">
        <v>559</v>
      </c>
      <c r="W47" s="71">
        <v>19</v>
      </c>
      <c r="X47" s="71">
        <v>4685</v>
      </c>
      <c r="Y47" s="71">
        <v>11075</v>
      </c>
      <c r="Z47" s="71">
        <v>15633</v>
      </c>
      <c r="AA47" s="71">
        <v>5009</v>
      </c>
      <c r="AB47" s="71">
        <v>21898</v>
      </c>
      <c r="AC47" s="71">
        <v>0</v>
      </c>
      <c r="AD47" s="71">
        <v>2.3614367537807972</v>
      </c>
      <c r="AE47" s="72"/>
      <c r="AF47" s="71">
        <v>18202346.854736641</v>
      </c>
      <c r="AG47" s="71">
        <v>936732.16523056815</v>
      </c>
      <c r="AH47" s="71">
        <v>109704.40114422693</v>
      </c>
      <c r="AI47" s="71">
        <v>28119543.364130281</v>
      </c>
      <c r="AJ47" s="71">
        <v>46046193.962654971</v>
      </c>
      <c r="AK47" s="71">
        <v>0</v>
      </c>
      <c r="AL47" s="71">
        <v>0</v>
      </c>
      <c r="AM47" s="71">
        <v>2874416.615215268</v>
      </c>
      <c r="AN47" s="71">
        <v>0</v>
      </c>
      <c r="AO47" s="71">
        <v>0</v>
      </c>
      <c r="AP47" s="71">
        <v>96288937.363111958</v>
      </c>
      <c r="AQ47" s="72"/>
      <c r="AR47" s="71">
        <v>600</v>
      </c>
      <c r="AS47" s="71">
        <v>197</v>
      </c>
      <c r="AT47" s="71">
        <v>0</v>
      </c>
      <c r="AU47" s="71">
        <v>0</v>
      </c>
      <c r="AV47" s="71">
        <v>0</v>
      </c>
      <c r="AW47" s="71">
        <v>0</v>
      </c>
      <c r="AX47" s="71"/>
      <c r="AY47" s="72"/>
      <c r="AZ47" s="71">
        <v>3052.5600000000009</v>
      </c>
      <c r="BA47" s="71">
        <v>20460.36</v>
      </c>
      <c r="BB47" s="71">
        <v>0</v>
      </c>
      <c r="BC47" s="71">
        <v>0</v>
      </c>
      <c r="BD47" s="71">
        <v>0</v>
      </c>
      <c r="BE47" s="71">
        <v>0</v>
      </c>
      <c r="BF47" s="71"/>
      <c r="BG47" s="72"/>
      <c r="BH47" s="71">
        <v>0</v>
      </c>
      <c r="BI47" s="71">
        <v>0</v>
      </c>
      <c r="BJ47" s="71">
        <v>3.6720000000000002</v>
      </c>
      <c r="BK47" s="71">
        <v>0</v>
      </c>
      <c r="BL47" s="71">
        <v>0</v>
      </c>
      <c r="BM47" s="71">
        <v>0</v>
      </c>
      <c r="BN47" s="72"/>
      <c r="BO47" s="71">
        <v>0</v>
      </c>
      <c r="BP47" s="71">
        <v>0</v>
      </c>
      <c r="BQ47" s="71">
        <v>1</v>
      </c>
      <c r="BR47" s="71">
        <v>0</v>
      </c>
      <c r="BS47" s="71">
        <v>0</v>
      </c>
      <c r="BT47" s="71">
        <v>0</v>
      </c>
      <c r="BU47"/>
      <c r="BV47" s="70">
        <v>3.6720000000000002</v>
      </c>
      <c r="BW47" s="70">
        <v>0</v>
      </c>
      <c r="BX47" s="70">
        <v>0</v>
      </c>
      <c r="BY47" s="70">
        <v>0</v>
      </c>
      <c r="BZ47" s="70">
        <v>0</v>
      </c>
      <c r="CA47" s="70">
        <v>0</v>
      </c>
      <c r="CB47" s="70">
        <v>0</v>
      </c>
      <c r="CC47" s="70">
        <v>0</v>
      </c>
      <c r="CD47" s="70">
        <v>0</v>
      </c>
    </row>
    <row r="48" spans="1:82">
      <c r="A48" s="70" t="s">
        <v>1904</v>
      </c>
      <c r="B48" s="70">
        <v>440</v>
      </c>
      <c r="C48" s="70">
        <v>19</v>
      </c>
      <c r="D48" s="70">
        <v>26</v>
      </c>
      <c r="E48" s="70">
        <v>2022</v>
      </c>
      <c r="F48" s="70" t="s">
        <v>161</v>
      </c>
      <c r="G48" s="70" t="s">
        <v>1885</v>
      </c>
      <c r="H48" s="70" t="s">
        <v>1886</v>
      </c>
      <c r="I48" s="148"/>
      <c r="J48" s="71">
        <v>42.164501524650113</v>
      </c>
      <c r="K48" s="71">
        <v>1.1187822931040456</v>
      </c>
      <c r="L48" s="71">
        <v>0.41540624823135808</v>
      </c>
      <c r="M48" s="71">
        <v>16.533725594415483</v>
      </c>
      <c r="N48" s="71">
        <v>25.387892037938077</v>
      </c>
      <c r="O48" s="71">
        <v>22.182867485815748</v>
      </c>
      <c r="P48" s="71">
        <v>22.843001679126324</v>
      </c>
      <c r="Q48" s="71">
        <v>1.2664669218549038</v>
      </c>
      <c r="R48" s="71">
        <v>0</v>
      </c>
      <c r="S48" s="71">
        <v>2.2331728048505801</v>
      </c>
      <c r="T48" s="72"/>
      <c r="U48" s="71">
        <v>2788362</v>
      </c>
      <c r="V48" s="71">
        <v>559</v>
      </c>
      <c r="W48" s="71">
        <v>19</v>
      </c>
      <c r="X48" s="71">
        <v>4685</v>
      </c>
      <c r="Y48" s="71">
        <v>11072</v>
      </c>
      <c r="Z48" s="71">
        <v>15507</v>
      </c>
      <c r="AA48" s="71">
        <v>4991</v>
      </c>
      <c r="AB48" s="71">
        <v>21513</v>
      </c>
      <c r="AC48" s="71">
        <v>0</v>
      </c>
      <c r="AD48" s="71">
        <v>2.2331728048505801</v>
      </c>
      <c r="AE48" s="72"/>
      <c r="AF48" s="71">
        <v>25125931.086975656</v>
      </c>
      <c r="AG48" s="71">
        <v>935891.99144087848</v>
      </c>
      <c r="AH48" s="71">
        <v>108574.98789873099</v>
      </c>
      <c r="AI48" s="71">
        <v>28160939.497260906</v>
      </c>
      <c r="AJ48" s="71">
        <v>48578024.953212112</v>
      </c>
      <c r="AK48" s="71">
        <v>0</v>
      </c>
      <c r="AL48" s="71">
        <v>0</v>
      </c>
      <c r="AM48" s="71">
        <v>2777915.484580277</v>
      </c>
      <c r="AN48" s="71">
        <v>0</v>
      </c>
      <c r="AO48" s="71">
        <v>0</v>
      </c>
      <c r="AP48" s="71">
        <v>105687278.00136857</v>
      </c>
      <c r="AQ48" s="72"/>
      <c r="AR48" s="71">
        <v>634</v>
      </c>
      <c r="AS48" s="71">
        <v>197</v>
      </c>
      <c r="AT48" s="71">
        <v>0</v>
      </c>
      <c r="AU48" s="71">
        <v>0</v>
      </c>
      <c r="AV48" s="71">
        <v>0</v>
      </c>
      <c r="AW48" s="71">
        <v>0</v>
      </c>
      <c r="AX48" s="71"/>
      <c r="AY48" s="72"/>
      <c r="AZ48" s="71">
        <v>3262.1800000000012</v>
      </c>
      <c r="BA48" s="71">
        <v>20498.86</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1905</v>
      </c>
      <c r="B49" s="70">
        <v>440</v>
      </c>
      <c r="C49" s="70">
        <v>20</v>
      </c>
      <c r="D49" s="70">
        <v>26</v>
      </c>
      <c r="E49" s="70">
        <v>2023</v>
      </c>
      <c r="F49" s="70" t="s">
        <v>1539</v>
      </c>
      <c r="G49" s="70" t="s">
        <v>1885</v>
      </c>
      <c r="H49" s="70" t="s">
        <v>1886</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666</v>
      </c>
      <c r="AS49" s="71">
        <v>197</v>
      </c>
      <c r="AT49" s="71">
        <v>0</v>
      </c>
      <c r="AU49" s="71">
        <v>0</v>
      </c>
      <c r="AV49" s="71">
        <v>0</v>
      </c>
      <c r="AW49" s="71">
        <v>0</v>
      </c>
      <c r="AX49" s="71"/>
      <c r="AY49" s="72"/>
      <c r="AZ49" s="71">
        <v>3447.1200000000017</v>
      </c>
      <c r="BA49" s="71">
        <v>20498.86</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1906</v>
      </c>
      <c r="B50" s="70">
        <v>440</v>
      </c>
      <c r="C50" s="70">
        <v>21</v>
      </c>
      <c r="D50" s="70">
        <v>26</v>
      </c>
      <c r="E50" s="70">
        <v>2024</v>
      </c>
      <c r="F50" s="70" t="s">
        <v>1554</v>
      </c>
      <c r="G50" s="70" t="s">
        <v>1885</v>
      </c>
      <c r="H50" s="70" t="s">
        <v>1886</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1907</v>
      </c>
      <c r="B51" s="70">
        <v>341</v>
      </c>
      <c r="C51" s="70">
        <v>1</v>
      </c>
      <c r="D51" s="70">
        <v>21</v>
      </c>
      <c r="E51" s="70">
        <v>1990</v>
      </c>
      <c r="F51" s="70" t="s">
        <v>787</v>
      </c>
      <c r="G51" s="70" t="s">
        <v>1908</v>
      </c>
      <c r="H51" s="70" t="s">
        <v>1909</v>
      </c>
      <c r="I51" s="148"/>
      <c r="J51" s="71">
        <v>78.113450712431302</v>
      </c>
      <c r="K51" s="71">
        <v>2.0286021255339</v>
      </c>
      <c r="L51" s="71">
        <v>3.710654585870373</v>
      </c>
      <c r="M51" s="71">
        <v>9.5126510975323786</v>
      </c>
      <c r="N51" s="71">
        <v>12.96103742554442</v>
      </c>
      <c r="O51" s="71">
        <v>14.213065392855119</v>
      </c>
      <c r="P51" s="71">
        <v>22.288932205939851</v>
      </c>
      <c r="Q51" s="71">
        <v>1.04923392741188</v>
      </c>
      <c r="R51" s="71">
        <v>0</v>
      </c>
      <c r="S51" s="71">
        <v>0.88867151473604211</v>
      </c>
      <c r="T51" s="72"/>
      <c r="U51" s="71">
        <v>10653129</v>
      </c>
      <c r="V51" s="71">
        <v>711</v>
      </c>
      <c r="W51" s="71">
        <v>40</v>
      </c>
      <c r="X51" s="71">
        <v>3722</v>
      </c>
      <c r="Y51" s="71">
        <v>4387</v>
      </c>
      <c r="Z51" s="71">
        <v>5846</v>
      </c>
      <c r="AA51" s="71">
        <v>5412</v>
      </c>
      <c r="AB51" s="71">
        <v>17036</v>
      </c>
      <c r="AC51" s="71">
        <v>0</v>
      </c>
      <c r="AD51" s="71">
        <v>0.88867151473604211</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1910</v>
      </c>
      <c r="B52" s="70">
        <v>342</v>
      </c>
      <c r="C52" s="70">
        <v>2</v>
      </c>
      <c r="D52" s="70">
        <v>21</v>
      </c>
      <c r="E52" s="70">
        <v>2005</v>
      </c>
      <c r="F52" s="70" t="s">
        <v>789</v>
      </c>
      <c r="G52" s="70" t="s">
        <v>1908</v>
      </c>
      <c r="H52" s="70" t="s">
        <v>1909</v>
      </c>
      <c r="I52" s="148"/>
      <c r="J52" s="71">
        <v>91.495776449180539</v>
      </c>
      <c r="K52" s="71">
        <v>1.395400236112635</v>
      </c>
      <c r="L52" s="71">
        <v>0.16731368005286279</v>
      </c>
      <c r="M52" s="71">
        <v>19.640484519812379</v>
      </c>
      <c r="N52" s="71">
        <v>20.231944218169971</v>
      </c>
      <c r="O52" s="71">
        <v>24.73705821583744</v>
      </c>
      <c r="P52" s="71">
        <v>25.26400546436393</v>
      </c>
      <c r="Q52" s="71">
        <v>1.11194881793456</v>
      </c>
      <c r="R52" s="71">
        <v>0</v>
      </c>
      <c r="S52" s="71">
        <v>0</v>
      </c>
      <c r="T52" s="72"/>
      <c r="U52" s="71">
        <v>13895913</v>
      </c>
      <c r="V52" s="71">
        <v>665</v>
      </c>
      <c r="W52" s="71">
        <v>2</v>
      </c>
      <c r="X52" s="71">
        <v>4011</v>
      </c>
      <c r="Y52" s="71">
        <v>5787</v>
      </c>
      <c r="Z52" s="71">
        <v>11774</v>
      </c>
      <c r="AA52" s="71">
        <v>5024</v>
      </c>
      <c r="AB52" s="71">
        <v>18874</v>
      </c>
      <c r="AC52" s="71">
        <v>0</v>
      </c>
      <c r="AD52" s="71">
        <v>0</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1911</v>
      </c>
      <c r="B53" s="70">
        <v>343</v>
      </c>
      <c r="C53" s="70">
        <v>3</v>
      </c>
      <c r="D53" s="70">
        <v>21</v>
      </c>
      <c r="E53" s="70">
        <v>2006</v>
      </c>
      <c r="F53" s="70" t="s">
        <v>790</v>
      </c>
      <c r="G53" s="70" t="s">
        <v>1908</v>
      </c>
      <c r="H53" s="70" t="s">
        <v>1909</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1912</v>
      </c>
      <c r="B54" s="70">
        <v>344</v>
      </c>
      <c r="C54" s="70">
        <v>4</v>
      </c>
      <c r="D54" s="70">
        <v>21</v>
      </c>
      <c r="E54" s="70">
        <v>2007</v>
      </c>
      <c r="F54" s="70" t="s">
        <v>791</v>
      </c>
      <c r="G54" s="70" t="s">
        <v>1908</v>
      </c>
      <c r="H54" s="70" t="s">
        <v>1909</v>
      </c>
      <c r="I54" s="148"/>
      <c r="J54" s="71">
        <v>94.16578483030662</v>
      </c>
      <c r="K54" s="71">
        <v>1.3358176939937749</v>
      </c>
      <c r="L54" s="71">
        <v>0</v>
      </c>
      <c r="M54" s="71">
        <v>21.593144068033752</v>
      </c>
      <c r="N54" s="71">
        <v>21.101578693394568</v>
      </c>
      <c r="O54" s="71">
        <v>24.434545414486319</v>
      </c>
      <c r="P54" s="71">
        <v>25.39463151385845</v>
      </c>
      <c r="Q54" s="71">
        <v>1.20028116028321</v>
      </c>
      <c r="R54" s="71">
        <v>0</v>
      </c>
      <c r="S54" s="71">
        <v>0</v>
      </c>
      <c r="T54" s="72"/>
      <c r="U54" s="71">
        <v>15343658</v>
      </c>
      <c r="V54" s="71">
        <v>610</v>
      </c>
      <c r="W54" s="71">
        <v>0</v>
      </c>
      <c r="X54" s="71">
        <v>5180</v>
      </c>
      <c r="Y54" s="71">
        <v>6125</v>
      </c>
      <c r="Z54" s="71">
        <v>12090</v>
      </c>
      <c r="AA54" s="71">
        <v>4973</v>
      </c>
      <c r="AB54" s="71">
        <v>19296</v>
      </c>
      <c r="AC54" s="71">
        <v>0</v>
      </c>
      <c r="AD54" s="71">
        <v>0</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1913</v>
      </c>
      <c r="B55" s="70">
        <v>345</v>
      </c>
      <c r="C55" s="70">
        <v>5</v>
      </c>
      <c r="D55" s="70">
        <v>21</v>
      </c>
      <c r="E55" s="70">
        <v>2008</v>
      </c>
      <c r="F55" s="70" t="s">
        <v>792</v>
      </c>
      <c r="G55" s="70" t="s">
        <v>1908</v>
      </c>
      <c r="H55" s="70" t="s">
        <v>1909</v>
      </c>
      <c r="I55" s="148"/>
      <c r="J55" s="71">
        <v>85.794036374700681</v>
      </c>
      <c r="K55" s="71">
        <v>1.001262325607684</v>
      </c>
      <c r="L55" s="71">
        <v>0</v>
      </c>
      <c r="M55" s="71">
        <v>22.654675298858791</v>
      </c>
      <c r="N55" s="71">
        <v>21.376449872741819</v>
      </c>
      <c r="O55" s="71">
        <v>23.955517437863321</v>
      </c>
      <c r="P55" s="71">
        <v>24.391460349244749</v>
      </c>
      <c r="Q55" s="71">
        <v>1.19065008559634</v>
      </c>
      <c r="R55" s="71">
        <v>0</v>
      </c>
      <c r="S55" s="71">
        <v>0</v>
      </c>
      <c r="T55" s="72"/>
      <c r="U55" s="71">
        <v>16390156</v>
      </c>
      <c r="V55" s="71">
        <v>610</v>
      </c>
      <c r="W55" s="71">
        <v>0</v>
      </c>
      <c r="X55" s="71">
        <v>5180</v>
      </c>
      <c r="Y55" s="71">
        <v>6256</v>
      </c>
      <c r="Z55" s="71">
        <v>12269</v>
      </c>
      <c r="AA55" s="71">
        <v>4782</v>
      </c>
      <c r="AB55" s="71">
        <v>19456</v>
      </c>
      <c r="AC55" s="71">
        <v>0</v>
      </c>
      <c r="AD55" s="71">
        <v>0</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1914</v>
      </c>
      <c r="B56" s="70">
        <v>346</v>
      </c>
      <c r="C56" s="70">
        <v>6</v>
      </c>
      <c r="D56" s="70">
        <v>21</v>
      </c>
      <c r="E56" s="70">
        <v>2009</v>
      </c>
      <c r="F56" s="70" t="s">
        <v>176</v>
      </c>
      <c r="G56" s="70" t="s">
        <v>1908</v>
      </c>
      <c r="H56" s="70" t="s">
        <v>1909</v>
      </c>
      <c r="I56" s="148"/>
      <c r="J56" s="71">
        <v>67.276914589183065</v>
      </c>
      <c r="K56" s="71">
        <v>0.96470355697719956</v>
      </c>
      <c r="L56" s="71">
        <v>2.1255740379135979</v>
      </c>
      <c r="M56" s="71">
        <v>19.776718899851911</v>
      </c>
      <c r="N56" s="71">
        <v>18.21184205813471</v>
      </c>
      <c r="O56" s="71">
        <v>24.67536563145481</v>
      </c>
      <c r="P56" s="71">
        <v>23.118229855097361</v>
      </c>
      <c r="Q56" s="71">
        <v>1.1444937392566601</v>
      </c>
      <c r="R56" s="71">
        <v>0</v>
      </c>
      <c r="S56" s="71">
        <v>0</v>
      </c>
      <c r="T56" s="72"/>
      <c r="U56" s="71">
        <v>12105151</v>
      </c>
      <c r="V56" s="71">
        <v>649</v>
      </c>
      <c r="W56" s="71">
        <v>38</v>
      </c>
      <c r="X56" s="71">
        <v>5584</v>
      </c>
      <c r="Y56" s="71">
        <v>6410</v>
      </c>
      <c r="Z56" s="71">
        <v>12474</v>
      </c>
      <c r="AA56" s="71">
        <v>4653</v>
      </c>
      <c r="AB56" s="71">
        <v>19632</v>
      </c>
      <c r="AC56" s="71">
        <v>0</v>
      </c>
      <c r="AD56" s="71">
        <v>0</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40.341000000000001</v>
      </c>
      <c r="BK56" s="71">
        <v>0</v>
      </c>
      <c r="BL56" s="71">
        <v>0</v>
      </c>
      <c r="BM56" s="71">
        <v>0</v>
      </c>
      <c r="BN56" s="72"/>
      <c r="BO56" s="71">
        <v>0</v>
      </c>
      <c r="BP56" s="71">
        <v>0</v>
      </c>
      <c r="BQ56" s="71">
        <v>8</v>
      </c>
      <c r="BR56" s="71">
        <v>0</v>
      </c>
      <c r="BS56" s="71">
        <v>0</v>
      </c>
      <c r="BT56" s="71">
        <v>0</v>
      </c>
      <c r="BU56"/>
      <c r="BV56" s="70">
        <v>40.341000000000001</v>
      </c>
      <c r="BW56" s="70">
        <v>0</v>
      </c>
      <c r="BX56" s="70">
        <v>0</v>
      </c>
      <c r="BY56" s="70">
        <v>0</v>
      </c>
      <c r="BZ56" s="70">
        <v>0</v>
      </c>
      <c r="CA56" s="70">
        <v>0</v>
      </c>
      <c r="CB56" s="70">
        <v>0</v>
      </c>
      <c r="CC56" s="70">
        <v>0</v>
      </c>
      <c r="CD56" s="70">
        <v>0</v>
      </c>
    </row>
    <row r="57" spans="1:82">
      <c r="A57" s="70" t="s">
        <v>1915</v>
      </c>
      <c r="B57" s="70">
        <v>347</v>
      </c>
      <c r="C57" s="70">
        <v>7</v>
      </c>
      <c r="D57" s="70">
        <v>21</v>
      </c>
      <c r="E57" s="70">
        <v>2010</v>
      </c>
      <c r="F57" s="70" t="s">
        <v>177</v>
      </c>
      <c r="G57" s="70" t="s">
        <v>1908</v>
      </c>
      <c r="H57" s="70" t="s">
        <v>1909</v>
      </c>
      <c r="I57" s="148"/>
      <c r="J57" s="71">
        <v>72.770400330735114</v>
      </c>
      <c r="K57" s="71">
        <v>1.096830589258885</v>
      </c>
      <c r="L57" s="71">
        <v>2.0351445093386942</v>
      </c>
      <c r="M57" s="71">
        <v>21.36486621929561</v>
      </c>
      <c r="N57" s="71">
        <v>21.223310005815922</v>
      </c>
      <c r="O57" s="71">
        <v>24.923529443762138</v>
      </c>
      <c r="P57" s="71">
        <v>23.38423934767933</v>
      </c>
      <c r="Q57" s="71">
        <v>1.21300730811631</v>
      </c>
      <c r="R57" s="71">
        <v>0</v>
      </c>
      <c r="S57" s="71">
        <v>0</v>
      </c>
      <c r="T57" s="72"/>
      <c r="U57" s="71">
        <v>13403088</v>
      </c>
      <c r="V57" s="71">
        <v>649</v>
      </c>
      <c r="W57" s="71">
        <v>38</v>
      </c>
      <c r="X57" s="71">
        <v>5584</v>
      </c>
      <c r="Y57" s="71">
        <v>6614</v>
      </c>
      <c r="Z57" s="71">
        <v>12658</v>
      </c>
      <c r="AA57" s="71">
        <v>4589</v>
      </c>
      <c r="AB57" s="71">
        <v>19938</v>
      </c>
      <c r="AC57" s="71">
        <v>0</v>
      </c>
      <c r="AD57" s="71">
        <v>0</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38.421999999999997</v>
      </c>
      <c r="BK57" s="71">
        <v>0</v>
      </c>
      <c r="BL57" s="71">
        <v>0</v>
      </c>
      <c r="BM57" s="71">
        <v>0</v>
      </c>
      <c r="BN57" s="72"/>
      <c r="BO57" s="71">
        <v>0</v>
      </c>
      <c r="BP57" s="71">
        <v>0</v>
      </c>
      <c r="BQ57" s="71">
        <v>9</v>
      </c>
      <c r="BR57" s="71">
        <v>0</v>
      </c>
      <c r="BS57" s="71">
        <v>0</v>
      </c>
      <c r="BT57" s="71">
        <v>0</v>
      </c>
      <c r="BU57"/>
      <c r="BV57" s="70">
        <v>38.421999999999997</v>
      </c>
      <c r="BW57" s="70">
        <v>0</v>
      </c>
      <c r="BX57" s="70">
        <v>0</v>
      </c>
      <c r="BY57" s="70">
        <v>0</v>
      </c>
      <c r="BZ57" s="70">
        <v>0</v>
      </c>
      <c r="CA57" s="70">
        <v>0</v>
      </c>
      <c r="CB57" s="70">
        <v>0</v>
      </c>
      <c r="CC57" s="70">
        <v>0</v>
      </c>
      <c r="CD57" s="70">
        <v>0</v>
      </c>
    </row>
    <row r="58" spans="1:82">
      <c r="A58" s="70" t="s">
        <v>1916</v>
      </c>
      <c r="B58" s="70">
        <v>348</v>
      </c>
      <c r="C58" s="70">
        <v>8</v>
      </c>
      <c r="D58" s="70">
        <v>21</v>
      </c>
      <c r="E58" s="70">
        <v>2011</v>
      </c>
      <c r="F58" s="70" t="s">
        <v>178</v>
      </c>
      <c r="G58" s="70" t="s">
        <v>1908</v>
      </c>
      <c r="H58" s="70" t="s">
        <v>1909</v>
      </c>
      <c r="I58" s="148"/>
      <c r="J58" s="71">
        <v>103.5204983473546</v>
      </c>
      <c r="K58" s="71">
        <v>1.54584518522188</v>
      </c>
      <c r="L58" s="71">
        <v>1.6334562022619079</v>
      </c>
      <c r="M58" s="71">
        <v>27.023948793326209</v>
      </c>
      <c r="N58" s="71">
        <v>23.93799481739196</v>
      </c>
      <c r="O58" s="71">
        <v>25.108543253589357</v>
      </c>
      <c r="P58" s="71">
        <v>22.560018828422749</v>
      </c>
      <c r="Q58" s="71">
        <v>1.41904996231151</v>
      </c>
      <c r="R58" s="71">
        <v>0</v>
      </c>
      <c r="S58" s="71">
        <v>0</v>
      </c>
      <c r="T58" s="72"/>
      <c r="U58" s="71">
        <v>15548356</v>
      </c>
      <c r="V58" s="71">
        <v>649</v>
      </c>
      <c r="W58" s="71">
        <v>38</v>
      </c>
      <c r="X58" s="71">
        <v>5584</v>
      </c>
      <c r="Y58" s="71">
        <v>6777</v>
      </c>
      <c r="Z58" s="71">
        <v>13029</v>
      </c>
      <c r="AA58" s="71">
        <v>4559</v>
      </c>
      <c r="AB58" s="71">
        <v>20221</v>
      </c>
      <c r="AC58" s="71">
        <v>0</v>
      </c>
      <c r="AD58" s="71">
        <v>0</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35.581000000000003</v>
      </c>
      <c r="BK58" s="71">
        <v>0</v>
      </c>
      <c r="BL58" s="71">
        <v>0</v>
      </c>
      <c r="BM58" s="71">
        <v>0</v>
      </c>
      <c r="BN58" s="72"/>
      <c r="BO58" s="71">
        <v>0</v>
      </c>
      <c r="BP58" s="71">
        <v>0</v>
      </c>
      <c r="BQ58" s="71">
        <v>8</v>
      </c>
      <c r="BR58" s="71">
        <v>0</v>
      </c>
      <c r="BS58" s="71">
        <v>0</v>
      </c>
      <c r="BT58" s="71">
        <v>0</v>
      </c>
      <c r="BU58"/>
      <c r="BV58" s="70">
        <v>35.581000000000003</v>
      </c>
      <c r="BW58" s="70">
        <v>0</v>
      </c>
      <c r="BX58" s="70">
        <v>0</v>
      </c>
      <c r="BY58" s="70">
        <v>0</v>
      </c>
      <c r="BZ58" s="70">
        <v>0</v>
      </c>
      <c r="CA58" s="70">
        <v>0</v>
      </c>
      <c r="CB58" s="70">
        <v>0</v>
      </c>
      <c r="CC58" s="70">
        <v>0</v>
      </c>
      <c r="CD58" s="70">
        <v>0</v>
      </c>
    </row>
    <row r="59" spans="1:82">
      <c r="A59" s="70" t="s">
        <v>1917</v>
      </c>
      <c r="B59" s="70">
        <v>349</v>
      </c>
      <c r="C59" s="70">
        <v>9</v>
      </c>
      <c r="D59" s="70">
        <v>21</v>
      </c>
      <c r="E59" s="70">
        <v>2012</v>
      </c>
      <c r="F59" s="70" t="s">
        <v>179</v>
      </c>
      <c r="G59" s="70" t="s">
        <v>1908</v>
      </c>
      <c r="H59" s="70" t="s">
        <v>1909</v>
      </c>
      <c r="I59" s="148"/>
      <c r="J59" s="71">
        <v>110.0043090876771</v>
      </c>
      <c r="K59" s="71">
        <v>1.502326456787018</v>
      </c>
      <c r="L59" s="71">
        <v>1.6167941354416011</v>
      </c>
      <c r="M59" s="71">
        <v>27.742522329126249</v>
      </c>
      <c r="N59" s="71">
        <v>29.485452279545669</v>
      </c>
      <c r="O59" s="71">
        <v>25.419542322971804</v>
      </c>
      <c r="P59" s="71">
        <v>22.369870983800517</v>
      </c>
      <c r="Q59" s="71">
        <v>1.6126016701911501</v>
      </c>
      <c r="R59" s="71">
        <v>0</v>
      </c>
      <c r="S59" s="71">
        <v>0</v>
      </c>
      <c r="T59" s="72"/>
      <c r="U59" s="71">
        <v>13565564</v>
      </c>
      <c r="V59" s="71">
        <v>649</v>
      </c>
      <c r="W59" s="71">
        <v>38</v>
      </c>
      <c r="X59" s="71">
        <v>5584</v>
      </c>
      <c r="Y59" s="71">
        <v>7264</v>
      </c>
      <c r="Z59" s="71">
        <v>13295</v>
      </c>
      <c r="AA59" s="71">
        <v>4495</v>
      </c>
      <c r="AB59" s="71">
        <v>21150</v>
      </c>
      <c r="AC59" s="71">
        <v>0</v>
      </c>
      <c r="AD59" s="71">
        <v>0</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50.029000000000003</v>
      </c>
      <c r="BK59" s="71">
        <v>0</v>
      </c>
      <c r="BL59" s="71">
        <v>0</v>
      </c>
      <c r="BM59" s="71">
        <v>0</v>
      </c>
      <c r="BN59" s="72"/>
      <c r="BO59" s="71">
        <v>0</v>
      </c>
      <c r="BP59" s="71">
        <v>0</v>
      </c>
      <c r="BQ59" s="71">
        <v>9</v>
      </c>
      <c r="BR59" s="71">
        <v>0</v>
      </c>
      <c r="BS59" s="71">
        <v>0</v>
      </c>
      <c r="BT59" s="71">
        <v>0</v>
      </c>
      <c r="BU59"/>
      <c r="BV59" s="70">
        <v>50.029000000000003</v>
      </c>
      <c r="BW59" s="70">
        <v>0</v>
      </c>
      <c r="BX59" s="70">
        <v>0</v>
      </c>
      <c r="BY59" s="70">
        <v>0</v>
      </c>
      <c r="BZ59" s="70">
        <v>0</v>
      </c>
      <c r="CA59" s="70">
        <v>0</v>
      </c>
      <c r="CB59" s="70">
        <v>0</v>
      </c>
      <c r="CC59" s="70">
        <v>0</v>
      </c>
      <c r="CD59" s="70">
        <v>0</v>
      </c>
    </row>
    <row r="60" spans="1:82">
      <c r="A60" s="70" t="s">
        <v>1918</v>
      </c>
      <c r="B60" s="70">
        <v>350</v>
      </c>
      <c r="C60" s="70">
        <v>10</v>
      </c>
      <c r="D60" s="70">
        <v>21</v>
      </c>
      <c r="E60" s="70">
        <v>2013</v>
      </c>
      <c r="F60" s="70" t="s">
        <v>180</v>
      </c>
      <c r="G60" s="70" t="s">
        <v>1908</v>
      </c>
      <c r="H60" s="70" t="s">
        <v>1909</v>
      </c>
      <c r="I60" s="148"/>
      <c r="J60" s="71">
        <v>108.8148507175965</v>
      </c>
      <c r="K60" s="71">
        <v>1.223914246443526</v>
      </c>
      <c r="L60" s="71">
        <v>1.67317164617183</v>
      </c>
      <c r="M60" s="71">
        <v>28.40249650037768</v>
      </c>
      <c r="N60" s="71">
        <v>32.528201060520537</v>
      </c>
      <c r="O60" s="71">
        <v>24.964548335603087</v>
      </c>
      <c r="P60" s="71">
        <v>22.124466801180986</v>
      </c>
      <c r="Q60" s="71">
        <v>1.64820072215401</v>
      </c>
      <c r="R60" s="71">
        <v>0</v>
      </c>
      <c r="S60" s="71">
        <v>0</v>
      </c>
      <c r="T60" s="72"/>
      <c r="U60" s="71">
        <v>14013203</v>
      </c>
      <c r="V60" s="71">
        <v>649</v>
      </c>
      <c r="W60" s="71">
        <v>38</v>
      </c>
      <c r="X60" s="71">
        <v>5584</v>
      </c>
      <c r="Y60" s="71">
        <v>7457</v>
      </c>
      <c r="Z60" s="71">
        <v>13640</v>
      </c>
      <c r="AA60" s="71">
        <v>4429</v>
      </c>
      <c r="AB60" s="71">
        <v>21307</v>
      </c>
      <c r="AC60" s="71">
        <v>0</v>
      </c>
      <c r="AD60" s="71">
        <v>0</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64.402000000000001</v>
      </c>
      <c r="BK60" s="71">
        <v>0</v>
      </c>
      <c r="BL60" s="71">
        <v>0</v>
      </c>
      <c r="BM60" s="71">
        <v>0</v>
      </c>
      <c r="BN60" s="72"/>
      <c r="BO60" s="71">
        <v>0</v>
      </c>
      <c r="BP60" s="71">
        <v>0</v>
      </c>
      <c r="BQ60" s="71">
        <v>10</v>
      </c>
      <c r="BR60" s="71">
        <v>0</v>
      </c>
      <c r="BS60" s="71">
        <v>0</v>
      </c>
      <c r="BT60" s="71">
        <v>0</v>
      </c>
      <c r="BU60"/>
      <c r="BV60" s="70">
        <v>64.402000000000001</v>
      </c>
      <c r="BW60" s="70">
        <v>0</v>
      </c>
      <c r="BX60" s="70">
        <v>0</v>
      </c>
      <c r="BY60" s="70">
        <v>0</v>
      </c>
      <c r="BZ60" s="70">
        <v>0</v>
      </c>
      <c r="CA60" s="70">
        <v>0</v>
      </c>
      <c r="CB60" s="70">
        <v>0</v>
      </c>
      <c r="CC60" s="70">
        <v>0</v>
      </c>
      <c r="CD60" s="70">
        <v>0</v>
      </c>
    </row>
    <row r="61" spans="1:82">
      <c r="A61" s="70" t="s">
        <v>1919</v>
      </c>
      <c r="B61" s="70">
        <v>351</v>
      </c>
      <c r="C61" s="70">
        <v>11</v>
      </c>
      <c r="D61" s="70">
        <v>21</v>
      </c>
      <c r="E61" s="70">
        <v>2014</v>
      </c>
      <c r="F61" s="70" t="s">
        <v>181</v>
      </c>
      <c r="G61" s="70" t="s">
        <v>1908</v>
      </c>
      <c r="H61" s="70" t="s">
        <v>1909</v>
      </c>
      <c r="I61" s="148"/>
      <c r="J61" s="71">
        <v>114.90027940933091</v>
      </c>
      <c r="K61" s="71">
        <v>1.128409985530431</v>
      </c>
      <c r="L61" s="71">
        <v>1.9440259759425469</v>
      </c>
      <c r="M61" s="71">
        <v>24.53691531660774</v>
      </c>
      <c r="N61" s="71">
        <v>32.156894516095257</v>
      </c>
      <c r="O61" s="71">
        <v>24.102697814317661</v>
      </c>
      <c r="P61" s="71">
        <v>22.103890515982339</v>
      </c>
      <c r="Q61" s="71">
        <v>1.57407711414285</v>
      </c>
      <c r="R61" s="71">
        <v>0</v>
      </c>
      <c r="S61" s="71">
        <v>0</v>
      </c>
      <c r="T61" s="72"/>
      <c r="U61" s="71">
        <v>14839294</v>
      </c>
      <c r="V61" s="71">
        <v>505</v>
      </c>
      <c r="W61" s="71">
        <v>49</v>
      </c>
      <c r="X61" s="71">
        <v>4991</v>
      </c>
      <c r="Y61" s="71">
        <v>7440</v>
      </c>
      <c r="Z61" s="71">
        <v>13870</v>
      </c>
      <c r="AA61" s="71">
        <v>4402</v>
      </c>
      <c r="AB61" s="71">
        <v>21209</v>
      </c>
      <c r="AC61" s="71">
        <v>0</v>
      </c>
      <c r="AD61" s="71">
        <v>0</v>
      </c>
      <c r="AE61" s="72"/>
      <c r="AF61" s="71"/>
      <c r="AG61" s="71"/>
      <c r="AH61" s="71"/>
      <c r="AI61" s="71"/>
      <c r="AJ61" s="71"/>
      <c r="AK61" s="71"/>
      <c r="AL61" s="71"/>
      <c r="AM61" s="71"/>
      <c r="AN61" s="71"/>
      <c r="AO61" s="71"/>
      <c r="AP61" s="71"/>
      <c r="AQ61" s="72"/>
      <c r="AR61" s="71">
        <v>770</v>
      </c>
      <c r="AS61" s="71">
        <v>160</v>
      </c>
      <c r="AT61" s="71">
        <v>0</v>
      </c>
      <c r="AU61" s="71">
        <v>0</v>
      </c>
      <c r="AV61" s="71">
        <v>0</v>
      </c>
      <c r="AW61" s="71">
        <v>0</v>
      </c>
      <c r="AX61" s="71"/>
      <c r="AY61" s="72"/>
      <c r="AZ61" s="71">
        <v>3103.6</v>
      </c>
      <c r="BA61" s="71">
        <v>9542.4</v>
      </c>
      <c r="BB61" s="71">
        <v>0</v>
      </c>
      <c r="BC61" s="71">
        <v>0</v>
      </c>
      <c r="BD61" s="71">
        <v>0</v>
      </c>
      <c r="BE61" s="71">
        <v>0</v>
      </c>
      <c r="BF61" s="71"/>
      <c r="BG61" s="72"/>
      <c r="BH61" s="71">
        <v>0</v>
      </c>
      <c r="BI61" s="71">
        <v>0</v>
      </c>
      <c r="BJ61" s="71">
        <v>66.231999999999999</v>
      </c>
      <c r="BK61" s="71">
        <v>0</v>
      </c>
      <c r="BL61" s="71">
        <v>0</v>
      </c>
      <c r="BM61" s="71">
        <v>0</v>
      </c>
      <c r="BN61" s="72"/>
      <c r="BO61" s="71">
        <v>0</v>
      </c>
      <c r="BP61" s="71">
        <v>0</v>
      </c>
      <c r="BQ61" s="71">
        <v>10</v>
      </c>
      <c r="BR61" s="71">
        <v>0</v>
      </c>
      <c r="BS61" s="71">
        <v>0</v>
      </c>
      <c r="BT61" s="71">
        <v>0</v>
      </c>
      <c r="BU61"/>
      <c r="BV61" s="70">
        <v>66.231999999999999</v>
      </c>
      <c r="BW61" s="70">
        <v>0</v>
      </c>
      <c r="BX61" s="70">
        <v>0</v>
      </c>
      <c r="BY61" s="70">
        <v>0</v>
      </c>
      <c r="BZ61" s="70">
        <v>0</v>
      </c>
      <c r="CA61" s="70">
        <v>0</v>
      </c>
      <c r="CB61" s="70">
        <v>0</v>
      </c>
      <c r="CC61" s="70">
        <v>0</v>
      </c>
      <c r="CD61" s="70">
        <v>0</v>
      </c>
    </row>
    <row r="62" spans="1:82">
      <c r="A62" s="70" t="s">
        <v>1920</v>
      </c>
      <c r="B62" s="70">
        <v>352</v>
      </c>
      <c r="C62" s="70">
        <v>12</v>
      </c>
      <c r="D62" s="70">
        <v>21</v>
      </c>
      <c r="E62" s="70">
        <v>2015</v>
      </c>
      <c r="F62" s="70" t="s">
        <v>182</v>
      </c>
      <c r="G62" s="70" t="s">
        <v>1908</v>
      </c>
      <c r="H62" s="70" t="s">
        <v>1909</v>
      </c>
      <c r="I62" s="148"/>
      <c r="J62" s="71">
        <v>90.426038984826974</v>
      </c>
      <c r="K62" s="71">
        <v>1.0813251020393679</v>
      </c>
      <c r="L62" s="71">
        <v>1.9973303102421329</v>
      </c>
      <c r="M62" s="71">
        <v>24.444251236851489</v>
      </c>
      <c r="N62" s="71">
        <v>27.774541278574819</v>
      </c>
      <c r="O62" s="71">
        <v>24.091538078976036</v>
      </c>
      <c r="P62" s="71">
        <v>21.885164959663374</v>
      </c>
      <c r="Q62" s="71">
        <v>1.5415012798383001</v>
      </c>
      <c r="R62" s="71">
        <v>0</v>
      </c>
      <c r="S62" s="71">
        <v>0</v>
      </c>
      <c r="T62" s="72"/>
      <c r="U62" s="71">
        <v>15049349</v>
      </c>
      <c r="V62" s="71">
        <v>505</v>
      </c>
      <c r="W62" s="71">
        <v>49</v>
      </c>
      <c r="X62" s="71">
        <v>4991</v>
      </c>
      <c r="Y62" s="71">
        <v>7545</v>
      </c>
      <c r="Z62" s="71">
        <v>13997</v>
      </c>
      <c r="AA62" s="71">
        <v>4355</v>
      </c>
      <c r="AB62" s="71">
        <v>21217</v>
      </c>
      <c r="AC62" s="71">
        <v>0</v>
      </c>
      <c r="AD62" s="71">
        <v>0</v>
      </c>
      <c r="AE62" s="72"/>
      <c r="AF62" s="71">
        <v>109939538.4995167</v>
      </c>
      <c r="AG62" s="71">
        <v>837061.6269909126</v>
      </c>
      <c r="AH62" s="71">
        <v>398226.46628807642</v>
      </c>
      <c r="AI62" s="71">
        <v>33609222.688587688</v>
      </c>
      <c r="AJ62" s="71">
        <v>42879032.014831819</v>
      </c>
      <c r="AK62" s="71">
        <v>0</v>
      </c>
      <c r="AL62" s="71">
        <v>0</v>
      </c>
      <c r="AM62" s="71">
        <v>2907700.848032428</v>
      </c>
      <c r="AN62" s="71">
        <v>0</v>
      </c>
      <c r="AO62" s="71">
        <v>0</v>
      </c>
      <c r="AP62" s="71">
        <v>190570782.14424759</v>
      </c>
      <c r="AQ62" s="72"/>
      <c r="AR62" s="71">
        <v>843</v>
      </c>
      <c r="AS62" s="71">
        <v>226</v>
      </c>
      <c r="AT62" s="71">
        <v>0</v>
      </c>
      <c r="AU62" s="71">
        <v>0</v>
      </c>
      <c r="AV62" s="71">
        <v>0</v>
      </c>
      <c r="AW62" s="71">
        <v>0</v>
      </c>
      <c r="AX62" s="71"/>
      <c r="AY62" s="72"/>
      <c r="AZ62" s="71">
        <v>3468.5</v>
      </c>
      <c r="BA62" s="71">
        <v>13677.3</v>
      </c>
      <c r="BB62" s="71">
        <v>0</v>
      </c>
      <c r="BC62" s="71">
        <v>0</v>
      </c>
      <c r="BD62" s="71">
        <v>0</v>
      </c>
      <c r="BE62" s="71">
        <v>0</v>
      </c>
      <c r="BF62" s="71"/>
      <c r="BG62" s="72"/>
      <c r="BH62" s="71">
        <v>0</v>
      </c>
      <c r="BI62" s="71">
        <v>0</v>
      </c>
      <c r="BJ62" s="71">
        <v>65.563999999999993</v>
      </c>
      <c r="BK62" s="71">
        <v>0</v>
      </c>
      <c r="BL62" s="71">
        <v>0</v>
      </c>
      <c r="BM62" s="71">
        <v>0</v>
      </c>
      <c r="BN62" s="72"/>
      <c r="BO62" s="71">
        <v>0</v>
      </c>
      <c r="BP62" s="71">
        <v>0</v>
      </c>
      <c r="BQ62" s="71">
        <v>10</v>
      </c>
      <c r="BR62" s="71">
        <v>0</v>
      </c>
      <c r="BS62" s="71">
        <v>0</v>
      </c>
      <c r="BT62" s="71">
        <v>0</v>
      </c>
      <c r="BU62"/>
      <c r="BV62" s="70">
        <v>65.563999999999993</v>
      </c>
      <c r="BW62" s="70">
        <v>0</v>
      </c>
      <c r="BX62" s="70">
        <v>0</v>
      </c>
      <c r="BY62" s="70">
        <v>0</v>
      </c>
      <c r="BZ62" s="70">
        <v>0</v>
      </c>
      <c r="CA62" s="70">
        <v>0</v>
      </c>
      <c r="CB62" s="70">
        <v>0</v>
      </c>
      <c r="CC62" s="70">
        <v>0</v>
      </c>
      <c r="CD62" s="70">
        <v>0</v>
      </c>
    </row>
    <row r="63" spans="1:82">
      <c r="A63" s="70" t="s">
        <v>1921</v>
      </c>
      <c r="B63" s="70">
        <v>353</v>
      </c>
      <c r="C63" s="70">
        <v>13</v>
      </c>
      <c r="D63" s="70">
        <v>21</v>
      </c>
      <c r="E63" s="70">
        <v>2016</v>
      </c>
      <c r="F63" s="70" t="s">
        <v>155</v>
      </c>
      <c r="G63" s="70" t="s">
        <v>1908</v>
      </c>
      <c r="H63" s="70" t="s">
        <v>1909</v>
      </c>
      <c r="I63" s="148"/>
      <c r="J63" s="71">
        <v>96.591002503287072</v>
      </c>
      <c r="K63" s="71">
        <v>1.0605215936971213</v>
      </c>
      <c r="L63" s="71">
        <v>2.2502884879477438</v>
      </c>
      <c r="M63" s="71">
        <v>22.956756683837355</v>
      </c>
      <c r="N63" s="71">
        <v>30.11167605187946</v>
      </c>
      <c r="O63" s="71">
        <v>24.331174242999822</v>
      </c>
      <c r="P63" s="71">
        <v>21.587301553031775</v>
      </c>
      <c r="Q63" s="71">
        <v>1.502767024564388</v>
      </c>
      <c r="R63" s="71">
        <v>0</v>
      </c>
      <c r="S63" s="71">
        <v>0</v>
      </c>
      <c r="T63" s="72"/>
      <c r="U63" s="71">
        <v>16025618</v>
      </c>
      <c r="V63" s="71">
        <v>505</v>
      </c>
      <c r="W63" s="71">
        <v>49</v>
      </c>
      <c r="X63" s="71">
        <v>4991</v>
      </c>
      <c r="Y63" s="71">
        <v>7689</v>
      </c>
      <c r="Z63" s="71">
        <v>14310</v>
      </c>
      <c r="AA63" s="71">
        <v>4443</v>
      </c>
      <c r="AB63" s="71">
        <v>21276</v>
      </c>
      <c r="AC63" s="71">
        <v>0</v>
      </c>
      <c r="AD63" s="71">
        <v>0</v>
      </c>
      <c r="AE63" s="72"/>
      <c r="AF63" s="71">
        <v>117445374.880211</v>
      </c>
      <c r="AG63" s="71">
        <v>779844.31535499555</v>
      </c>
      <c r="AH63" s="71">
        <v>423545.2965690642</v>
      </c>
      <c r="AI63" s="71">
        <v>35127181.458210997</v>
      </c>
      <c r="AJ63" s="71">
        <v>42630219.666998908</v>
      </c>
      <c r="AK63" s="71">
        <v>0</v>
      </c>
      <c r="AL63" s="71">
        <v>0</v>
      </c>
      <c r="AM63" s="71">
        <v>2918051.8305920921</v>
      </c>
      <c r="AN63" s="71">
        <v>0</v>
      </c>
      <c r="AO63" s="71">
        <v>0</v>
      </c>
      <c r="AP63" s="71">
        <v>199324217.44793707</v>
      </c>
      <c r="AQ63" s="72"/>
      <c r="AR63" s="71">
        <v>913</v>
      </c>
      <c r="AS63" s="71">
        <v>254</v>
      </c>
      <c r="AT63" s="71">
        <v>0</v>
      </c>
      <c r="AU63" s="71">
        <v>0</v>
      </c>
      <c r="AV63" s="71">
        <v>0</v>
      </c>
      <c r="AW63" s="71">
        <v>0</v>
      </c>
      <c r="AX63" s="71"/>
      <c r="AY63" s="72"/>
      <c r="AZ63" s="71">
        <v>3811.9</v>
      </c>
      <c r="BA63" s="71">
        <v>15660</v>
      </c>
      <c r="BB63" s="71">
        <v>0</v>
      </c>
      <c r="BC63" s="71">
        <v>0</v>
      </c>
      <c r="BD63" s="71">
        <v>0</v>
      </c>
      <c r="BE63" s="71">
        <v>0</v>
      </c>
      <c r="BF63" s="71"/>
      <c r="BG63" s="72"/>
      <c r="BH63" s="71">
        <v>0</v>
      </c>
      <c r="BI63" s="71">
        <v>0</v>
      </c>
      <c r="BJ63" s="71">
        <v>65.051000000000002</v>
      </c>
      <c r="BK63" s="71">
        <v>0</v>
      </c>
      <c r="BL63" s="71">
        <v>0</v>
      </c>
      <c r="BM63" s="71">
        <v>0</v>
      </c>
      <c r="BN63" s="72"/>
      <c r="BO63" s="71">
        <v>0</v>
      </c>
      <c r="BP63" s="71">
        <v>0</v>
      </c>
      <c r="BQ63" s="71">
        <v>10</v>
      </c>
      <c r="BR63" s="71">
        <v>0</v>
      </c>
      <c r="BS63" s="71">
        <v>0</v>
      </c>
      <c r="BT63" s="71">
        <v>0</v>
      </c>
      <c r="BU63"/>
      <c r="BV63" s="70">
        <v>65.051000000000002</v>
      </c>
      <c r="BW63" s="70">
        <v>0</v>
      </c>
      <c r="BX63" s="70">
        <v>0</v>
      </c>
      <c r="BY63" s="70">
        <v>0</v>
      </c>
      <c r="BZ63" s="70">
        <v>0</v>
      </c>
      <c r="CA63" s="70">
        <v>0</v>
      </c>
      <c r="CB63" s="70">
        <v>0</v>
      </c>
      <c r="CC63" s="70">
        <v>0</v>
      </c>
      <c r="CD63" s="70">
        <v>0</v>
      </c>
    </row>
    <row r="64" spans="1:82">
      <c r="A64" s="70" t="s">
        <v>1922</v>
      </c>
      <c r="B64" s="70">
        <v>354</v>
      </c>
      <c r="C64" s="70">
        <v>14</v>
      </c>
      <c r="D64" s="70">
        <v>21</v>
      </c>
      <c r="E64" s="70">
        <v>2017</v>
      </c>
      <c r="F64" s="70" t="s">
        <v>156</v>
      </c>
      <c r="G64" s="1064" t="s">
        <v>1908</v>
      </c>
      <c r="H64" s="70" t="s">
        <v>1909</v>
      </c>
      <c r="I64" s="148"/>
      <c r="J64" s="71">
        <v>83.365273197954792</v>
      </c>
      <c r="K64" s="71">
        <v>1.0349832501056901</v>
      </c>
      <c r="L64" s="71">
        <v>1.788077038358842</v>
      </c>
      <c r="M64" s="71">
        <v>18.452741270084388</v>
      </c>
      <c r="N64" s="71">
        <v>28.255772635528501</v>
      </c>
      <c r="O64" s="71">
        <v>24.288727416595254</v>
      </c>
      <c r="P64" s="71">
        <v>21.542284635886432</v>
      </c>
      <c r="Q64" s="71">
        <v>1.4618153084730501</v>
      </c>
      <c r="R64" s="71">
        <v>0</v>
      </c>
      <c r="S64" s="71">
        <v>0</v>
      </c>
      <c r="T64" s="72"/>
      <c r="U64" s="71">
        <v>15945846</v>
      </c>
      <c r="V64" s="71">
        <v>505</v>
      </c>
      <c r="W64" s="71">
        <v>49</v>
      </c>
      <c r="X64" s="71">
        <v>4991</v>
      </c>
      <c r="Y64" s="71">
        <v>7838</v>
      </c>
      <c r="Z64" s="71">
        <v>14522</v>
      </c>
      <c r="AA64" s="71">
        <v>4462</v>
      </c>
      <c r="AB64" s="71">
        <v>21402</v>
      </c>
      <c r="AC64" s="71">
        <v>0</v>
      </c>
      <c r="AD64" s="71">
        <v>0</v>
      </c>
      <c r="AE64" s="72"/>
      <c r="AF64" s="71">
        <v>112946705.8081627</v>
      </c>
      <c r="AG64" s="71">
        <v>806936.13863111427</v>
      </c>
      <c r="AH64" s="71">
        <v>450381.24062967498</v>
      </c>
      <c r="AI64" s="71">
        <v>32168788.231845912</v>
      </c>
      <c r="AJ64" s="71">
        <v>47422204.107197151</v>
      </c>
      <c r="AK64" s="71">
        <v>0</v>
      </c>
      <c r="AL64" s="71">
        <v>0</v>
      </c>
      <c r="AM64" s="71">
        <v>2939926.0123185329</v>
      </c>
      <c r="AN64" s="71">
        <v>0</v>
      </c>
      <c r="AO64" s="71">
        <v>0</v>
      </c>
      <c r="AP64" s="71">
        <v>196734941.53878507</v>
      </c>
      <c r="AQ64" s="72"/>
      <c r="AR64" s="71">
        <v>954</v>
      </c>
      <c r="AS64" s="71">
        <v>290</v>
      </c>
      <c r="AT64" s="71">
        <v>0</v>
      </c>
      <c r="AU64" s="71">
        <v>0</v>
      </c>
      <c r="AV64" s="71">
        <v>0</v>
      </c>
      <c r="AW64" s="71">
        <v>0</v>
      </c>
      <c r="AX64" s="71"/>
      <c r="AY64" s="72"/>
      <c r="AZ64" s="71">
        <v>4026.8</v>
      </c>
      <c r="BA64" s="71">
        <v>18574.099999999999</v>
      </c>
      <c r="BB64" s="71">
        <v>0</v>
      </c>
      <c r="BC64" s="71">
        <v>0</v>
      </c>
      <c r="BD64" s="71">
        <v>0</v>
      </c>
      <c r="BE64" s="71">
        <v>0</v>
      </c>
      <c r="BF64" s="71"/>
      <c r="BG64" s="72"/>
      <c r="BH64" s="71">
        <v>0</v>
      </c>
      <c r="BI64" s="71">
        <v>0</v>
      </c>
      <c r="BJ64" s="71">
        <v>63.859000000000002</v>
      </c>
      <c r="BK64" s="71">
        <v>0</v>
      </c>
      <c r="BL64" s="71">
        <v>0</v>
      </c>
      <c r="BM64" s="71">
        <v>0</v>
      </c>
      <c r="BN64" s="72"/>
      <c r="BO64" s="71">
        <v>0</v>
      </c>
      <c r="BP64" s="71">
        <v>0</v>
      </c>
      <c r="BQ64" s="71">
        <v>10</v>
      </c>
      <c r="BR64" s="71">
        <v>0</v>
      </c>
      <c r="BS64" s="71">
        <v>0</v>
      </c>
      <c r="BT64" s="71">
        <v>0</v>
      </c>
      <c r="BU64"/>
      <c r="BV64" s="70">
        <v>63.859000000000002</v>
      </c>
      <c r="BW64" s="70">
        <v>0</v>
      </c>
      <c r="BX64" s="70">
        <v>0</v>
      </c>
      <c r="BY64" s="70">
        <v>0</v>
      </c>
      <c r="BZ64" s="70">
        <v>0</v>
      </c>
      <c r="CA64" s="70">
        <v>0</v>
      </c>
      <c r="CB64" s="70">
        <v>0</v>
      </c>
      <c r="CC64" s="70">
        <v>0</v>
      </c>
      <c r="CD64" s="70">
        <v>0</v>
      </c>
    </row>
    <row r="65" spans="1:82">
      <c r="A65" s="70" t="s">
        <v>1923</v>
      </c>
      <c r="B65" s="70">
        <v>355</v>
      </c>
      <c r="C65" s="70">
        <v>15</v>
      </c>
      <c r="D65" s="70">
        <v>21</v>
      </c>
      <c r="E65" s="70">
        <v>2018</v>
      </c>
      <c r="F65" s="70" t="s">
        <v>183</v>
      </c>
      <c r="G65" s="1064" t="s">
        <v>1908</v>
      </c>
      <c r="H65" s="70" t="s">
        <v>1909</v>
      </c>
      <c r="I65" s="148"/>
      <c r="J65" s="71">
        <v>67.174129588370462</v>
      </c>
      <c r="K65" s="71">
        <v>1.0012417754293075</v>
      </c>
      <c r="L65" s="71">
        <v>1.614539992236069</v>
      </c>
      <c r="M65" s="71">
        <v>17.298263387324134</v>
      </c>
      <c r="N65" s="71">
        <v>20.725125697964607</v>
      </c>
      <c r="O65" s="71">
        <v>24.101539488616815</v>
      </c>
      <c r="P65" s="71">
        <v>21.509483257810267</v>
      </c>
      <c r="Q65" s="71">
        <v>1.35311741183387</v>
      </c>
      <c r="R65" s="71">
        <v>0</v>
      </c>
      <c r="S65" s="71">
        <v>0</v>
      </c>
      <c r="T65" s="72"/>
      <c r="U65" s="71">
        <v>16411777</v>
      </c>
      <c r="V65" s="71">
        <v>505</v>
      </c>
      <c r="W65" s="71">
        <v>49</v>
      </c>
      <c r="X65" s="71">
        <v>4991</v>
      </c>
      <c r="Y65" s="71">
        <v>7942</v>
      </c>
      <c r="Z65" s="71">
        <v>14686</v>
      </c>
      <c r="AA65" s="71">
        <v>4500</v>
      </c>
      <c r="AB65" s="71">
        <v>21349</v>
      </c>
      <c r="AC65" s="71">
        <v>0</v>
      </c>
      <c r="AD65" s="71">
        <v>0</v>
      </c>
      <c r="AE65" s="72"/>
      <c r="AF65" s="71">
        <v>101751101.5321859</v>
      </c>
      <c r="AG65" s="71">
        <v>803389.85407064261</v>
      </c>
      <c r="AH65" s="71">
        <v>424951.82920448802</v>
      </c>
      <c r="AI65" s="71">
        <v>33853470.200989977</v>
      </c>
      <c r="AJ65" s="71">
        <v>39170829.815249249</v>
      </c>
      <c r="AK65" s="71">
        <v>0</v>
      </c>
      <c r="AL65" s="71">
        <v>0</v>
      </c>
      <c r="AM65" s="71">
        <v>2938713.562582992</v>
      </c>
      <c r="AN65" s="71">
        <v>0</v>
      </c>
      <c r="AO65" s="71">
        <v>0</v>
      </c>
      <c r="AP65" s="71">
        <v>178942456.79428324</v>
      </c>
      <c r="AQ65" s="72"/>
      <c r="AR65" s="71">
        <v>994</v>
      </c>
      <c r="AS65" s="71">
        <v>312</v>
      </c>
      <c r="AT65" s="71">
        <v>0</v>
      </c>
      <c r="AU65" s="71">
        <v>0</v>
      </c>
      <c r="AV65" s="71">
        <v>0</v>
      </c>
      <c r="AW65" s="71">
        <v>0</v>
      </c>
      <c r="AX65" s="71"/>
      <c r="AY65" s="72"/>
      <c r="AZ65" s="71">
        <v>4228.2</v>
      </c>
      <c r="BA65" s="71">
        <v>19829.8</v>
      </c>
      <c r="BB65" s="71">
        <v>0</v>
      </c>
      <c r="BC65" s="71">
        <v>0</v>
      </c>
      <c r="BD65" s="71">
        <v>0</v>
      </c>
      <c r="BE65" s="71">
        <v>0</v>
      </c>
      <c r="BF65" s="71"/>
      <c r="BG65" s="72"/>
      <c r="BH65" s="71">
        <v>0</v>
      </c>
      <c r="BI65" s="71">
        <v>0</v>
      </c>
      <c r="BJ65" s="71">
        <v>62.079000000000001</v>
      </c>
      <c r="BK65" s="71">
        <v>0</v>
      </c>
      <c r="BL65" s="71">
        <v>0</v>
      </c>
      <c r="BM65" s="71">
        <v>0</v>
      </c>
      <c r="BN65" s="72"/>
      <c r="BO65" s="71">
        <v>0</v>
      </c>
      <c r="BP65" s="71">
        <v>0</v>
      </c>
      <c r="BQ65" s="71">
        <v>11</v>
      </c>
      <c r="BR65" s="71">
        <v>0</v>
      </c>
      <c r="BS65" s="71">
        <v>0</v>
      </c>
      <c r="BT65" s="71">
        <v>0</v>
      </c>
      <c r="BU65"/>
      <c r="BV65" s="70">
        <v>62.079000000000001</v>
      </c>
      <c r="BW65" s="70">
        <v>0</v>
      </c>
      <c r="BX65" s="70">
        <v>0</v>
      </c>
      <c r="BY65" s="70">
        <v>0</v>
      </c>
      <c r="BZ65" s="70">
        <v>0</v>
      </c>
      <c r="CA65" s="70">
        <v>0</v>
      </c>
      <c r="CB65" s="70">
        <v>0</v>
      </c>
      <c r="CC65" s="70">
        <v>0</v>
      </c>
      <c r="CD65" s="70">
        <v>0</v>
      </c>
    </row>
    <row r="66" spans="1:82">
      <c r="A66" s="70" t="s">
        <v>1924</v>
      </c>
      <c r="B66" s="70">
        <v>356</v>
      </c>
      <c r="C66" s="70">
        <v>16</v>
      </c>
      <c r="D66" s="70">
        <v>21</v>
      </c>
      <c r="E66" s="70">
        <v>2019</v>
      </c>
      <c r="F66" s="70" t="s">
        <v>158</v>
      </c>
      <c r="G66" s="70" t="s">
        <v>1908</v>
      </c>
      <c r="H66" s="70" t="s">
        <v>1909</v>
      </c>
      <c r="I66" s="148"/>
      <c r="J66" s="71">
        <v>71.452531482161078</v>
      </c>
      <c r="K66" s="71">
        <v>0.91793546301645823</v>
      </c>
      <c r="L66" s="71">
        <v>1.6271168714608255</v>
      </c>
      <c r="M66" s="71">
        <v>15.601132485569936</v>
      </c>
      <c r="N66" s="71">
        <v>19.544706222960361</v>
      </c>
      <c r="O66" s="71">
        <v>23.547000018183628</v>
      </c>
      <c r="P66" s="71">
        <v>21.344214004055168</v>
      </c>
      <c r="Q66" s="71">
        <v>1.31467451716483</v>
      </c>
      <c r="R66" s="71">
        <v>0</v>
      </c>
      <c r="S66" s="71">
        <v>0</v>
      </c>
      <c r="T66" s="72"/>
      <c r="U66" s="71">
        <v>18019477</v>
      </c>
      <c r="V66" s="71">
        <v>505</v>
      </c>
      <c r="W66" s="71">
        <v>49</v>
      </c>
      <c r="X66" s="71">
        <v>4991</v>
      </c>
      <c r="Y66" s="71">
        <v>8032</v>
      </c>
      <c r="Z66" s="71">
        <v>14742</v>
      </c>
      <c r="AA66" s="71">
        <v>4432</v>
      </c>
      <c r="AB66" s="71">
        <v>21304</v>
      </c>
      <c r="AC66" s="71">
        <v>0</v>
      </c>
      <c r="AD66" s="71">
        <v>0</v>
      </c>
      <c r="AE66" s="72"/>
      <c r="AF66" s="71">
        <v>114531533.25242031</v>
      </c>
      <c r="AG66" s="71">
        <v>775377.46863738156</v>
      </c>
      <c r="AH66" s="71">
        <v>455120.38552510092</v>
      </c>
      <c r="AI66" s="71">
        <v>32392996.907649331</v>
      </c>
      <c r="AJ66" s="71">
        <v>38099596.001784623</v>
      </c>
      <c r="AK66" s="71">
        <v>0</v>
      </c>
      <c r="AL66" s="71">
        <v>0</v>
      </c>
      <c r="AM66" s="71">
        <v>2901444.4235738651</v>
      </c>
      <c r="AN66" s="71">
        <v>0</v>
      </c>
      <c r="AO66" s="71">
        <v>0</v>
      </c>
      <c r="AP66" s="71">
        <v>189156068.4395906</v>
      </c>
      <c r="AQ66" s="72"/>
      <c r="AR66" s="71">
        <v>1038</v>
      </c>
      <c r="AS66" s="71">
        <v>336</v>
      </c>
      <c r="AT66" s="71">
        <v>0</v>
      </c>
      <c r="AU66" s="71">
        <v>0</v>
      </c>
      <c r="AV66" s="71">
        <v>0</v>
      </c>
      <c r="AW66" s="71">
        <v>0</v>
      </c>
      <c r="AX66" s="71"/>
      <c r="AY66" s="72"/>
      <c r="AZ66" s="71">
        <v>4451.6000000000004</v>
      </c>
      <c r="BA66" s="71">
        <v>20947.3</v>
      </c>
      <c r="BB66" s="71">
        <v>0</v>
      </c>
      <c r="BC66" s="71">
        <v>0</v>
      </c>
      <c r="BD66" s="71">
        <v>0</v>
      </c>
      <c r="BE66" s="71">
        <v>0</v>
      </c>
      <c r="BF66" s="71"/>
      <c r="BG66" s="72"/>
      <c r="BH66" s="71">
        <v>0</v>
      </c>
      <c r="BI66" s="71">
        <v>0</v>
      </c>
      <c r="BJ66" s="71">
        <v>50.96</v>
      </c>
      <c r="BK66" s="71">
        <v>0</v>
      </c>
      <c r="BL66" s="71">
        <v>0</v>
      </c>
      <c r="BM66" s="71">
        <v>0</v>
      </c>
      <c r="BN66" s="72"/>
      <c r="BO66" s="71">
        <v>0</v>
      </c>
      <c r="BP66" s="71">
        <v>0</v>
      </c>
      <c r="BQ66" s="71">
        <v>11</v>
      </c>
      <c r="BR66" s="71">
        <v>0</v>
      </c>
      <c r="BS66" s="71">
        <v>0</v>
      </c>
      <c r="BT66" s="71">
        <v>0</v>
      </c>
      <c r="BU66"/>
      <c r="BV66" s="70">
        <v>50.96</v>
      </c>
      <c r="BW66" s="70">
        <v>0</v>
      </c>
      <c r="BX66" s="70">
        <v>0</v>
      </c>
      <c r="BY66" s="70">
        <v>0</v>
      </c>
      <c r="BZ66" s="70">
        <v>0</v>
      </c>
      <c r="CA66" s="70">
        <v>0</v>
      </c>
      <c r="CB66" s="70">
        <v>0</v>
      </c>
      <c r="CC66" s="70">
        <v>0</v>
      </c>
      <c r="CD66" s="70">
        <v>0</v>
      </c>
    </row>
    <row r="67" spans="1:82">
      <c r="A67" s="70" t="s">
        <v>1925</v>
      </c>
      <c r="B67" s="70">
        <v>357</v>
      </c>
      <c r="C67" s="70">
        <v>17</v>
      </c>
      <c r="D67" s="70">
        <v>21</v>
      </c>
      <c r="E67" s="70">
        <v>2020</v>
      </c>
      <c r="F67" s="70" t="s">
        <v>159</v>
      </c>
      <c r="G67" s="70" t="s">
        <v>1908</v>
      </c>
      <c r="H67" s="70" t="s">
        <v>1909</v>
      </c>
      <c r="I67" s="148"/>
      <c r="J67" s="71">
        <v>54.57113557270997</v>
      </c>
      <c r="K67" s="71">
        <v>0.93693779698791679</v>
      </c>
      <c r="L67" s="71">
        <v>4.3569498663128812</v>
      </c>
      <c r="M67" s="71">
        <v>18.203006501394423</v>
      </c>
      <c r="N67" s="71">
        <v>19.14898927027393</v>
      </c>
      <c r="O67" s="71">
        <v>20.897793639861309</v>
      </c>
      <c r="P67" s="71">
        <v>20.339477466783872</v>
      </c>
      <c r="Q67" s="71">
        <v>1.26293869520486</v>
      </c>
      <c r="R67" s="71">
        <v>0</v>
      </c>
      <c r="S67" s="71">
        <v>0</v>
      </c>
      <c r="T67" s="72"/>
      <c r="U67" s="71">
        <v>12329256</v>
      </c>
      <c r="V67" s="71">
        <v>442</v>
      </c>
      <c r="W67" s="71">
        <v>200</v>
      </c>
      <c r="X67" s="71">
        <v>5445</v>
      </c>
      <c r="Y67" s="71">
        <v>8273</v>
      </c>
      <c r="Z67" s="71">
        <v>14933</v>
      </c>
      <c r="AA67" s="71">
        <v>4489</v>
      </c>
      <c r="AB67" s="71">
        <v>21420</v>
      </c>
      <c r="AC67" s="71">
        <v>0</v>
      </c>
      <c r="AD67" s="71">
        <v>0</v>
      </c>
      <c r="AE67" s="72"/>
      <c r="AF67" s="71">
        <v>85522404.085161269</v>
      </c>
      <c r="AG67" s="71">
        <v>752363.68860526511</v>
      </c>
      <c r="AH67" s="71">
        <v>1300021.5759190118</v>
      </c>
      <c r="AI67" s="71">
        <v>35939234.805761911</v>
      </c>
      <c r="AJ67" s="71">
        <v>38627678.856267177</v>
      </c>
      <c r="AK67" s="71"/>
      <c r="AL67" s="71"/>
      <c r="AM67" s="71">
        <v>2795547.9811635842</v>
      </c>
      <c r="AN67" s="71"/>
      <c r="AO67" s="71"/>
      <c r="AP67" s="71">
        <v>164937250.99287823</v>
      </c>
      <c r="AQ67" s="72"/>
      <c r="AR67" s="71">
        <v>1087</v>
      </c>
      <c r="AS67" s="71">
        <v>346</v>
      </c>
      <c r="AT67" s="71">
        <v>0</v>
      </c>
      <c r="AU67" s="71">
        <v>0</v>
      </c>
      <c r="AV67" s="71">
        <v>0</v>
      </c>
      <c r="AW67" s="71">
        <v>0</v>
      </c>
      <c r="AX67" s="71"/>
      <c r="AY67" s="72"/>
      <c r="AZ67" s="71">
        <v>4725.8000000000011</v>
      </c>
      <c r="BA67" s="71">
        <v>21318.9</v>
      </c>
      <c r="BB67" s="71">
        <v>0</v>
      </c>
      <c r="BC67" s="71">
        <v>0</v>
      </c>
      <c r="BD67" s="71">
        <v>0</v>
      </c>
      <c r="BE67" s="71">
        <v>0</v>
      </c>
      <c r="BF67" s="71"/>
      <c r="BG67" s="72"/>
      <c r="BH67" s="71">
        <v>0</v>
      </c>
      <c r="BI67" s="71">
        <v>0</v>
      </c>
      <c r="BJ67" s="71">
        <v>49.475000000000001</v>
      </c>
      <c r="BK67" s="71">
        <v>0</v>
      </c>
      <c r="BL67" s="71">
        <v>0</v>
      </c>
      <c r="BM67" s="71">
        <v>0</v>
      </c>
      <c r="BN67" s="72"/>
      <c r="BO67" s="71">
        <v>0</v>
      </c>
      <c r="BP67" s="71">
        <v>0</v>
      </c>
      <c r="BQ67" s="71">
        <v>11</v>
      </c>
      <c r="BR67" s="71">
        <v>0</v>
      </c>
      <c r="BS67" s="71">
        <v>0</v>
      </c>
      <c r="BT67" s="71">
        <v>0</v>
      </c>
      <c r="BU67"/>
      <c r="BV67" s="70">
        <v>49.475000000000001</v>
      </c>
      <c r="BW67" s="70">
        <v>0</v>
      </c>
      <c r="BX67" s="70">
        <v>0</v>
      </c>
      <c r="BY67" s="70">
        <v>0</v>
      </c>
      <c r="BZ67" s="70">
        <v>0</v>
      </c>
      <c r="CA67" s="70">
        <v>0</v>
      </c>
      <c r="CB67" s="70">
        <v>0</v>
      </c>
      <c r="CC67" s="70">
        <v>0</v>
      </c>
      <c r="CD67" s="70">
        <v>0</v>
      </c>
    </row>
    <row r="68" spans="1:82">
      <c r="A68" s="70" t="s">
        <v>1926</v>
      </c>
      <c r="B68" s="70">
        <v>357</v>
      </c>
      <c r="C68" s="70">
        <v>18</v>
      </c>
      <c r="D68" s="70">
        <v>21</v>
      </c>
      <c r="E68" s="70">
        <v>2021</v>
      </c>
      <c r="F68" s="70" t="s">
        <v>160</v>
      </c>
      <c r="G68" s="70" t="s">
        <v>1908</v>
      </c>
      <c r="H68" s="70" t="s">
        <v>1909</v>
      </c>
      <c r="I68" s="148"/>
      <c r="J68" s="71">
        <v>44.588802156799296</v>
      </c>
      <c r="K68" s="71">
        <v>0.95695949153347903</v>
      </c>
      <c r="L68" s="71">
        <v>3.893841002032135</v>
      </c>
      <c r="M68" s="71">
        <v>16.527848609061532</v>
      </c>
      <c r="N68" s="71">
        <v>19.147123489463524</v>
      </c>
      <c r="O68" s="71">
        <v>20.490329319425541</v>
      </c>
      <c r="P68" s="71">
        <v>21.267533519751112</v>
      </c>
      <c r="Q68" s="71">
        <v>1.24884184012376</v>
      </c>
      <c r="R68" s="71">
        <v>0</v>
      </c>
      <c r="S68" s="71">
        <v>0</v>
      </c>
      <c r="T68" s="72"/>
      <c r="U68" s="71">
        <v>12828534</v>
      </c>
      <c r="V68" s="71">
        <v>442</v>
      </c>
      <c r="W68" s="71">
        <v>200</v>
      </c>
      <c r="X68" s="71">
        <v>5445</v>
      </c>
      <c r="Y68" s="71">
        <v>8393</v>
      </c>
      <c r="Z68" s="71">
        <v>15076</v>
      </c>
      <c r="AA68" s="71">
        <v>4577</v>
      </c>
      <c r="AB68" s="71">
        <v>21389</v>
      </c>
      <c r="AC68" s="71">
        <v>0</v>
      </c>
      <c r="AD68" s="71">
        <v>0</v>
      </c>
      <c r="AE68" s="72"/>
      <c r="AF68" s="71">
        <v>78286759.287529334</v>
      </c>
      <c r="AG68" s="71">
        <v>795560.77895609417</v>
      </c>
      <c r="AH68" s="71">
        <v>1090563.7750450384</v>
      </c>
      <c r="AI68" s="71">
        <v>37387496.733009443</v>
      </c>
      <c r="AJ68" s="71">
        <v>42200487.756437391</v>
      </c>
      <c r="AK68" s="71">
        <v>0</v>
      </c>
      <c r="AL68" s="71">
        <v>0</v>
      </c>
      <c r="AM68" s="71">
        <v>2807603.2963210968</v>
      </c>
      <c r="AN68" s="71">
        <v>0</v>
      </c>
      <c r="AO68" s="71">
        <v>0</v>
      </c>
      <c r="AP68" s="71">
        <v>162568471.62729841</v>
      </c>
      <c r="AQ68" s="72"/>
      <c r="AR68" s="71">
        <v>1136</v>
      </c>
      <c r="AS68" s="71">
        <v>349</v>
      </c>
      <c r="AT68" s="71">
        <v>0</v>
      </c>
      <c r="AU68" s="71">
        <v>0</v>
      </c>
      <c r="AV68" s="71">
        <v>0</v>
      </c>
      <c r="AW68" s="71">
        <v>0</v>
      </c>
      <c r="AX68" s="71"/>
      <c r="AY68" s="72"/>
      <c r="AZ68" s="71">
        <v>5034.3000000000011</v>
      </c>
      <c r="BA68" s="71">
        <v>21584.400000000001</v>
      </c>
      <c r="BB68" s="71">
        <v>0</v>
      </c>
      <c r="BC68" s="71">
        <v>0</v>
      </c>
      <c r="BD68" s="71">
        <v>0</v>
      </c>
      <c r="BE68" s="71">
        <v>0</v>
      </c>
      <c r="BF68" s="71"/>
      <c r="BG68" s="72"/>
      <c r="BH68" s="71">
        <v>0</v>
      </c>
      <c r="BI68" s="71">
        <v>0</v>
      </c>
      <c r="BJ68" s="71">
        <v>50.954999999999998</v>
      </c>
      <c r="BK68" s="71">
        <v>0</v>
      </c>
      <c r="BL68" s="71">
        <v>0</v>
      </c>
      <c r="BM68" s="71">
        <v>0</v>
      </c>
      <c r="BN68" s="72"/>
      <c r="BO68" s="71">
        <v>0</v>
      </c>
      <c r="BP68" s="71">
        <v>0</v>
      </c>
      <c r="BQ68" s="71">
        <v>11</v>
      </c>
      <c r="BR68" s="71">
        <v>0</v>
      </c>
      <c r="BS68" s="71">
        <v>0</v>
      </c>
      <c r="BT68" s="71">
        <v>0</v>
      </c>
      <c r="BU68"/>
      <c r="BV68" s="70">
        <v>50.954999999999998</v>
      </c>
      <c r="BW68" s="70">
        <v>0</v>
      </c>
      <c r="BX68" s="70">
        <v>0</v>
      </c>
      <c r="BY68" s="70">
        <v>0</v>
      </c>
      <c r="BZ68" s="70">
        <v>0</v>
      </c>
      <c r="CA68" s="70">
        <v>0</v>
      </c>
      <c r="CB68" s="70">
        <v>0</v>
      </c>
      <c r="CC68" s="70">
        <v>0</v>
      </c>
      <c r="CD68" s="70">
        <v>0</v>
      </c>
    </row>
    <row r="69" spans="1:82">
      <c r="A69" s="70" t="s">
        <v>1927</v>
      </c>
      <c r="B69" s="70">
        <v>357</v>
      </c>
      <c r="C69" s="70">
        <v>19</v>
      </c>
      <c r="D69" s="70">
        <v>21</v>
      </c>
      <c r="E69" s="70">
        <v>2022</v>
      </c>
      <c r="F69" s="70" t="s">
        <v>161</v>
      </c>
      <c r="G69" s="70" t="s">
        <v>1908</v>
      </c>
      <c r="H69" s="70" t="s">
        <v>1909</v>
      </c>
      <c r="I69" s="148"/>
      <c r="J69" s="71">
        <v>43.820874926569431</v>
      </c>
      <c r="K69" s="71">
        <v>0.91306705265259613</v>
      </c>
      <c r="L69" s="71">
        <v>4.2277047378875894</v>
      </c>
      <c r="M69" s="71">
        <v>17.170699230040469</v>
      </c>
      <c r="N69" s="71">
        <v>21.725630276747719</v>
      </c>
      <c r="O69" s="71">
        <v>21.763729021035711</v>
      </c>
      <c r="P69" s="71">
        <v>21.158725057623922</v>
      </c>
      <c r="Q69" s="71">
        <v>1.2558114803611216</v>
      </c>
      <c r="R69" s="71">
        <v>0</v>
      </c>
      <c r="S69" s="71">
        <v>0</v>
      </c>
      <c r="T69" s="72"/>
      <c r="U69" s="71">
        <v>12963576</v>
      </c>
      <c r="V69" s="71">
        <v>442</v>
      </c>
      <c r="W69" s="71">
        <v>200</v>
      </c>
      <c r="X69" s="71">
        <v>5445</v>
      </c>
      <c r="Y69" s="71">
        <v>8491</v>
      </c>
      <c r="Z69" s="71">
        <v>15214</v>
      </c>
      <c r="AA69" s="71">
        <v>4623</v>
      </c>
      <c r="AB69" s="71">
        <v>21332</v>
      </c>
      <c r="AC69" s="71">
        <v>0</v>
      </c>
      <c r="AD69" s="71">
        <v>0</v>
      </c>
      <c r="AE69" s="72"/>
      <c r="AF69" s="71">
        <v>70637830.146560356</v>
      </c>
      <c r="AG69" s="71">
        <v>779979.06971587287</v>
      </c>
      <c r="AH69" s="71">
        <v>1201450.7427786202</v>
      </c>
      <c r="AI69" s="71">
        <v>33689903.46684438</v>
      </c>
      <c r="AJ69" s="71">
        <v>43809133.264925905</v>
      </c>
      <c r="AK69" s="71">
        <v>0</v>
      </c>
      <c r="AL69" s="71">
        <v>0</v>
      </c>
      <c r="AM69" s="71">
        <v>2754543.4442925896</v>
      </c>
      <c r="AN69" s="71">
        <v>0</v>
      </c>
      <c r="AO69" s="71">
        <v>0</v>
      </c>
      <c r="AP69" s="71">
        <v>152872840.13511771</v>
      </c>
      <c r="AQ69" s="72"/>
      <c r="AR69" s="71">
        <v>1182</v>
      </c>
      <c r="AS69" s="71">
        <v>349</v>
      </c>
      <c r="AT69" s="71">
        <v>0</v>
      </c>
      <c r="AU69" s="71">
        <v>0</v>
      </c>
      <c r="AV69" s="71">
        <v>0</v>
      </c>
      <c r="AW69" s="71">
        <v>0</v>
      </c>
      <c r="AX69" s="71"/>
      <c r="AY69" s="72"/>
      <c r="AZ69" s="71">
        <v>5328.7000000000025</v>
      </c>
      <c r="BA69" s="71">
        <v>21584.399999999998</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1928</v>
      </c>
      <c r="B70" s="70">
        <v>357</v>
      </c>
      <c r="C70" s="70">
        <v>20</v>
      </c>
      <c r="D70" s="70">
        <v>21</v>
      </c>
      <c r="E70" s="70">
        <v>2023</v>
      </c>
      <c r="F70" s="70" t="s">
        <v>1539</v>
      </c>
      <c r="G70" s="70" t="s">
        <v>1908</v>
      </c>
      <c r="H70" s="70" t="s">
        <v>1909</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1223</v>
      </c>
      <c r="AS70" s="71">
        <v>350</v>
      </c>
      <c r="AT70" s="71">
        <v>0</v>
      </c>
      <c r="AU70" s="71">
        <v>0</v>
      </c>
      <c r="AV70" s="71">
        <v>0</v>
      </c>
      <c r="AW70" s="71">
        <v>0</v>
      </c>
      <c r="AX70" s="71"/>
      <c r="AY70" s="72"/>
      <c r="AZ70" s="71">
        <v>5571.0000000000027</v>
      </c>
      <c r="BA70" s="71">
        <v>21633.399999999998</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1929</v>
      </c>
      <c r="B71" s="70">
        <v>357</v>
      </c>
      <c r="C71" s="70">
        <v>21</v>
      </c>
      <c r="D71" s="70">
        <v>21</v>
      </c>
      <c r="E71" s="70">
        <v>2024</v>
      </c>
      <c r="F71" s="70" t="s">
        <v>1554</v>
      </c>
      <c r="G71" s="70" t="s">
        <v>1908</v>
      </c>
      <c r="H71" s="70" t="s">
        <v>1909</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1930</v>
      </c>
      <c r="B72" s="70">
        <v>409</v>
      </c>
      <c r="C72" s="70">
        <v>1</v>
      </c>
      <c r="D72" s="70">
        <v>25</v>
      </c>
      <c r="E72" s="70">
        <v>1990</v>
      </c>
      <c r="F72" s="70" t="s">
        <v>787</v>
      </c>
      <c r="G72" s="70" t="s">
        <v>1931</v>
      </c>
      <c r="H72" s="70" t="s">
        <v>1932</v>
      </c>
      <c r="I72" s="148"/>
      <c r="J72" s="71">
        <v>229.02566414368351</v>
      </c>
      <c r="K72" s="71">
        <v>4.161262772699577</v>
      </c>
      <c r="L72" s="71">
        <v>13.220654571430151</v>
      </c>
      <c r="M72" s="71">
        <v>13.38341637670348</v>
      </c>
      <c r="N72" s="71">
        <v>20.85353615674294</v>
      </c>
      <c r="O72" s="71">
        <v>18.842158192717609</v>
      </c>
      <c r="P72" s="71">
        <v>27.782915125881409</v>
      </c>
      <c r="Q72" s="71">
        <v>1.7425437607574701</v>
      </c>
      <c r="R72" s="71">
        <v>0</v>
      </c>
      <c r="S72" s="71">
        <v>1.779097518599233</v>
      </c>
      <c r="T72" s="72"/>
      <c r="U72" s="71">
        <v>3370035</v>
      </c>
      <c r="V72" s="71">
        <v>1089</v>
      </c>
      <c r="W72" s="71">
        <v>176</v>
      </c>
      <c r="X72" s="71">
        <v>5382</v>
      </c>
      <c r="Y72" s="71">
        <v>9276</v>
      </c>
      <c r="Z72" s="71">
        <v>7750</v>
      </c>
      <c r="AA72" s="71">
        <v>6746</v>
      </c>
      <c r="AB72" s="71">
        <v>28293</v>
      </c>
      <c r="AC72" s="71">
        <v>0</v>
      </c>
      <c r="AD72" s="71">
        <v>1.779097518599233</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1933</v>
      </c>
      <c r="B73" s="70">
        <v>410</v>
      </c>
      <c r="C73" s="70">
        <v>2</v>
      </c>
      <c r="D73" s="70">
        <v>25</v>
      </c>
      <c r="E73" s="70">
        <v>2005</v>
      </c>
      <c r="F73" s="70" t="s">
        <v>789</v>
      </c>
      <c r="G73" s="70" t="s">
        <v>1931</v>
      </c>
      <c r="H73" s="70" t="s">
        <v>1932</v>
      </c>
      <c r="I73" s="148"/>
      <c r="J73" s="71">
        <v>127.4893418222795</v>
      </c>
      <c r="K73" s="71">
        <v>3.9636049088669152</v>
      </c>
      <c r="L73" s="71">
        <v>7.1023907782029179</v>
      </c>
      <c r="M73" s="71">
        <v>19.852728421181009</v>
      </c>
      <c r="N73" s="71">
        <v>27.781712724319618</v>
      </c>
      <c r="O73" s="71">
        <v>29.13022865318381</v>
      </c>
      <c r="P73" s="71">
        <v>27.999598412734539</v>
      </c>
      <c r="Q73" s="71">
        <v>1.6659790544427999</v>
      </c>
      <c r="R73" s="71">
        <v>0</v>
      </c>
      <c r="S73" s="71">
        <v>2.292322071856884</v>
      </c>
      <c r="T73" s="72"/>
      <c r="U73" s="71">
        <v>2792643</v>
      </c>
      <c r="V73" s="71">
        <v>1249</v>
      </c>
      <c r="W73" s="71">
        <v>62</v>
      </c>
      <c r="X73" s="71">
        <v>4246</v>
      </c>
      <c r="Y73" s="71">
        <v>11173</v>
      </c>
      <c r="Z73" s="71">
        <v>13865</v>
      </c>
      <c r="AA73" s="71">
        <v>5568</v>
      </c>
      <c r="AB73" s="71">
        <v>28278</v>
      </c>
      <c r="AC73" s="71">
        <v>0</v>
      </c>
      <c r="AD73" s="71">
        <v>2.292322071856884</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1934</v>
      </c>
      <c r="B74" s="70">
        <v>411</v>
      </c>
      <c r="C74" s="70">
        <v>3</v>
      </c>
      <c r="D74" s="70">
        <v>25</v>
      </c>
      <c r="E74" s="70">
        <v>2006</v>
      </c>
      <c r="F74" s="70" t="s">
        <v>790</v>
      </c>
      <c r="G74" s="70" t="s">
        <v>1931</v>
      </c>
      <c r="H74" s="70" t="s">
        <v>1932</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1935</v>
      </c>
      <c r="B75" s="70">
        <v>412</v>
      </c>
      <c r="C75" s="70">
        <v>4</v>
      </c>
      <c r="D75" s="70">
        <v>25</v>
      </c>
      <c r="E75" s="70">
        <v>2007</v>
      </c>
      <c r="F75" s="70" t="s">
        <v>791</v>
      </c>
      <c r="G75" s="70" t="s">
        <v>1931</v>
      </c>
      <c r="H75" s="70" t="s">
        <v>1932</v>
      </c>
      <c r="I75" s="148"/>
      <c r="J75" s="71">
        <v>115.0682500115638</v>
      </c>
      <c r="K75" s="71">
        <v>3.3801513370221712</v>
      </c>
      <c r="L75" s="71">
        <v>7.1356640942292122</v>
      </c>
      <c r="M75" s="71">
        <v>23.380457193300739</v>
      </c>
      <c r="N75" s="71">
        <v>32.027190883769542</v>
      </c>
      <c r="O75" s="71">
        <v>27.751095375211879</v>
      </c>
      <c r="P75" s="71">
        <v>27.16658750326301</v>
      </c>
      <c r="Q75" s="71">
        <v>1.71370988628744</v>
      </c>
      <c r="R75" s="71">
        <v>0</v>
      </c>
      <c r="S75" s="71">
        <v>1.833485567610422</v>
      </c>
      <c r="T75" s="72"/>
      <c r="U75" s="71">
        <v>2865625</v>
      </c>
      <c r="V75" s="71">
        <v>1083</v>
      </c>
      <c r="W75" s="71">
        <v>65</v>
      </c>
      <c r="X75" s="71">
        <v>5933</v>
      </c>
      <c r="Y75" s="71">
        <v>11184</v>
      </c>
      <c r="Z75" s="71">
        <v>13731</v>
      </c>
      <c r="AA75" s="71">
        <v>5320</v>
      </c>
      <c r="AB75" s="71">
        <v>27550</v>
      </c>
      <c r="AC75" s="71">
        <v>0</v>
      </c>
      <c r="AD75" s="71">
        <v>1.833485567610422</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1936</v>
      </c>
      <c r="B76" s="70">
        <v>413</v>
      </c>
      <c r="C76" s="70">
        <v>5</v>
      </c>
      <c r="D76" s="70">
        <v>25</v>
      </c>
      <c r="E76" s="70">
        <v>2008</v>
      </c>
      <c r="F76" s="70" t="s">
        <v>792</v>
      </c>
      <c r="G76" s="70" t="s">
        <v>1931</v>
      </c>
      <c r="H76" s="70" t="s">
        <v>1932</v>
      </c>
      <c r="I76" s="148"/>
      <c r="J76" s="71">
        <v>105.7046481986948</v>
      </c>
      <c r="K76" s="71">
        <v>2.4070453117186088</v>
      </c>
      <c r="L76" s="71">
        <v>5.6972863895266759</v>
      </c>
      <c r="M76" s="71">
        <v>24.70125400002798</v>
      </c>
      <c r="N76" s="71">
        <v>28.328412254996501</v>
      </c>
      <c r="O76" s="71">
        <v>26.829632823675919</v>
      </c>
      <c r="P76" s="71">
        <v>26.447035113097868</v>
      </c>
      <c r="Q76" s="71">
        <v>1.65464622812263</v>
      </c>
      <c r="R76" s="71">
        <v>0</v>
      </c>
      <c r="S76" s="71">
        <v>2.4219195464935379</v>
      </c>
      <c r="T76" s="72"/>
      <c r="U76" s="71">
        <v>2816297</v>
      </c>
      <c r="V76" s="71">
        <v>1083</v>
      </c>
      <c r="W76" s="71">
        <v>65</v>
      </c>
      <c r="X76" s="71">
        <v>5933</v>
      </c>
      <c r="Y76" s="71">
        <v>11116</v>
      </c>
      <c r="Z76" s="71">
        <v>13741</v>
      </c>
      <c r="AA76" s="71">
        <v>5185</v>
      </c>
      <c r="AB76" s="71">
        <v>27038</v>
      </c>
      <c r="AC76" s="71">
        <v>0</v>
      </c>
      <c r="AD76" s="71">
        <v>2.4219195464935379</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1937</v>
      </c>
      <c r="B77" s="70">
        <v>414</v>
      </c>
      <c r="C77" s="70">
        <v>6</v>
      </c>
      <c r="D77" s="70">
        <v>25</v>
      </c>
      <c r="E77" s="70">
        <v>2009</v>
      </c>
      <c r="F77" s="70" t="s">
        <v>176</v>
      </c>
      <c r="G77" s="70" t="s">
        <v>1931</v>
      </c>
      <c r="H77" s="70" t="s">
        <v>1932</v>
      </c>
      <c r="I77" s="148"/>
      <c r="J77" s="71">
        <v>105.6871129387979</v>
      </c>
      <c r="K77" s="71">
        <v>2.8798796090605769</v>
      </c>
      <c r="L77" s="71">
        <v>7.857873391512503</v>
      </c>
      <c r="M77" s="71">
        <v>25.986552742326559</v>
      </c>
      <c r="N77" s="71">
        <v>27.577389640264879</v>
      </c>
      <c r="O77" s="71">
        <v>27.193542675614019</v>
      </c>
      <c r="P77" s="71">
        <v>25.02611729639489</v>
      </c>
      <c r="Q77" s="71">
        <v>1.5504182454936299</v>
      </c>
      <c r="R77" s="71">
        <v>0</v>
      </c>
      <c r="S77" s="71">
        <v>2.6110906458146559</v>
      </c>
      <c r="T77" s="72"/>
      <c r="U77" s="71">
        <v>2599967</v>
      </c>
      <c r="V77" s="71">
        <v>927</v>
      </c>
      <c r="W77" s="71">
        <v>138</v>
      </c>
      <c r="X77" s="71">
        <v>6004</v>
      </c>
      <c r="Y77" s="71">
        <v>11090</v>
      </c>
      <c r="Z77" s="71">
        <v>13747</v>
      </c>
      <c r="AA77" s="71">
        <v>5037</v>
      </c>
      <c r="AB77" s="71">
        <v>26595</v>
      </c>
      <c r="AC77" s="71">
        <v>0</v>
      </c>
      <c r="AD77" s="71">
        <v>2.6110906458146559</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25.754000000000001</v>
      </c>
      <c r="BK77" s="71">
        <v>0</v>
      </c>
      <c r="BL77" s="71">
        <v>0</v>
      </c>
      <c r="BM77" s="71">
        <v>0</v>
      </c>
      <c r="BN77" s="72"/>
      <c r="BO77" s="71">
        <v>0</v>
      </c>
      <c r="BP77" s="71">
        <v>0</v>
      </c>
      <c r="BQ77" s="71">
        <v>2</v>
      </c>
      <c r="BR77" s="71">
        <v>0</v>
      </c>
      <c r="BS77" s="71">
        <v>0</v>
      </c>
      <c r="BT77" s="71">
        <v>0</v>
      </c>
      <c r="BU77"/>
      <c r="BV77" s="70">
        <v>25.754000000000001</v>
      </c>
      <c r="BW77" s="70">
        <v>0</v>
      </c>
      <c r="BX77" s="70">
        <v>0</v>
      </c>
      <c r="BY77" s="70">
        <v>0</v>
      </c>
      <c r="BZ77" s="70">
        <v>0</v>
      </c>
      <c r="CA77" s="70">
        <v>0</v>
      </c>
      <c r="CB77" s="70">
        <v>0</v>
      </c>
      <c r="CC77" s="70">
        <v>0</v>
      </c>
      <c r="CD77" s="70">
        <v>0</v>
      </c>
    </row>
    <row r="78" spans="1:82">
      <c r="A78" s="70" t="s">
        <v>1938</v>
      </c>
      <c r="B78" s="70">
        <v>415</v>
      </c>
      <c r="C78" s="70">
        <v>7</v>
      </c>
      <c r="D78" s="70">
        <v>25</v>
      </c>
      <c r="E78" s="70">
        <v>2010</v>
      </c>
      <c r="F78" s="70" t="s">
        <v>177</v>
      </c>
      <c r="G78" s="70" t="s">
        <v>1931</v>
      </c>
      <c r="H78" s="70" t="s">
        <v>1932</v>
      </c>
      <c r="I78" s="148"/>
      <c r="J78" s="71">
        <v>93.060653942491626</v>
      </c>
      <c r="K78" s="71">
        <v>2.359248316996875</v>
      </c>
      <c r="L78" s="71">
        <v>6.9885865661552486</v>
      </c>
      <c r="M78" s="71">
        <v>24.182422354913321</v>
      </c>
      <c r="N78" s="71">
        <v>26.480961227617382</v>
      </c>
      <c r="O78" s="71">
        <v>26.431779053014932</v>
      </c>
      <c r="P78" s="71">
        <v>24.230128153893052</v>
      </c>
      <c r="Q78" s="71">
        <v>1.5945893041292201</v>
      </c>
      <c r="R78" s="71">
        <v>0</v>
      </c>
      <c r="S78" s="71">
        <v>1.970430279678008</v>
      </c>
      <c r="T78" s="72"/>
      <c r="U78" s="71">
        <v>2488763</v>
      </c>
      <c r="V78" s="71">
        <v>927</v>
      </c>
      <c r="W78" s="71">
        <v>138</v>
      </c>
      <c r="X78" s="71">
        <v>6004</v>
      </c>
      <c r="Y78" s="71">
        <v>11053</v>
      </c>
      <c r="Z78" s="71">
        <v>13424</v>
      </c>
      <c r="AA78" s="71">
        <v>4755</v>
      </c>
      <c r="AB78" s="71">
        <v>26210</v>
      </c>
      <c r="AC78" s="71">
        <v>0</v>
      </c>
      <c r="AD78" s="71">
        <v>1.970430279678008</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23.251000000000001</v>
      </c>
      <c r="BK78" s="71">
        <v>0</v>
      </c>
      <c r="BL78" s="71">
        <v>0</v>
      </c>
      <c r="BM78" s="71">
        <v>0</v>
      </c>
      <c r="BN78" s="72"/>
      <c r="BO78" s="71">
        <v>0</v>
      </c>
      <c r="BP78" s="71">
        <v>0</v>
      </c>
      <c r="BQ78" s="71">
        <v>2</v>
      </c>
      <c r="BR78" s="71">
        <v>0</v>
      </c>
      <c r="BS78" s="71">
        <v>0</v>
      </c>
      <c r="BT78" s="71">
        <v>0</v>
      </c>
      <c r="BU78"/>
      <c r="BV78" s="70">
        <v>23.251000000000001</v>
      </c>
      <c r="BW78" s="70">
        <v>0</v>
      </c>
      <c r="BX78" s="70">
        <v>0</v>
      </c>
      <c r="BY78" s="70">
        <v>0</v>
      </c>
      <c r="BZ78" s="70">
        <v>0</v>
      </c>
      <c r="CA78" s="70">
        <v>0</v>
      </c>
      <c r="CB78" s="70">
        <v>0</v>
      </c>
      <c r="CC78" s="70">
        <v>0</v>
      </c>
      <c r="CD78" s="70">
        <v>0</v>
      </c>
    </row>
    <row r="79" spans="1:82">
      <c r="A79" s="70" t="s">
        <v>1939</v>
      </c>
      <c r="B79" s="70">
        <v>416</v>
      </c>
      <c r="C79" s="70">
        <v>8</v>
      </c>
      <c r="D79" s="70">
        <v>25</v>
      </c>
      <c r="E79" s="70">
        <v>2011</v>
      </c>
      <c r="F79" s="70" t="s">
        <v>178</v>
      </c>
      <c r="G79" s="70" t="s">
        <v>1931</v>
      </c>
      <c r="H79" s="70" t="s">
        <v>1932</v>
      </c>
      <c r="I79" s="148"/>
      <c r="J79" s="71">
        <v>95.753463653131433</v>
      </c>
      <c r="K79" s="71">
        <v>3.4357593870376451</v>
      </c>
      <c r="L79" s="71">
        <v>6.7291014742838344</v>
      </c>
      <c r="M79" s="71">
        <v>33.911504996302668</v>
      </c>
      <c r="N79" s="71">
        <v>35.626341649017419</v>
      </c>
      <c r="O79" s="71">
        <v>26.08559685935878</v>
      </c>
      <c r="P79" s="71">
        <v>23.292390573675338</v>
      </c>
      <c r="Q79" s="71">
        <v>1.8079711279873101</v>
      </c>
      <c r="R79" s="71">
        <v>0</v>
      </c>
      <c r="S79" s="71">
        <v>2.3936968062420578</v>
      </c>
      <c r="T79" s="72"/>
      <c r="U79" s="71">
        <v>2416077</v>
      </c>
      <c r="V79" s="71">
        <v>927</v>
      </c>
      <c r="W79" s="71">
        <v>138</v>
      </c>
      <c r="X79" s="71">
        <v>6004</v>
      </c>
      <c r="Y79" s="71">
        <v>10945</v>
      </c>
      <c r="Z79" s="71">
        <v>13536</v>
      </c>
      <c r="AA79" s="71">
        <v>4707</v>
      </c>
      <c r="AB79" s="71">
        <v>25763</v>
      </c>
      <c r="AC79" s="71">
        <v>0</v>
      </c>
      <c r="AD79" s="71">
        <v>2.3936968062420578</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19.536999999999999</v>
      </c>
      <c r="BK79" s="71">
        <v>0</v>
      </c>
      <c r="BL79" s="71">
        <v>0</v>
      </c>
      <c r="BM79" s="71">
        <v>0</v>
      </c>
      <c r="BN79" s="72"/>
      <c r="BO79" s="71">
        <v>0</v>
      </c>
      <c r="BP79" s="71">
        <v>0</v>
      </c>
      <c r="BQ79" s="71">
        <v>2</v>
      </c>
      <c r="BR79" s="71">
        <v>0</v>
      </c>
      <c r="BS79" s="71">
        <v>0</v>
      </c>
      <c r="BT79" s="71">
        <v>0</v>
      </c>
      <c r="BU79"/>
      <c r="BV79" s="70">
        <v>19.536999999999999</v>
      </c>
      <c r="BW79" s="70">
        <v>0</v>
      </c>
      <c r="BX79" s="70">
        <v>0</v>
      </c>
      <c r="BY79" s="70">
        <v>0</v>
      </c>
      <c r="BZ79" s="70">
        <v>0</v>
      </c>
      <c r="CA79" s="70">
        <v>0</v>
      </c>
      <c r="CB79" s="70">
        <v>0</v>
      </c>
      <c r="CC79" s="70">
        <v>0</v>
      </c>
      <c r="CD79" s="70">
        <v>0</v>
      </c>
    </row>
    <row r="80" spans="1:82">
      <c r="A80" s="70" t="s">
        <v>1940</v>
      </c>
      <c r="B80" s="70">
        <v>417</v>
      </c>
      <c r="C80" s="70">
        <v>9</v>
      </c>
      <c r="D80" s="70">
        <v>25</v>
      </c>
      <c r="E80" s="70">
        <v>2012</v>
      </c>
      <c r="F80" s="70" t="s">
        <v>179</v>
      </c>
      <c r="G80" s="70" t="s">
        <v>1931</v>
      </c>
      <c r="H80" s="70" t="s">
        <v>1932</v>
      </c>
      <c r="I80" s="148"/>
      <c r="J80" s="71">
        <v>106.607835838696</v>
      </c>
      <c r="K80" s="71">
        <v>4.1487822669616916</v>
      </c>
      <c r="L80" s="71">
        <v>6.5791989206370971</v>
      </c>
      <c r="M80" s="71">
        <v>34.629757615579813</v>
      </c>
      <c r="N80" s="71">
        <v>44.012310958275442</v>
      </c>
      <c r="O80" s="71">
        <v>26.587751451165541</v>
      </c>
      <c r="P80" s="71">
        <v>23.872807810743286</v>
      </c>
      <c r="Q80" s="71">
        <v>1.93763812031053</v>
      </c>
      <c r="R80" s="71">
        <v>0</v>
      </c>
      <c r="S80" s="71">
        <v>2.34011134289914</v>
      </c>
      <c r="T80" s="72"/>
      <c r="U80" s="71">
        <v>2607437</v>
      </c>
      <c r="V80" s="71">
        <v>927</v>
      </c>
      <c r="W80" s="71">
        <v>138</v>
      </c>
      <c r="X80" s="71">
        <v>6004</v>
      </c>
      <c r="Y80" s="71">
        <v>10943</v>
      </c>
      <c r="Z80" s="71">
        <v>13906</v>
      </c>
      <c r="AA80" s="71">
        <v>4797</v>
      </c>
      <c r="AB80" s="71">
        <v>25413</v>
      </c>
      <c r="AC80" s="71">
        <v>0</v>
      </c>
      <c r="AD80" s="71">
        <v>2.34011134289914</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24.491</v>
      </c>
      <c r="BK80" s="71">
        <v>0</v>
      </c>
      <c r="BL80" s="71">
        <v>0</v>
      </c>
      <c r="BM80" s="71">
        <v>0</v>
      </c>
      <c r="BN80" s="72"/>
      <c r="BO80" s="71">
        <v>0</v>
      </c>
      <c r="BP80" s="71">
        <v>0</v>
      </c>
      <c r="BQ80" s="71">
        <v>2</v>
      </c>
      <c r="BR80" s="71">
        <v>0</v>
      </c>
      <c r="BS80" s="71">
        <v>0</v>
      </c>
      <c r="BT80" s="71">
        <v>0</v>
      </c>
      <c r="BU80"/>
      <c r="BV80" s="70">
        <v>24.491</v>
      </c>
      <c r="BW80" s="70">
        <v>0</v>
      </c>
      <c r="BX80" s="70">
        <v>0</v>
      </c>
      <c r="BY80" s="70">
        <v>0</v>
      </c>
      <c r="BZ80" s="70">
        <v>0</v>
      </c>
      <c r="CA80" s="70">
        <v>0</v>
      </c>
      <c r="CB80" s="70">
        <v>0</v>
      </c>
      <c r="CC80" s="70">
        <v>0</v>
      </c>
      <c r="CD80" s="70">
        <v>0</v>
      </c>
    </row>
    <row r="81" spans="1:82">
      <c r="A81" s="70" t="s">
        <v>1941</v>
      </c>
      <c r="B81" s="70">
        <v>418</v>
      </c>
      <c r="C81" s="70">
        <v>10</v>
      </c>
      <c r="D81" s="70">
        <v>25</v>
      </c>
      <c r="E81" s="70">
        <v>2013</v>
      </c>
      <c r="F81" s="70" t="s">
        <v>180</v>
      </c>
      <c r="G81" s="70" t="s">
        <v>1931</v>
      </c>
      <c r="H81" s="70" t="s">
        <v>1932</v>
      </c>
      <c r="I81" s="148"/>
      <c r="J81" s="71">
        <v>100.3214829970737</v>
      </c>
      <c r="K81" s="71">
        <v>4.1790723516318913</v>
      </c>
      <c r="L81" s="71">
        <v>6.77719346339713</v>
      </c>
      <c r="M81" s="71">
        <v>35.892880680495253</v>
      </c>
      <c r="N81" s="71">
        <v>44.910014970259247</v>
      </c>
      <c r="O81" s="71">
        <v>25.436751669223739</v>
      </c>
      <c r="P81" s="71">
        <v>23.742964711224484</v>
      </c>
      <c r="Q81" s="71">
        <v>1.94501144965694</v>
      </c>
      <c r="R81" s="71">
        <v>0</v>
      </c>
      <c r="S81" s="71">
        <v>3.7397068158675921</v>
      </c>
      <c r="T81" s="72"/>
      <c r="U81" s="71">
        <v>2602893</v>
      </c>
      <c r="V81" s="71">
        <v>927</v>
      </c>
      <c r="W81" s="71">
        <v>138</v>
      </c>
      <c r="X81" s="71">
        <v>6004</v>
      </c>
      <c r="Y81" s="71">
        <v>10924</v>
      </c>
      <c r="Z81" s="71">
        <v>13898</v>
      </c>
      <c r="AA81" s="71">
        <v>4753</v>
      </c>
      <c r="AB81" s="71">
        <v>25144</v>
      </c>
      <c r="AC81" s="71">
        <v>0</v>
      </c>
      <c r="AD81" s="71">
        <v>3.7397068158675921</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25.462</v>
      </c>
      <c r="BK81" s="71">
        <v>0</v>
      </c>
      <c r="BL81" s="71">
        <v>0</v>
      </c>
      <c r="BM81" s="71">
        <v>0</v>
      </c>
      <c r="BN81" s="72"/>
      <c r="BO81" s="71">
        <v>0</v>
      </c>
      <c r="BP81" s="71">
        <v>0</v>
      </c>
      <c r="BQ81" s="71">
        <v>2</v>
      </c>
      <c r="BR81" s="71">
        <v>0</v>
      </c>
      <c r="BS81" s="71">
        <v>0</v>
      </c>
      <c r="BT81" s="71">
        <v>0</v>
      </c>
      <c r="BU81"/>
      <c r="BV81" s="70">
        <v>25.462</v>
      </c>
      <c r="BW81" s="70">
        <v>0</v>
      </c>
      <c r="BX81" s="70">
        <v>0</v>
      </c>
      <c r="BY81" s="70">
        <v>0</v>
      </c>
      <c r="BZ81" s="70">
        <v>0</v>
      </c>
      <c r="CA81" s="70">
        <v>0</v>
      </c>
      <c r="CB81" s="70">
        <v>0</v>
      </c>
      <c r="CC81" s="70">
        <v>0</v>
      </c>
      <c r="CD81" s="70">
        <v>0</v>
      </c>
    </row>
    <row r="82" spans="1:82">
      <c r="A82" s="70" t="s">
        <v>1942</v>
      </c>
      <c r="B82" s="70">
        <v>419</v>
      </c>
      <c r="C82" s="70">
        <v>11</v>
      </c>
      <c r="D82" s="70">
        <v>25</v>
      </c>
      <c r="E82" s="70">
        <v>2014</v>
      </c>
      <c r="F82" s="70" t="s">
        <v>181</v>
      </c>
      <c r="G82" s="70" t="s">
        <v>1931</v>
      </c>
      <c r="H82" s="70" t="s">
        <v>1932</v>
      </c>
      <c r="I82" s="148"/>
      <c r="J82" s="71">
        <v>97.446562276090631</v>
      </c>
      <c r="K82" s="71">
        <v>3.2211489155553958</v>
      </c>
      <c r="L82" s="71">
        <v>6.8109341096374578</v>
      </c>
      <c r="M82" s="71">
        <v>35.387407770031089</v>
      </c>
      <c r="N82" s="71">
        <v>44.551016656999437</v>
      </c>
      <c r="O82" s="71">
        <v>24.160043814885253</v>
      </c>
      <c r="P82" s="71">
        <v>23.655481195091504</v>
      </c>
      <c r="Q82" s="71">
        <v>1.82782644948418</v>
      </c>
      <c r="R82" s="71">
        <v>0</v>
      </c>
      <c r="S82" s="71">
        <v>2.9354269644189692</v>
      </c>
      <c r="T82" s="72"/>
      <c r="U82" s="71">
        <v>2725944</v>
      </c>
      <c r="V82" s="71">
        <v>812</v>
      </c>
      <c r="W82" s="71">
        <v>127</v>
      </c>
      <c r="X82" s="71">
        <v>6044</v>
      </c>
      <c r="Y82" s="71">
        <v>10865</v>
      </c>
      <c r="Z82" s="71">
        <v>13903</v>
      </c>
      <c r="AA82" s="71">
        <v>4711</v>
      </c>
      <c r="AB82" s="71">
        <v>24628</v>
      </c>
      <c r="AC82" s="71">
        <v>0</v>
      </c>
      <c r="AD82" s="71">
        <v>2.9354269644189692</v>
      </c>
      <c r="AE82" s="72"/>
      <c r="AF82" s="71"/>
      <c r="AG82" s="71"/>
      <c r="AH82" s="71"/>
      <c r="AI82" s="71"/>
      <c r="AJ82" s="71"/>
      <c r="AK82" s="71"/>
      <c r="AL82" s="71"/>
      <c r="AM82" s="71"/>
      <c r="AN82" s="71"/>
      <c r="AO82" s="71"/>
      <c r="AP82" s="71"/>
      <c r="AQ82" s="72"/>
      <c r="AR82" s="71">
        <v>468</v>
      </c>
      <c r="AS82" s="71">
        <v>52</v>
      </c>
      <c r="AT82" s="71">
        <v>0</v>
      </c>
      <c r="AU82" s="71">
        <v>0</v>
      </c>
      <c r="AV82" s="71">
        <v>0</v>
      </c>
      <c r="AW82" s="71">
        <v>0</v>
      </c>
      <c r="AX82" s="71"/>
      <c r="AY82" s="72"/>
      <c r="AZ82" s="71">
        <v>1998.943</v>
      </c>
      <c r="BA82" s="71">
        <v>1982.3</v>
      </c>
      <c r="BB82" s="71">
        <v>0</v>
      </c>
      <c r="BC82" s="71">
        <v>0</v>
      </c>
      <c r="BD82" s="71">
        <v>0</v>
      </c>
      <c r="BE82" s="71">
        <v>0</v>
      </c>
      <c r="BF82" s="71"/>
      <c r="BG82" s="72"/>
      <c r="BH82" s="71">
        <v>0</v>
      </c>
      <c r="BI82" s="71">
        <v>0</v>
      </c>
      <c r="BJ82" s="71">
        <v>33.587000000000003</v>
      </c>
      <c r="BK82" s="71">
        <v>0</v>
      </c>
      <c r="BL82" s="71">
        <v>0</v>
      </c>
      <c r="BM82" s="71">
        <v>0</v>
      </c>
      <c r="BN82" s="72"/>
      <c r="BO82" s="71">
        <v>0</v>
      </c>
      <c r="BP82" s="71">
        <v>0</v>
      </c>
      <c r="BQ82" s="71">
        <v>3</v>
      </c>
      <c r="BR82" s="71">
        <v>0</v>
      </c>
      <c r="BS82" s="71">
        <v>0</v>
      </c>
      <c r="BT82" s="71">
        <v>0</v>
      </c>
      <c r="BU82"/>
      <c r="BV82" s="70">
        <v>33.587000000000003</v>
      </c>
      <c r="BW82" s="70">
        <v>0</v>
      </c>
      <c r="BX82" s="70">
        <v>0</v>
      </c>
      <c r="BY82" s="70">
        <v>0</v>
      </c>
      <c r="BZ82" s="70">
        <v>0</v>
      </c>
      <c r="CA82" s="70">
        <v>0</v>
      </c>
      <c r="CB82" s="70">
        <v>0</v>
      </c>
      <c r="CC82" s="70">
        <v>0</v>
      </c>
      <c r="CD82" s="70">
        <v>0</v>
      </c>
    </row>
    <row r="83" spans="1:82">
      <c r="A83" s="70" t="s">
        <v>1943</v>
      </c>
      <c r="B83" s="70">
        <v>420</v>
      </c>
      <c r="C83" s="70">
        <v>12</v>
      </c>
      <c r="D83" s="70">
        <v>25</v>
      </c>
      <c r="E83" s="70">
        <v>2015</v>
      </c>
      <c r="F83" s="70" t="s">
        <v>182</v>
      </c>
      <c r="G83" s="1064" t="s">
        <v>1931</v>
      </c>
      <c r="H83" s="70" t="s">
        <v>1932</v>
      </c>
      <c r="I83" s="148"/>
      <c r="J83" s="71">
        <v>97.459509864814564</v>
      </c>
      <c r="K83" s="71">
        <v>3.5759108500049668</v>
      </c>
      <c r="L83" s="71">
        <v>8.1161666301970943</v>
      </c>
      <c r="M83" s="71">
        <v>33.837222987389787</v>
      </c>
      <c r="N83" s="71">
        <v>37.340323488480223</v>
      </c>
      <c r="O83" s="71">
        <v>24.003757237222246</v>
      </c>
      <c r="P83" s="71">
        <v>23.649043926561614</v>
      </c>
      <c r="Q83" s="71">
        <v>1.7492192493466101</v>
      </c>
      <c r="R83" s="71">
        <v>0</v>
      </c>
      <c r="S83" s="71">
        <v>3.5161301989862639</v>
      </c>
      <c r="T83" s="72"/>
      <c r="U83" s="71">
        <v>2814610</v>
      </c>
      <c r="V83" s="71">
        <v>812</v>
      </c>
      <c r="W83" s="71">
        <v>127</v>
      </c>
      <c r="X83" s="71">
        <v>6044</v>
      </c>
      <c r="Y83" s="71">
        <v>10773</v>
      </c>
      <c r="Z83" s="71">
        <v>13946</v>
      </c>
      <c r="AA83" s="71">
        <v>4706</v>
      </c>
      <c r="AB83" s="71">
        <v>24076</v>
      </c>
      <c r="AC83" s="71">
        <v>0</v>
      </c>
      <c r="AD83" s="71">
        <v>3.5161301989862639</v>
      </c>
      <c r="AE83" s="72"/>
      <c r="AF83" s="71">
        <v>31961023.004902828</v>
      </c>
      <c r="AG83" s="71">
        <v>2838937.643333205</v>
      </c>
      <c r="AH83" s="71">
        <v>994797.91262436274</v>
      </c>
      <c r="AI83" s="71">
        <v>37537284.762497731</v>
      </c>
      <c r="AJ83" s="71">
        <v>53033952.967319623</v>
      </c>
      <c r="AK83" s="71">
        <v>0</v>
      </c>
      <c r="AL83" s="71">
        <v>0</v>
      </c>
      <c r="AM83" s="71">
        <v>3299514.804978495</v>
      </c>
      <c r="AN83" s="71">
        <v>0</v>
      </c>
      <c r="AO83" s="71">
        <v>0</v>
      </c>
      <c r="AP83" s="71">
        <v>129665511.09565623</v>
      </c>
      <c r="AQ83" s="72"/>
      <c r="AR83" s="71">
        <v>493</v>
      </c>
      <c r="AS83" s="71">
        <v>72</v>
      </c>
      <c r="AT83" s="71">
        <v>0</v>
      </c>
      <c r="AU83" s="71">
        <v>0</v>
      </c>
      <c r="AV83" s="71">
        <v>0</v>
      </c>
      <c r="AW83" s="71">
        <v>0</v>
      </c>
      <c r="AX83" s="71"/>
      <c r="AY83" s="72"/>
      <c r="AZ83" s="71">
        <v>2124.9430000000002</v>
      </c>
      <c r="BA83" s="71">
        <v>3139.5</v>
      </c>
      <c r="BB83" s="71">
        <v>0</v>
      </c>
      <c r="BC83" s="71">
        <v>0</v>
      </c>
      <c r="BD83" s="71">
        <v>0</v>
      </c>
      <c r="BE83" s="71">
        <v>0</v>
      </c>
      <c r="BF83" s="71"/>
      <c r="BG83" s="72"/>
      <c r="BH83" s="71">
        <v>0</v>
      </c>
      <c r="BI83" s="71">
        <v>0</v>
      </c>
      <c r="BJ83" s="71">
        <v>37.343000000000004</v>
      </c>
      <c r="BK83" s="71">
        <v>0</v>
      </c>
      <c r="BL83" s="71">
        <v>0</v>
      </c>
      <c r="BM83" s="71">
        <v>0</v>
      </c>
      <c r="BN83" s="72"/>
      <c r="BO83" s="71">
        <v>0</v>
      </c>
      <c r="BP83" s="71">
        <v>0</v>
      </c>
      <c r="BQ83" s="71">
        <v>4</v>
      </c>
      <c r="BR83" s="71">
        <v>0</v>
      </c>
      <c r="BS83" s="71">
        <v>0</v>
      </c>
      <c r="BT83" s="71">
        <v>0</v>
      </c>
      <c r="BU83"/>
      <c r="BV83" s="70">
        <v>37.343000000000004</v>
      </c>
      <c r="BW83" s="70">
        <v>0</v>
      </c>
      <c r="BX83" s="70">
        <v>0</v>
      </c>
      <c r="BY83" s="70">
        <v>0</v>
      </c>
      <c r="BZ83" s="70">
        <v>0</v>
      </c>
      <c r="CA83" s="70">
        <v>0</v>
      </c>
      <c r="CB83" s="70">
        <v>0</v>
      </c>
      <c r="CC83" s="70">
        <v>0</v>
      </c>
      <c r="CD83" s="70">
        <v>0</v>
      </c>
    </row>
    <row r="84" spans="1:82">
      <c r="A84" s="70" t="s">
        <v>1944</v>
      </c>
      <c r="B84" s="70">
        <v>421</v>
      </c>
      <c r="C84" s="70">
        <v>13</v>
      </c>
      <c r="D84" s="70">
        <v>25</v>
      </c>
      <c r="E84" s="70">
        <v>2016</v>
      </c>
      <c r="F84" s="70" t="s">
        <v>155</v>
      </c>
      <c r="G84" s="1064" t="s">
        <v>1931</v>
      </c>
      <c r="H84" s="70" t="s">
        <v>1932</v>
      </c>
      <c r="I84" s="148"/>
      <c r="J84" s="71">
        <v>94.240260737233214</v>
      </c>
      <c r="K84" s="71">
        <v>3.0747517797523707</v>
      </c>
      <c r="L84" s="71">
        <v>7.7888617155306523</v>
      </c>
      <c r="M84" s="71">
        <v>24.624968745680288</v>
      </c>
      <c r="N84" s="71">
        <v>27.512014603305026</v>
      </c>
      <c r="O84" s="71">
        <v>23.671461062966006</v>
      </c>
      <c r="P84" s="71">
        <v>22.85056925588756</v>
      </c>
      <c r="Q84" s="71">
        <v>1.6748266444101698</v>
      </c>
      <c r="R84" s="71">
        <v>0</v>
      </c>
      <c r="S84" s="71">
        <v>2.9640506573728542</v>
      </c>
      <c r="T84" s="72"/>
      <c r="U84" s="71">
        <v>2879106</v>
      </c>
      <c r="V84" s="71">
        <v>812</v>
      </c>
      <c r="W84" s="71">
        <v>127</v>
      </c>
      <c r="X84" s="71">
        <v>6044</v>
      </c>
      <c r="Y84" s="71">
        <v>10742</v>
      </c>
      <c r="Z84" s="71">
        <v>13922</v>
      </c>
      <c r="AA84" s="71">
        <v>4703</v>
      </c>
      <c r="AB84" s="71">
        <v>23712</v>
      </c>
      <c r="AC84" s="71">
        <v>0</v>
      </c>
      <c r="AD84" s="71">
        <v>2.9640506573728538</v>
      </c>
      <c r="AE84" s="72"/>
      <c r="AF84" s="71">
        <v>34315657.621714957</v>
      </c>
      <c r="AG84" s="71">
        <v>2792705.3434839649</v>
      </c>
      <c r="AH84" s="71">
        <v>857903.36526101292</v>
      </c>
      <c r="AI84" s="71">
        <v>35420604.049882583</v>
      </c>
      <c r="AJ84" s="71">
        <v>48967407.718854196</v>
      </c>
      <c r="AK84" s="71">
        <v>0</v>
      </c>
      <c r="AL84" s="71">
        <v>0</v>
      </c>
      <c r="AM84" s="71">
        <v>3252154.7756627039</v>
      </c>
      <c r="AN84" s="71">
        <v>0</v>
      </c>
      <c r="AO84" s="71">
        <v>0</v>
      </c>
      <c r="AP84" s="71">
        <v>125606432.87485941</v>
      </c>
      <c r="AQ84" s="72"/>
      <c r="AR84" s="71">
        <v>525</v>
      </c>
      <c r="AS84" s="71">
        <v>79</v>
      </c>
      <c r="AT84" s="71">
        <v>0</v>
      </c>
      <c r="AU84" s="71">
        <v>0</v>
      </c>
      <c r="AV84" s="71">
        <v>0</v>
      </c>
      <c r="AW84" s="71">
        <v>0</v>
      </c>
      <c r="AX84" s="71"/>
      <c r="AY84" s="72"/>
      <c r="AZ84" s="71">
        <v>2281.643</v>
      </c>
      <c r="BA84" s="71">
        <v>3589.8</v>
      </c>
      <c r="BB84" s="71">
        <v>0</v>
      </c>
      <c r="BC84" s="71">
        <v>0</v>
      </c>
      <c r="BD84" s="71">
        <v>0</v>
      </c>
      <c r="BE84" s="71">
        <v>0</v>
      </c>
      <c r="BF84" s="71"/>
      <c r="BG84" s="72"/>
      <c r="BH84" s="71">
        <v>0</v>
      </c>
      <c r="BI84" s="71">
        <v>0</v>
      </c>
      <c r="BJ84" s="71">
        <v>39.411999999999999</v>
      </c>
      <c r="BK84" s="71">
        <v>0</v>
      </c>
      <c r="BL84" s="71">
        <v>0</v>
      </c>
      <c r="BM84" s="71">
        <v>0</v>
      </c>
      <c r="BN84" s="72"/>
      <c r="BO84" s="71">
        <v>0</v>
      </c>
      <c r="BP84" s="71">
        <v>0</v>
      </c>
      <c r="BQ84" s="71">
        <v>4</v>
      </c>
      <c r="BR84" s="71">
        <v>0</v>
      </c>
      <c r="BS84" s="71">
        <v>0</v>
      </c>
      <c r="BT84" s="71">
        <v>0</v>
      </c>
      <c r="BU84"/>
      <c r="BV84" s="70">
        <v>39.411999999999999</v>
      </c>
      <c r="BW84" s="70">
        <v>0</v>
      </c>
      <c r="BX84" s="70">
        <v>0</v>
      </c>
      <c r="BY84" s="70">
        <v>0</v>
      </c>
      <c r="BZ84" s="70">
        <v>0</v>
      </c>
      <c r="CA84" s="70">
        <v>0</v>
      </c>
      <c r="CB84" s="70">
        <v>0</v>
      </c>
      <c r="CC84" s="70">
        <v>0</v>
      </c>
      <c r="CD84" s="70">
        <v>0</v>
      </c>
    </row>
    <row r="85" spans="1:82">
      <c r="A85" s="70" t="s">
        <v>1945</v>
      </c>
      <c r="B85" s="70">
        <v>422</v>
      </c>
      <c r="C85" s="70">
        <v>14</v>
      </c>
      <c r="D85" s="70">
        <v>25</v>
      </c>
      <c r="E85" s="70">
        <v>2017</v>
      </c>
      <c r="F85" s="70" t="s">
        <v>156</v>
      </c>
      <c r="G85" s="70" t="s">
        <v>1931</v>
      </c>
      <c r="H85" s="70" t="s">
        <v>1932</v>
      </c>
      <c r="I85" s="148"/>
      <c r="J85" s="71">
        <v>94.438102981098893</v>
      </c>
      <c r="K85" s="71">
        <v>3.2098309758574253</v>
      </c>
      <c r="L85" s="71">
        <v>7.3935149078533016</v>
      </c>
      <c r="M85" s="71">
        <v>23.464096621021913</v>
      </c>
      <c r="N85" s="71">
        <v>33.408950219910047</v>
      </c>
      <c r="O85" s="71">
        <v>23.235022811688566</v>
      </c>
      <c r="P85" s="71">
        <v>22.406486552028003</v>
      </c>
      <c r="Q85" s="71">
        <v>1.59480074934759</v>
      </c>
      <c r="R85" s="71">
        <v>0</v>
      </c>
      <c r="S85" s="71">
        <v>2.658827260978875</v>
      </c>
      <c r="T85" s="72"/>
      <c r="U85" s="71">
        <v>2972144</v>
      </c>
      <c r="V85" s="71">
        <v>812</v>
      </c>
      <c r="W85" s="71">
        <v>127</v>
      </c>
      <c r="X85" s="71">
        <v>6044</v>
      </c>
      <c r="Y85" s="71">
        <v>10679</v>
      </c>
      <c r="Z85" s="71">
        <v>13892</v>
      </c>
      <c r="AA85" s="71">
        <v>4641</v>
      </c>
      <c r="AB85" s="71">
        <v>23349</v>
      </c>
      <c r="AC85" s="71">
        <v>0</v>
      </c>
      <c r="AD85" s="71">
        <v>2.658827260978875</v>
      </c>
      <c r="AE85" s="72"/>
      <c r="AF85" s="71">
        <v>35347896.34440241</v>
      </c>
      <c r="AG85" s="71">
        <v>2850376.7472575791</v>
      </c>
      <c r="AH85" s="71">
        <v>1056312.827327322</v>
      </c>
      <c r="AI85" s="71">
        <v>34642976.588599727</v>
      </c>
      <c r="AJ85" s="71">
        <v>52357222.013134323</v>
      </c>
      <c r="AK85" s="71">
        <v>0</v>
      </c>
      <c r="AL85" s="71">
        <v>0</v>
      </c>
      <c r="AM85" s="71">
        <v>3207379.3319140938</v>
      </c>
      <c r="AN85" s="71">
        <v>0</v>
      </c>
      <c r="AO85" s="71">
        <v>0</v>
      </c>
      <c r="AP85" s="71">
        <v>129462163.85263547</v>
      </c>
      <c r="AQ85" s="72"/>
      <c r="AR85" s="71">
        <v>553</v>
      </c>
      <c r="AS85" s="71">
        <v>84</v>
      </c>
      <c r="AT85" s="71">
        <v>0</v>
      </c>
      <c r="AU85" s="71">
        <v>0</v>
      </c>
      <c r="AV85" s="71">
        <v>0</v>
      </c>
      <c r="AW85" s="71">
        <v>0</v>
      </c>
      <c r="AX85" s="71"/>
      <c r="AY85" s="72"/>
      <c r="AZ85" s="71">
        <v>2436.4430000000002</v>
      </c>
      <c r="BA85" s="71">
        <v>3663.8999999999992</v>
      </c>
      <c r="BB85" s="71">
        <v>0</v>
      </c>
      <c r="BC85" s="71">
        <v>0</v>
      </c>
      <c r="BD85" s="71">
        <v>0</v>
      </c>
      <c r="BE85" s="71">
        <v>0</v>
      </c>
      <c r="BF85" s="71"/>
      <c r="BG85" s="72"/>
      <c r="BH85" s="71">
        <v>0</v>
      </c>
      <c r="BI85" s="71">
        <v>0</v>
      </c>
      <c r="BJ85" s="71">
        <v>35.281999999999996</v>
      </c>
      <c r="BK85" s="71">
        <v>0</v>
      </c>
      <c r="BL85" s="71">
        <v>0</v>
      </c>
      <c r="BM85" s="71">
        <v>0</v>
      </c>
      <c r="BN85" s="72"/>
      <c r="BO85" s="71">
        <v>0</v>
      </c>
      <c r="BP85" s="71">
        <v>0</v>
      </c>
      <c r="BQ85" s="71">
        <v>4</v>
      </c>
      <c r="BR85" s="71">
        <v>0</v>
      </c>
      <c r="BS85" s="71">
        <v>0</v>
      </c>
      <c r="BT85" s="71">
        <v>0</v>
      </c>
      <c r="BU85"/>
      <c r="BV85" s="70">
        <v>35.281999999999996</v>
      </c>
      <c r="BW85" s="70">
        <v>0</v>
      </c>
      <c r="BX85" s="70">
        <v>0</v>
      </c>
      <c r="BY85" s="70">
        <v>0</v>
      </c>
      <c r="BZ85" s="70">
        <v>0</v>
      </c>
      <c r="CA85" s="70">
        <v>0</v>
      </c>
      <c r="CB85" s="70">
        <v>0</v>
      </c>
      <c r="CC85" s="70">
        <v>0</v>
      </c>
      <c r="CD85" s="70">
        <v>0</v>
      </c>
    </row>
    <row r="86" spans="1:82">
      <c r="A86" s="70" t="s">
        <v>1946</v>
      </c>
      <c r="B86" s="70">
        <v>423</v>
      </c>
      <c r="C86" s="70">
        <v>15</v>
      </c>
      <c r="D86" s="70">
        <v>25</v>
      </c>
      <c r="E86" s="70">
        <v>2018</v>
      </c>
      <c r="F86" s="70" t="s">
        <v>183</v>
      </c>
      <c r="G86" s="70" t="s">
        <v>1931</v>
      </c>
      <c r="H86" s="70" t="s">
        <v>1932</v>
      </c>
      <c r="I86" s="148"/>
      <c r="J86" s="71">
        <v>93.510340561152802</v>
      </c>
      <c r="K86" s="71">
        <v>3.2214880944376274</v>
      </c>
      <c r="L86" s="71">
        <v>6.5964029502783283</v>
      </c>
      <c r="M86" s="71">
        <v>22.588731610113538</v>
      </c>
      <c r="N86" s="71">
        <v>25.448681142498462</v>
      </c>
      <c r="O86" s="71">
        <v>22.805051936117341</v>
      </c>
      <c r="P86" s="71">
        <v>22.130868329702562</v>
      </c>
      <c r="Q86" s="71">
        <v>1.4592803077456999</v>
      </c>
      <c r="R86" s="71">
        <v>0</v>
      </c>
      <c r="S86" s="71">
        <v>3.3717528021731984</v>
      </c>
      <c r="T86" s="72"/>
      <c r="U86" s="71">
        <v>2984140</v>
      </c>
      <c r="V86" s="71">
        <v>812</v>
      </c>
      <c r="W86" s="71">
        <v>127</v>
      </c>
      <c r="X86" s="71">
        <v>6044</v>
      </c>
      <c r="Y86" s="71">
        <v>10647</v>
      </c>
      <c r="Z86" s="71">
        <v>13896</v>
      </c>
      <c r="AA86" s="71">
        <v>4630</v>
      </c>
      <c r="AB86" s="71">
        <v>23024</v>
      </c>
      <c r="AC86" s="71">
        <v>0</v>
      </c>
      <c r="AD86" s="71">
        <v>3.3717528021731979</v>
      </c>
      <c r="AE86" s="72"/>
      <c r="AF86" s="71">
        <v>35203937.93120914</v>
      </c>
      <c r="AG86" s="71">
        <v>2886865.5019292338</v>
      </c>
      <c r="AH86" s="71">
        <v>955898.5971362578</v>
      </c>
      <c r="AI86" s="71">
        <v>32689038.377927341</v>
      </c>
      <c r="AJ86" s="71">
        <v>42774086.636700816</v>
      </c>
      <c r="AK86" s="71">
        <v>0</v>
      </c>
      <c r="AL86" s="71">
        <v>0</v>
      </c>
      <c r="AM86" s="71">
        <v>3169279.1730250032</v>
      </c>
      <c r="AN86" s="71">
        <v>0</v>
      </c>
      <c r="AO86" s="71">
        <v>0</v>
      </c>
      <c r="AP86" s="71">
        <v>117679106.21792777</v>
      </c>
      <c r="AQ86" s="72"/>
      <c r="AR86" s="71">
        <v>576</v>
      </c>
      <c r="AS86" s="71">
        <v>91</v>
      </c>
      <c r="AT86" s="71">
        <v>0</v>
      </c>
      <c r="AU86" s="71">
        <v>0</v>
      </c>
      <c r="AV86" s="71">
        <v>0</v>
      </c>
      <c r="AW86" s="71">
        <v>0</v>
      </c>
      <c r="AX86" s="71"/>
      <c r="AY86" s="72"/>
      <c r="AZ86" s="71">
        <v>2553.523999999999</v>
      </c>
      <c r="BA86" s="71">
        <v>3848</v>
      </c>
      <c r="BB86" s="71">
        <v>0</v>
      </c>
      <c r="BC86" s="71">
        <v>0</v>
      </c>
      <c r="BD86" s="71">
        <v>0</v>
      </c>
      <c r="BE86" s="71">
        <v>0</v>
      </c>
      <c r="BF86" s="71"/>
      <c r="BG86" s="72"/>
      <c r="BH86" s="71">
        <v>0</v>
      </c>
      <c r="BI86" s="71">
        <v>0</v>
      </c>
      <c r="BJ86" s="71">
        <v>36.091000000000001</v>
      </c>
      <c r="BK86" s="71">
        <v>0</v>
      </c>
      <c r="BL86" s="71">
        <v>0</v>
      </c>
      <c r="BM86" s="71">
        <v>0</v>
      </c>
      <c r="BN86" s="72"/>
      <c r="BO86" s="71">
        <v>0</v>
      </c>
      <c r="BP86" s="71">
        <v>0</v>
      </c>
      <c r="BQ86" s="71">
        <v>4</v>
      </c>
      <c r="BR86" s="71">
        <v>0</v>
      </c>
      <c r="BS86" s="71">
        <v>0</v>
      </c>
      <c r="BT86" s="71">
        <v>0</v>
      </c>
      <c r="BU86"/>
      <c r="BV86" s="70">
        <v>36.091000000000001</v>
      </c>
      <c r="BW86" s="70">
        <v>0</v>
      </c>
      <c r="BX86" s="70">
        <v>0</v>
      </c>
      <c r="BY86" s="70">
        <v>0</v>
      </c>
      <c r="BZ86" s="70">
        <v>0</v>
      </c>
      <c r="CA86" s="70">
        <v>0</v>
      </c>
      <c r="CB86" s="70">
        <v>0</v>
      </c>
      <c r="CC86" s="70">
        <v>0</v>
      </c>
      <c r="CD86" s="70">
        <v>0</v>
      </c>
    </row>
    <row r="87" spans="1:82">
      <c r="A87" s="70" t="s">
        <v>1947</v>
      </c>
      <c r="B87" s="70">
        <v>424</v>
      </c>
      <c r="C87" s="70">
        <v>16</v>
      </c>
      <c r="D87" s="70">
        <v>25</v>
      </c>
      <c r="E87" s="70">
        <v>2019</v>
      </c>
      <c r="F87" s="70" t="s">
        <v>158</v>
      </c>
      <c r="G87" s="70" t="s">
        <v>1931</v>
      </c>
      <c r="H87" s="70" t="s">
        <v>1932</v>
      </c>
      <c r="I87" s="148"/>
      <c r="J87" s="71">
        <v>82.930035362527931</v>
      </c>
      <c r="K87" s="71">
        <v>2.4474559761134245</v>
      </c>
      <c r="L87" s="71">
        <v>6.5485299794131775</v>
      </c>
      <c r="M87" s="71">
        <v>18.816829811467759</v>
      </c>
      <c r="N87" s="71">
        <v>18.079322729175463</v>
      </c>
      <c r="O87" s="71">
        <v>22.023201482208371</v>
      </c>
      <c r="P87" s="71">
        <v>21.715040826779052</v>
      </c>
      <c r="Q87" s="71">
        <v>1.3926145244488699</v>
      </c>
      <c r="R87" s="71">
        <v>0</v>
      </c>
      <c r="S87" s="71">
        <v>3.0509909173474421</v>
      </c>
      <c r="T87" s="72"/>
      <c r="U87" s="71">
        <v>2830483</v>
      </c>
      <c r="V87" s="71">
        <v>812</v>
      </c>
      <c r="W87" s="71">
        <v>127</v>
      </c>
      <c r="X87" s="71">
        <v>6044</v>
      </c>
      <c r="Y87" s="71">
        <v>10555</v>
      </c>
      <c r="Z87" s="71">
        <v>13788</v>
      </c>
      <c r="AA87" s="71">
        <v>4509</v>
      </c>
      <c r="AB87" s="71">
        <v>22567</v>
      </c>
      <c r="AC87" s="71">
        <v>0</v>
      </c>
      <c r="AD87" s="71">
        <v>3.0509909173474421</v>
      </c>
      <c r="AE87" s="72"/>
      <c r="AF87" s="71">
        <v>30890713.919024989</v>
      </c>
      <c r="AG87" s="71">
        <v>1988127.7985515159</v>
      </c>
      <c r="AH87" s="71">
        <v>1060031.3931996659</v>
      </c>
      <c r="AI87" s="71">
        <v>33995928.331177823</v>
      </c>
      <c r="AJ87" s="71">
        <v>36231626.542507768</v>
      </c>
      <c r="AK87" s="71">
        <v>0</v>
      </c>
      <c r="AL87" s="71">
        <v>0</v>
      </c>
      <c r="AM87" s="71">
        <v>3073455.5157149555</v>
      </c>
      <c r="AN87" s="71">
        <v>0</v>
      </c>
      <c r="AO87" s="71">
        <v>0</v>
      </c>
      <c r="AP87" s="71">
        <v>107239883.50017671</v>
      </c>
      <c r="AQ87" s="72"/>
      <c r="AR87" s="71">
        <v>603</v>
      </c>
      <c r="AS87" s="71">
        <v>95</v>
      </c>
      <c r="AT87" s="71">
        <v>0</v>
      </c>
      <c r="AU87" s="71">
        <v>0</v>
      </c>
      <c r="AV87" s="71">
        <v>0</v>
      </c>
      <c r="AW87" s="71">
        <v>0</v>
      </c>
      <c r="AX87" s="71"/>
      <c r="AY87" s="72"/>
      <c r="AZ87" s="71">
        <v>2710.8840000000009</v>
      </c>
      <c r="BA87" s="71">
        <v>5124.2999999999993</v>
      </c>
      <c r="BB87" s="71">
        <v>0</v>
      </c>
      <c r="BC87" s="71">
        <v>0</v>
      </c>
      <c r="BD87" s="71">
        <v>0</v>
      </c>
      <c r="BE87" s="71">
        <v>0</v>
      </c>
      <c r="BF87" s="71"/>
      <c r="BG87" s="72"/>
      <c r="BH87" s="71">
        <v>0</v>
      </c>
      <c r="BI87" s="71">
        <v>0</v>
      </c>
      <c r="BJ87" s="71">
        <v>33.11</v>
      </c>
      <c r="BK87" s="71">
        <v>0</v>
      </c>
      <c r="BL87" s="71">
        <v>0</v>
      </c>
      <c r="BM87" s="71">
        <v>0</v>
      </c>
      <c r="BN87" s="72"/>
      <c r="BO87" s="71">
        <v>0</v>
      </c>
      <c r="BP87" s="71">
        <v>0</v>
      </c>
      <c r="BQ87" s="71">
        <v>4</v>
      </c>
      <c r="BR87" s="71">
        <v>0</v>
      </c>
      <c r="BS87" s="71">
        <v>0</v>
      </c>
      <c r="BT87" s="71">
        <v>0</v>
      </c>
      <c r="BU87"/>
      <c r="BV87" s="70">
        <v>33.11</v>
      </c>
      <c r="BW87" s="70">
        <v>0</v>
      </c>
      <c r="BX87" s="70">
        <v>0</v>
      </c>
      <c r="BY87" s="70">
        <v>0</v>
      </c>
      <c r="BZ87" s="70">
        <v>0</v>
      </c>
      <c r="CA87" s="70">
        <v>0</v>
      </c>
      <c r="CB87" s="70">
        <v>0</v>
      </c>
      <c r="CC87" s="70">
        <v>0</v>
      </c>
      <c r="CD87" s="70">
        <v>0</v>
      </c>
    </row>
    <row r="88" spans="1:82">
      <c r="A88" s="70" t="s">
        <v>1948</v>
      </c>
      <c r="B88" s="70">
        <v>425</v>
      </c>
      <c r="C88" s="70">
        <v>17</v>
      </c>
      <c r="D88" s="70">
        <v>25</v>
      </c>
      <c r="E88" s="70">
        <v>2020</v>
      </c>
      <c r="F88" s="70" t="s">
        <v>159</v>
      </c>
      <c r="G88" s="70" t="s">
        <v>1931</v>
      </c>
      <c r="H88" s="70" t="s">
        <v>1932</v>
      </c>
      <c r="I88" s="148"/>
      <c r="J88" s="71">
        <v>91.265365036818693</v>
      </c>
      <c r="K88" s="71">
        <v>3.3084406038822349</v>
      </c>
      <c r="L88" s="71">
        <v>10.389749883566441</v>
      </c>
      <c r="M88" s="71">
        <v>25.127297218582218</v>
      </c>
      <c r="N88" s="71">
        <v>32.170100232883726</v>
      </c>
      <c r="O88" s="71">
        <v>19.333223005068238</v>
      </c>
      <c r="P88" s="71">
        <v>20.566025444805529</v>
      </c>
      <c r="Q88" s="71">
        <v>1.3109916847749801</v>
      </c>
      <c r="R88" s="71">
        <v>0</v>
      </c>
      <c r="S88" s="71">
        <v>3.1847691512722371</v>
      </c>
      <c r="T88" s="72"/>
      <c r="U88" s="71">
        <v>2926564</v>
      </c>
      <c r="V88" s="71">
        <v>810</v>
      </c>
      <c r="W88" s="71">
        <v>176</v>
      </c>
      <c r="X88" s="71">
        <v>5910</v>
      </c>
      <c r="Y88" s="71">
        <v>10507</v>
      </c>
      <c r="Z88" s="71">
        <v>13815</v>
      </c>
      <c r="AA88" s="71">
        <v>4539</v>
      </c>
      <c r="AB88" s="71">
        <v>22235</v>
      </c>
      <c r="AC88" s="71">
        <v>0</v>
      </c>
      <c r="AD88" s="71">
        <v>3.1847691512722371</v>
      </c>
      <c r="AE88" s="72"/>
      <c r="AF88" s="71">
        <v>30588633.794492651</v>
      </c>
      <c r="AG88" s="71">
        <v>2780883.4944609571</v>
      </c>
      <c r="AH88" s="71">
        <v>1785431.9758872995</v>
      </c>
      <c r="AI88" s="71">
        <v>35215669.887330629</v>
      </c>
      <c r="AJ88" s="71">
        <v>49884879.814028367</v>
      </c>
      <c r="AK88" s="71"/>
      <c r="AL88" s="71"/>
      <c r="AM88" s="71">
        <v>2901914.5360024413</v>
      </c>
      <c r="AN88" s="71"/>
      <c r="AO88" s="71"/>
      <c r="AP88" s="71">
        <v>123157413.50220235</v>
      </c>
      <c r="AQ88" s="72"/>
      <c r="AR88" s="71">
        <v>634</v>
      </c>
      <c r="AS88" s="71">
        <v>97</v>
      </c>
      <c r="AT88" s="71">
        <v>0</v>
      </c>
      <c r="AU88" s="71">
        <v>0</v>
      </c>
      <c r="AV88" s="71">
        <v>0</v>
      </c>
      <c r="AW88" s="71">
        <v>0</v>
      </c>
      <c r="AX88" s="71"/>
      <c r="AY88" s="72"/>
      <c r="AZ88" s="71">
        <v>2870.904</v>
      </c>
      <c r="BA88" s="71">
        <v>5195.7000000000007</v>
      </c>
      <c r="BB88" s="71">
        <v>0</v>
      </c>
      <c r="BC88" s="71">
        <v>0</v>
      </c>
      <c r="BD88" s="71">
        <v>0</v>
      </c>
      <c r="BE88" s="71">
        <v>0</v>
      </c>
      <c r="BF88" s="71"/>
      <c r="BG88" s="72"/>
      <c r="BH88" s="71">
        <v>0</v>
      </c>
      <c r="BI88" s="71">
        <v>0</v>
      </c>
      <c r="BJ88" s="71">
        <v>32.597000000000001</v>
      </c>
      <c r="BK88" s="71">
        <v>0</v>
      </c>
      <c r="BL88" s="71">
        <v>0</v>
      </c>
      <c r="BM88" s="71">
        <v>0</v>
      </c>
      <c r="BN88" s="72"/>
      <c r="BO88" s="71">
        <v>0</v>
      </c>
      <c r="BP88" s="71">
        <v>0</v>
      </c>
      <c r="BQ88" s="71">
        <v>4</v>
      </c>
      <c r="BR88" s="71">
        <v>0</v>
      </c>
      <c r="BS88" s="71">
        <v>0</v>
      </c>
      <c r="BT88" s="71">
        <v>0</v>
      </c>
      <c r="BU88"/>
      <c r="BV88" s="70">
        <v>32.597000000000001</v>
      </c>
      <c r="BW88" s="70">
        <v>0</v>
      </c>
      <c r="BX88" s="70">
        <v>0</v>
      </c>
      <c r="BY88" s="70">
        <v>0</v>
      </c>
      <c r="BZ88" s="70">
        <v>0</v>
      </c>
      <c r="CA88" s="70">
        <v>0</v>
      </c>
      <c r="CB88" s="70">
        <v>0</v>
      </c>
      <c r="CC88" s="70">
        <v>0</v>
      </c>
      <c r="CD88" s="70">
        <v>0</v>
      </c>
    </row>
    <row r="89" spans="1:82">
      <c r="A89" s="70" t="s">
        <v>1949</v>
      </c>
      <c r="B89" s="70">
        <v>425</v>
      </c>
      <c r="C89" s="70">
        <v>18</v>
      </c>
      <c r="D89" s="70">
        <v>25</v>
      </c>
      <c r="E89" s="70">
        <v>2021</v>
      </c>
      <c r="F89" s="70" t="s">
        <v>160</v>
      </c>
      <c r="G89" s="70" t="s">
        <v>1931</v>
      </c>
      <c r="H89" s="70" t="s">
        <v>1932</v>
      </c>
      <c r="I89" s="148"/>
      <c r="J89" s="71">
        <v>82.36206627761841</v>
      </c>
      <c r="K89" s="71">
        <v>3.3790605989564924</v>
      </c>
      <c r="L89" s="71">
        <v>10.109057004197025</v>
      </c>
      <c r="M89" s="71">
        <v>24.305672436692181</v>
      </c>
      <c r="N89" s="71">
        <v>25.507416776241218</v>
      </c>
      <c r="O89" s="71">
        <v>18.602489877618556</v>
      </c>
      <c r="P89" s="71">
        <v>20.853985238506223</v>
      </c>
      <c r="Q89" s="71">
        <v>1.27669249035233</v>
      </c>
      <c r="R89" s="71">
        <v>0</v>
      </c>
      <c r="S89" s="71">
        <v>2.2296708042413478</v>
      </c>
      <c r="T89" s="72"/>
      <c r="U89" s="71">
        <v>2925880</v>
      </c>
      <c r="V89" s="71">
        <v>810</v>
      </c>
      <c r="W89" s="71">
        <v>176</v>
      </c>
      <c r="X89" s="71">
        <v>5910</v>
      </c>
      <c r="Y89" s="71">
        <v>10432</v>
      </c>
      <c r="Z89" s="71">
        <v>13687</v>
      </c>
      <c r="AA89" s="71">
        <v>4488</v>
      </c>
      <c r="AB89" s="71">
        <v>21866</v>
      </c>
      <c r="AC89" s="71">
        <v>0</v>
      </c>
      <c r="AD89" s="71">
        <v>2.2296708042413478</v>
      </c>
      <c r="AE89" s="72"/>
      <c r="AF89" s="71">
        <v>27048684.734414145</v>
      </c>
      <c r="AG89" s="71">
        <v>2972004.6970986919</v>
      </c>
      <c r="AH89" s="71">
        <v>1718737.8407043233</v>
      </c>
      <c r="AI89" s="71">
        <v>37619209.068964064</v>
      </c>
      <c r="AJ89" s="71">
        <v>40507795.167855874</v>
      </c>
      <c r="AK89" s="71">
        <v>0</v>
      </c>
      <c r="AL89" s="71">
        <v>0</v>
      </c>
      <c r="AM89" s="71">
        <v>2870216.1708054189</v>
      </c>
      <c r="AN89" s="71">
        <v>0</v>
      </c>
      <c r="AO89" s="71">
        <v>0</v>
      </c>
      <c r="AP89" s="71">
        <v>112736647.67984252</v>
      </c>
      <c r="AQ89" s="72"/>
      <c r="AR89" s="71">
        <v>659</v>
      </c>
      <c r="AS89" s="71">
        <v>98</v>
      </c>
      <c r="AT89" s="71">
        <v>0</v>
      </c>
      <c r="AU89" s="71">
        <v>0</v>
      </c>
      <c r="AV89" s="71">
        <v>0</v>
      </c>
      <c r="AW89" s="71">
        <v>0</v>
      </c>
      <c r="AX89" s="71"/>
      <c r="AY89" s="72"/>
      <c r="AZ89" s="71">
        <v>3002.2740000000008</v>
      </c>
      <c r="BA89" s="71">
        <v>5206.7000000000007</v>
      </c>
      <c r="BB89" s="71">
        <v>0</v>
      </c>
      <c r="BC89" s="71">
        <v>0</v>
      </c>
      <c r="BD89" s="71">
        <v>0</v>
      </c>
      <c r="BE89" s="71">
        <v>0</v>
      </c>
      <c r="BF89" s="71"/>
      <c r="BG89" s="72"/>
      <c r="BH89" s="71">
        <v>0</v>
      </c>
      <c r="BI89" s="71">
        <v>0</v>
      </c>
      <c r="BJ89" s="71">
        <v>31.314</v>
      </c>
      <c r="BK89" s="71">
        <v>0</v>
      </c>
      <c r="BL89" s="71">
        <v>0</v>
      </c>
      <c r="BM89" s="71">
        <v>0</v>
      </c>
      <c r="BN89" s="72"/>
      <c r="BO89" s="71">
        <v>0</v>
      </c>
      <c r="BP89" s="71">
        <v>0</v>
      </c>
      <c r="BQ89" s="71">
        <v>4</v>
      </c>
      <c r="BR89" s="71">
        <v>0</v>
      </c>
      <c r="BS89" s="71">
        <v>0</v>
      </c>
      <c r="BT89" s="71">
        <v>0</v>
      </c>
      <c r="BU89"/>
      <c r="BV89" s="70">
        <v>31.314</v>
      </c>
      <c r="BW89" s="70">
        <v>0</v>
      </c>
      <c r="BX89" s="70">
        <v>0</v>
      </c>
      <c r="BY89" s="70">
        <v>0</v>
      </c>
      <c r="BZ89" s="70">
        <v>0</v>
      </c>
      <c r="CA89" s="70">
        <v>0</v>
      </c>
      <c r="CB89" s="70">
        <v>0</v>
      </c>
      <c r="CC89" s="70">
        <v>0</v>
      </c>
      <c r="CD89" s="70">
        <v>0</v>
      </c>
    </row>
    <row r="90" spans="1:82">
      <c r="A90" s="70" t="s">
        <v>1950</v>
      </c>
      <c r="B90" s="70">
        <v>425</v>
      </c>
      <c r="C90" s="70">
        <v>19</v>
      </c>
      <c r="D90" s="70">
        <v>25</v>
      </c>
      <c r="E90" s="70">
        <v>2022</v>
      </c>
      <c r="F90" s="70" t="s">
        <v>161</v>
      </c>
      <c r="G90" s="70" t="s">
        <v>1931</v>
      </c>
      <c r="H90" s="70" t="s">
        <v>1932</v>
      </c>
      <c r="I90" s="148"/>
      <c r="J90" s="71">
        <v>72.477465304077313</v>
      </c>
      <c r="K90" s="71">
        <v>2.468543177661692</v>
      </c>
      <c r="L90" s="71">
        <v>7.9687169275902621</v>
      </c>
      <c r="M90" s="71">
        <v>18.554720849017166</v>
      </c>
      <c r="N90" s="71">
        <v>23.285238921462646</v>
      </c>
      <c r="O90" s="71">
        <v>19.429142077277969</v>
      </c>
      <c r="P90" s="71">
        <v>20.183858426156501</v>
      </c>
      <c r="Q90" s="71">
        <v>1.2659370932723402</v>
      </c>
      <c r="R90" s="71">
        <v>0</v>
      </c>
      <c r="S90" s="71">
        <v>2.068435917372363</v>
      </c>
      <c r="T90" s="72"/>
      <c r="U90" s="71">
        <v>2992520</v>
      </c>
      <c r="V90" s="71">
        <v>810</v>
      </c>
      <c r="W90" s="71">
        <v>176</v>
      </c>
      <c r="X90" s="71">
        <v>5910</v>
      </c>
      <c r="Y90" s="71">
        <v>10360</v>
      </c>
      <c r="Z90" s="71">
        <v>13582</v>
      </c>
      <c r="AA90" s="71">
        <v>4410</v>
      </c>
      <c r="AB90" s="71">
        <v>21504</v>
      </c>
      <c r="AC90" s="71">
        <v>0</v>
      </c>
      <c r="AD90" s="71">
        <v>2.068435917372363</v>
      </c>
      <c r="AE90" s="72"/>
      <c r="AF90" s="71">
        <v>27828879.36257866</v>
      </c>
      <c r="AG90" s="71">
        <v>1726211.4761432009</v>
      </c>
      <c r="AH90" s="71">
        <v>1525396.0314538421</v>
      </c>
      <c r="AI90" s="71">
        <v>32863606.599324349</v>
      </c>
      <c r="AJ90" s="71">
        <v>48842461.099113077</v>
      </c>
      <c r="AK90" s="71">
        <v>0</v>
      </c>
      <c r="AL90" s="71">
        <v>0</v>
      </c>
      <c r="AM90" s="71">
        <v>2776753.3389306134</v>
      </c>
      <c r="AN90" s="71">
        <v>0</v>
      </c>
      <c r="AO90" s="71">
        <v>0</v>
      </c>
      <c r="AP90" s="71">
        <v>115563307.90754373</v>
      </c>
      <c r="AQ90" s="72"/>
      <c r="AR90" s="71">
        <v>694</v>
      </c>
      <c r="AS90" s="71">
        <v>100</v>
      </c>
      <c r="AT90" s="71">
        <v>0</v>
      </c>
      <c r="AU90" s="71">
        <v>0</v>
      </c>
      <c r="AV90" s="71">
        <v>0</v>
      </c>
      <c r="AW90" s="71">
        <v>0</v>
      </c>
      <c r="AX90" s="71"/>
      <c r="AY90" s="72"/>
      <c r="AZ90" s="71">
        <v>3197.1080000000011</v>
      </c>
      <c r="BA90" s="71">
        <v>5247.9000000000005</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1951</v>
      </c>
      <c r="B91" s="70">
        <v>425</v>
      </c>
      <c r="C91" s="70">
        <v>20</v>
      </c>
      <c r="D91" s="70">
        <v>25</v>
      </c>
      <c r="E91" s="70">
        <v>2023</v>
      </c>
      <c r="F91" s="70" t="s">
        <v>1539</v>
      </c>
      <c r="G91" s="70" t="s">
        <v>1931</v>
      </c>
      <c r="H91" s="70" t="s">
        <v>1932</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738</v>
      </c>
      <c r="AS91" s="71">
        <v>100</v>
      </c>
      <c r="AT91" s="71">
        <v>0</v>
      </c>
      <c r="AU91" s="71">
        <v>0</v>
      </c>
      <c r="AV91" s="71">
        <v>0</v>
      </c>
      <c r="AW91" s="71">
        <v>0</v>
      </c>
      <c r="AX91" s="71"/>
      <c r="AY91" s="72"/>
      <c r="AZ91" s="71">
        <v>3389.9010000000035</v>
      </c>
      <c r="BA91" s="71">
        <v>5247.9000000000005</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1952</v>
      </c>
      <c r="B92" s="70">
        <v>425</v>
      </c>
      <c r="C92" s="70">
        <v>21</v>
      </c>
      <c r="D92" s="70">
        <v>25</v>
      </c>
      <c r="E92" s="70">
        <v>2024</v>
      </c>
      <c r="F92" s="70" t="s">
        <v>1554</v>
      </c>
      <c r="G92" s="70" t="s">
        <v>1931</v>
      </c>
      <c r="H92" s="70" t="s">
        <v>1932</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1953</v>
      </c>
      <c r="B93" s="70">
        <v>18</v>
      </c>
      <c r="C93" s="70">
        <v>1</v>
      </c>
      <c r="D93" s="70">
        <v>2</v>
      </c>
      <c r="E93" s="70">
        <v>1990</v>
      </c>
      <c r="F93" s="70" t="s">
        <v>787</v>
      </c>
      <c r="G93" s="70" t="s">
        <v>1954</v>
      </c>
      <c r="H93" s="70" t="s">
        <v>1955</v>
      </c>
      <c r="I93" s="148"/>
      <c r="J93" s="71">
        <v>152.81505567933519</v>
      </c>
      <c r="K93" s="71">
        <v>3.471538331911328</v>
      </c>
      <c r="L93" s="71">
        <v>1.883835532007569</v>
      </c>
      <c r="M93" s="71">
        <v>9.0271852378071404</v>
      </c>
      <c r="N93" s="71">
        <v>16.43399659140827</v>
      </c>
      <c r="O93" s="71">
        <v>22.42095262622475</v>
      </c>
      <c r="P93" s="71">
        <v>32.786805116682771</v>
      </c>
      <c r="Q93" s="71">
        <v>1.4997590611884599</v>
      </c>
      <c r="R93" s="71">
        <v>0</v>
      </c>
      <c r="S93" s="71">
        <v>1.4619235100313419</v>
      </c>
      <c r="T93" s="72"/>
      <c r="U93" s="71">
        <v>6447756</v>
      </c>
      <c r="V93" s="71">
        <v>1228</v>
      </c>
      <c r="W93" s="71">
        <v>20</v>
      </c>
      <c r="X93" s="71">
        <v>3228</v>
      </c>
      <c r="Y93" s="71">
        <v>5420</v>
      </c>
      <c r="Z93" s="71">
        <v>9222</v>
      </c>
      <c r="AA93" s="71">
        <v>7961</v>
      </c>
      <c r="AB93" s="71">
        <v>24351</v>
      </c>
      <c r="AC93" s="71">
        <v>0</v>
      </c>
      <c r="AD93" s="71">
        <v>1.4619235100313419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1956</v>
      </c>
      <c r="B94" s="70">
        <v>19</v>
      </c>
      <c r="C94" s="70">
        <v>2</v>
      </c>
      <c r="D94" s="70">
        <v>2</v>
      </c>
      <c r="E94" s="70">
        <v>2005</v>
      </c>
      <c r="F94" s="70" t="s">
        <v>789</v>
      </c>
      <c r="G94" s="70" t="s">
        <v>1954</v>
      </c>
      <c r="H94" s="70" t="s">
        <v>1955</v>
      </c>
      <c r="I94" s="148"/>
      <c r="J94" s="71">
        <v>127.5568057930937</v>
      </c>
      <c r="K94" s="71">
        <v>2.5695886536448231</v>
      </c>
      <c r="L94" s="71">
        <v>17.2734951847609</v>
      </c>
      <c r="M94" s="71">
        <v>17.581169935396101</v>
      </c>
      <c r="N94" s="71">
        <v>23.71589553978599</v>
      </c>
      <c r="O94" s="71">
        <v>32.212381226874449</v>
      </c>
      <c r="P94" s="71">
        <v>39.671126414881968</v>
      </c>
      <c r="Q94" s="71">
        <v>1.42725824219999</v>
      </c>
      <c r="R94" s="71">
        <v>0</v>
      </c>
      <c r="S94" s="71">
        <v>1.3290977737341609</v>
      </c>
      <c r="T94" s="72"/>
      <c r="U94" s="71">
        <v>5630880</v>
      </c>
      <c r="V94" s="71">
        <v>1166</v>
      </c>
      <c r="W94" s="71">
        <v>207</v>
      </c>
      <c r="X94" s="71">
        <v>2957</v>
      </c>
      <c r="Y94" s="71">
        <v>6404</v>
      </c>
      <c r="Z94" s="71">
        <v>15332</v>
      </c>
      <c r="AA94" s="71">
        <v>7889</v>
      </c>
      <c r="AB94" s="71">
        <v>24226</v>
      </c>
      <c r="AC94" s="71">
        <v>0</v>
      </c>
      <c r="AD94" s="71">
        <v>1.3290977737341609</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1957</v>
      </c>
      <c r="B95" s="70">
        <v>20</v>
      </c>
      <c r="C95" s="70">
        <v>3</v>
      </c>
      <c r="D95" s="70">
        <v>2</v>
      </c>
      <c r="E95" s="70">
        <v>2006</v>
      </c>
      <c r="F95" s="70" t="s">
        <v>790</v>
      </c>
      <c r="G95" s="70" t="s">
        <v>1954</v>
      </c>
      <c r="H95" s="70" t="s">
        <v>1955</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1958</v>
      </c>
      <c r="B96" s="70">
        <v>21</v>
      </c>
      <c r="C96" s="70">
        <v>4</v>
      </c>
      <c r="D96" s="70">
        <v>2</v>
      </c>
      <c r="E96" s="70">
        <v>2007</v>
      </c>
      <c r="F96" s="70" t="s">
        <v>791</v>
      </c>
      <c r="G96" s="70" t="s">
        <v>1954</v>
      </c>
      <c r="H96" s="70" t="s">
        <v>1955</v>
      </c>
      <c r="I96" s="148"/>
      <c r="J96" s="71">
        <v>149.73966721999659</v>
      </c>
      <c r="K96" s="71">
        <v>2.6232054538889602</v>
      </c>
      <c r="L96" s="71">
        <v>10.14760214115487</v>
      </c>
      <c r="M96" s="71">
        <v>19.096759245104518</v>
      </c>
      <c r="N96" s="71">
        <v>24.191261516600541</v>
      </c>
      <c r="O96" s="71">
        <v>31.585035214027471</v>
      </c>
      <c r="P96" s="71">
        <v>39.912415023590917</v>
      </c>
      <c r="Q96" s="71">
        <v>1.4846761366936001</v>
      </c>
      <c r="R96" s="71">
        <v>0</v>
      </c>
      <c r="S96" s="71">
        <v>1.7408622915306879</v>
      </c>
      <c r="T96" s="72"/>
      <c r="U96" s="71">
        <v>7350637</v>
      </c>
      <c r="V96" s="71">
        <v>1108</v>
      </c>
      <c r="W96" s="71">
        <v>119</v>
      </c>
      <c r="X96" s="71">
        <v>3882</v>
      </c>
      <c r="Y96" s="71">
        <v>6418</v>
      </c>
      <c r="Z96" s="71">
        <v>15628</v>
      </c>
      <c r="AA96" s="71">
        <v>7816</v>
      </c>
      <c r="AB96" s="71">
        <v>23868</v>
      </c>
      <c r="AC96" s="71">
        <v>0</v>
      </c>
      <c r="AD96" s="71">
        <v>1.7408622915306879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1959</v>
      </c>
      <c r="B97" s="70">
        <v>22</v>
      </c>
      <c r="C97" s="70">
        <v>5</v>
      </c>
      <c r="D97" s="70">
        <v>2</v>
      </c>
      <c r="E97" s="70">
        <v>2008</v>
      </c>
      <c r="F97" s="70" t="s">
        <v>792</v>
      </c>
      <c r="G97" s="70" t="s">
        <v>1954</v>
      </c>
      <c r="H97" s="70" t="s">
        <v>1955</v>
      </c>
      <c r="I97" s="148"/>
      <c r="J97" s="71">
        <v>135.338197652585</v>
      </c>
      <c r="K97" s="71">
        <v>1.968575405342005</v>
      </c>
      <c r="L97" s="71">
        <v>9.0690732118230812</v>
      </c>
      <c r="M97" s="71">
        <v>19.693048555783619</v>
      </c>
      <c r="N97" s="71">
        <v>23.641489885805189</v>
      </c>
      <c r="O97" s="71">
        <v>30.793256623403899</v>
      </c>
      <c r="P97" s="71">
        <v>39.372162784571358</v>
      </c>
      <c r="Q97" s="71">
        <v>1.4438835382175199</v>
      </c>
      <c r="R97" s="71">
        <v>0</v>
      </c>
      <c r="S97" s="71">
        <v>1.4475727341446361</v>
      </c>
      <c r="T97" s="72"/>
      <c r="U97" s="71">
        <v>6964316</v>
      </c>
      <c r="V97" s="71">
        <v>1108</v>
      </c>
      <c r="W97" s="71">
        <v>119</v>
      </c>
      <c r="X97" s="71">
        <v>3882</v>
      </c>
      <c r="Y97" s="71">
        <v>6449</v>
      </c>
      <c r="Z97" s="71">
        <v>15771</v>
      </c>
      <c r="AA97" s="71">
        <v>7719</v>
      </c>
      <c r="AB97" s="71">
        <v>23594</v>
      </c>
      <c r="AC97" s="71">
        <v>0</v>
      </c>
      <c r="AD97" s="71">
        <v>1.4475727341446361</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1960</v>
      </c>
      <c r="B98" s="70">
        <v>23</v>
      </c>
      <c r="C98" s="70">
        <v>6</v>
      </c>
      <c r="D98" s="70">
        <v>2</v>
      </c>
      <c r="E98" s="70">
        <v>2009</v>
      </c>
      <c r="F98" s="70" t="s">
        <v>176</v>
      </c>
      <c r="G98" s="70" t="s">
        <v>1954</v>
      </c>
      <c r="H98" s="70" t="s">
        <v>1955</v>
      </c>
      <c r="I98" s="148"/>
      <c r="J98" s="71">
        <v>120.3977148727014</v>
      </c>
      <c r="K98" s="71">
        <v>1.7985189342703809</v>
      </c>
      <c r="L98" s="71">
        <v>10.92541975664316</v>
      </c>
      <c r="M98" s="71">
        <v>20.81174395868592</v>
      </c>
      <c r="N98" s="71">
        <v>20.440664721620202</v>
      </c>
      <c r="O98" s="71">
        <v>31.27643145734584</v>
      </c>
      <c r="P98" s="71">
        <v>37.914294438909941</v>
      </c>
      <c r="Q98" s="71">
        <v>1.36275904894375</v>
      </c>
      <c r="R98" s="71">
        <v>0</v>
      </c>
      <c r="S98" s="71">
        <v>2.4699375886509269</v>
      </c>
      <c r="T98" s="72"/>
      <c r="U98" s="71">
        <v>5406720</v>
      </c>
      <c r="V98" s="71">
        <v>1114</v>
      </c>
      <c r="W98" s="71">
        <v>223</v>
      </c>
      <c r="X98" s="71">
        <v>4444</v>
      </c>
      <c r="Y98" s="71">
        <v>6460</v>
      </c>
      <c r="Z98" s="71">
        <v>15811</v>
      </c>
      <c r="AA98" s="71">
        <v>7631</v>
      </c>
      <c r="AB98" s="71">
        <v>23376</v>
      </c>
      <c r="AC98" s="71">
        <v>0</v>
      </c>
      <c r="AD98" s="71">
        <v>2.4699375886509269</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22.96</v>
      </c>
      <c r="BK98" s="71">
        <v>0</v>
      </c>
      <c r="BL98" s="71">
        <v>0</v>
      </c>
      <c r="BM98" s="71">
        <v>0</v>
      </c>
      <c r="BN98" s="72"/>
      <c r="BO98" s="71">
        <v>0</v>
      </c>
      <c r="BP98" s="71">
        <v>0</v>
      </c>
      <c r="BQ98" s="71">
        <v>3</v>
      </c>
      <c r="BR98" s="71">
        <v>0</v>
      </c>
      <c r="BS98" s="71">
        <v>0</v>
      </c>
      <c r="BT98" s="71">
        <v>0</v>
      </c>
      <c r="BU98"/>
      <c r="BV98" s="70">
        <v>22.96</v>
      </c>
      <c r="BW98" s="70">
        <v>0</v>
      </c>
      <c r="BX98" s="70">
        <v>0</v>
      </c>
      <c r="BY98" s="70">
        <v>0</v>
      </c>
      <c r="BZ98" s="70">
        <v>0</v>
      </c>
      <c r="CA98" s="70">
        <v>0</v>
      </c>
      <c r="CB98" s="70">
        <v>0</v>
      </c>
      <c r="CC98" s="70">
        <v>0</v>
      </c>
      <c r="CD98" s="70">
        <v>0</v>
      </c>
    </row>
    <row r="99" spans="1:82">
      <c r="A99" s="70" t="s">
        <v>1961</v>
      </c>
      <c r="B99" s="70">
        <v>24</v>
      </c>
      <c r="C99" s="70">
        <v>7</v>
      </c>
      <c r="D99" s="70">
        <v>2</v>
      </c>
      <c r="E99" s="70">
        <v>2010</v>
      </c>
      <c r="F99" s="70" t="s">
        <v>177</v>
      </c>
      <c r="G99" s="70" t="s">
        <v>1954</v>
      </c>
      <c r="H99" s="70" t="s">
        <v>1955</v>
      </c>
      <c r="I99" s="148"/>
      <c r="J99" s="71">
        <v>128.21032705351601</v>
      </c>
      <c r="K99" s="71">
        <v>1.925876472516054</v>
      </c>
      <c r="L99" s="71">
        <v>10.492779887202889</v>
      </c>
      <c r="M99" s="71">
        <v>19.91051572786456</v>
      </c>
      <c r="N99" s="71">
        <v>22.801617201594151</v>
      </c>
      <c r="O99" s="71">
        <v>31.503908287264519</v>
      </c>
      <c r="P99" s="71">
        <v>38.712152173527969</v>
      </c>
      <c r="Q99" s="71">
        <v>1.4064143816694099</v>
      </c>
      <c r="R99" s="71">
        <v>0</v>
      </c>
      <c r="S99" s="71">
        <v>1.950518246136653</v>
      </c>
      <c r="T99" s="72"/>
      <c r="U99" s="71">
        <v>6288709</v>
      </c>
      <c r="V99" s="71">
        <v>1114</v>
      </c>
      <c r="W99" s="71">
        <v>223</v>
      </c>
      <c r="X99" s="71">
        <v>4444</v>
      </c>
      <c r="Y99" s="71">
        <v>6477</v>
      </c>
      <c r="Z99" s="71">
        <v>16000</v>
      </c>
      <c r="AA99" s="71">
        <v>7597</v>
      </c>
      <c r="AB99" s="71">
        <v>23117</v>
      </c>
      <c r="AC99" s="71">
        <v>0</v>
      </c>
      <c r="AD99" s="71">
        <v>1.950518246136653</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24.256</v>
      </c>
      <c r="BK99" s="71">
        <v>0</v>
      </c>
      <c r="BL99" s="71">
        <v>0</v>
      </c>
      <c r="BM99" s="71">
        <v>0</v>
      </c>
      <c r="BN99" s="72"/>
      <c r="BO99" s="71">
        <v>0</v>
      </c>
      <c r="BP99" s="71">
        <v>0</v>
      </c>
      <c r="BQ99" s="71">
        <v>3</v>
      </c>
      <c r="BR99" s="71">
        <v>0</v>
      </c>
      <c r="BS99" s="71">
        <v>0</v>
      </c>
      <c r="BT99" s="71">
        <v>0</v>
      </c>
      <c r="BU99"/>
      <c r="BV99" s="70">
        <v>24.256</v>
      </c>
      <c r="BW99" s="70">
        <v>0</v>
      </c>
      <c r="BX99" s="70">
        <v>0</v>
      </c>
      <c r="BY99" s="70">
        <v>0</v>
      </c>
      <c r="BZ99" s="70">
        <v>0</v>
      </c>
      <c r="CA99" s="70">
        <v>0</v>
      </c>
      <c r="CB99" s="70">
        <v>0</v>
      </c>
      <c r="CC99" s="70">
        <v>0</v>
      </c>
      <c r="CD99" s="70">
        <v>0</v>
      </c>
    </row>
    <row r="100" spans="1:82">
      <c r="A100" s="70" t="s">
        <v>1962</v>
      </c>
      <c r="B100" s="70">
        <v>25</v>
      </c>
      <c r="C100" s="70">
        <v>8</v>
      </c>
      <c r="D100" s="70">
        <v>2</v>
      </c>
      <c r="E100" s="70">
        <v>2011</v>
      </c>
      <c r="F100" s="70" t="s">
        <v>178</v>
      </c>
      <c r="G100" s="70" t="s">
        <v>1954</v>
      </c>
      <c r="H100" s="70" t="s">
        <v>1955</v>
      </c>
      <c r="I100" s="148"/>
      <c r="J100" s="71">
        <v>148.15407736102009</v>
      </c>
      <c r="K100" s="71">
        <v>2.7656208099861899</v>
      </c>
      <c r="L100" s="71">
        <v>11.179828372257401</v>
      </c>
      <c r="M100" s="71">
        <v>24.23993472627274</v>
      </c>
      <c r="N100" s="71">
        <v>24.424310986553198</v>
      </c>
      <c r="O100" s="71">
        <v>31.057585622445785</v>
      </c>
      <c r="P100" s="71">
        <v>37.529103486457146</v>
      </c>
      <c r="Q100" s="71">
        <v>1.60544018534199</v>
      </c>
      <c r="R100" s="71">
        <v>0</v>
      </c>
      <c r="S100" s="71">
        <v>2.2884283298649728</v>
      </c>
      <c r="T100" s="72"/>
      <c r="U100" s="71">
        <v>6740405</v>
      </c>
      <c r="V100" s="71">
        <v>1114</v>
      </c>
      <c r="W100" s="71">
        <v>223</v>
      </c>
      <c r="X100" s="71">
        <v>4444</v>
      </c>
      <c r="Y100" s="71">
        <v>6490</v>
      </c>
      <c r="Z100" s="71">
        <v>16116</v>
      </c>
      <c r="AA100" s="71">
        <v>7584</v>
      </c>
      <c r="AB100" s="71">
        <v>22877</v>
      </c>
      <c r="AC100" s="71">
        <v>0</v>
      </c>
      <c r="AD100" s="71">
        <v>2.2884283298649728</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22.538</v>
      </c>
      <c r="BK100" s="71">
        <v>0</v>
      </c>
      <c r="BL100" s="71">
        <v>0</v>
      </c>
      <c r="BM100" s="71">
        <v>0</v>
      </c>
      <c r="BN100" s="72"/>
      <c r="BO100" s="71">
        <v>0</v>
      </c>
      <c r="BP100" s="71">
        <v>0</v>
      </c>
      <c r="BQ100" s="71">
        <v>3</v>
      </c>
      <c r="BR100" s="71">
        <v>0</v>
      </c>
      <c r="BS100" s="71">
        <v>0</v>
      </c>
      <c r="BT100" s="71">
        <v>0</v>
      </c>
      <c r="BU100"/>
      <c r="BV100" s="70">
        <v>22.538</v>
      </c>
      <c r="BW100" s="70">
        <v>0</v>
      </c>
      <c r="BX100" s="70">
        <v>0</v>
      </c>
      <c r="BY100" s="70">
        <v>0</v>
      </c>
      <c r="BZ100" s="70">
        <v>0</v>
      </c>
      <c r="CA100" s="70">
        <v>0</v>
      </c>
      <c r="CB100" s="70">
        <v>0</v>
      </c>
      <c r="CC100" s="70">
        <v>0</v>
      </c>
      <c r="CD100" s="70">
        <v>0</v>
      </c>
    </row>
    <row r="101" spans="1:82">
      <c r="A101" s="70" t="s">
        <v>1963</v>
      </c>
      <c r="B101" s="70">
        <v>26</v>
      </c>
      <c r="C101" s="70">
        <v>9</v>
      </c>
      <c r="D101" s="70">
        <v>2</v>
      </c>
      <c r="E101" s="70">
        <v>2012</v>
      </c>
      <c r="F101" s="70" t="s">
        <v>179</v>
      </c>
      <c r="G101" s="70" t="s">
        <v>1954</v>
      </c>
      <c r="H101" s="70" t="s">
        <v>1955</v>
      </c>
      <c r="I101" s="148"/>
      <c r="J101" s="71">
        <v>138.8837147999941</v>
      </c>
      <c r="K101" s="71">
        <v>2.6205798046582021</v>
      </c>
      <c r="L101" s="71">
        <v>11.2022006301678</v>
      </c>
      <c r="M101" s="71">
        <v>26.499515939409289</v>
      </c>
      <c r="N101" s="71">
        <v>30.066282593481962</v>
      </c>
      <c r="O101" s="71">
        <v>31.099983108345942</v>
      </c>
      <c r="P101" s="71">
        <v>37.498771493423114</v>
      </c>
      <c r="Q101" s="71">
        <v>1.7979555548358099</v>
      </c>
      <c r="R101" s="71">
        <v>0</v>
      </c>
      <c r="S101" s="71">
        <v>2.1802930131651799</v>
      </c>
      <c r="T101" s="72"/>
      <c r="U101" s="71">
        <v>6198126</v>
      </c>
      <c r="V101" s="71">
        <v>1114</v>
      </c>
      <c r="W101" s="71">
        <v>223</v>
      </c>
      <c r="X101" s="71">
        <v>4444</v>
      </c>
      <c r="Y101" s="71">
        <v>7316</v>
      </c>
      <c r="Z101" s="71">
        <v>16266</v>
      </c>
      <c r="AA101" s="71">
        <v>7535</v>
      </c>
      <c r="AB101" s="71">
        <v>23581</v>
      </c>
      <c r="AC101" s="71">
        <v>0</v>
      </c>
      <c r="AD101" s="71">
        <v>2.1802930131651799</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21.048999999999999</v>
      </c>
      <c r="BK101" s="71">
        <v>0</v>
      </c>
      <c r="BL101" s="71">
        <v>0</v>
      </c>
      <c r="BM101" s="71">
        <v>0</v>
      </c>
      <c r="BN101" s="72"/>
      <c r="BO101" s="71">
        <v>0</v>
      </c>
      <c r="BP101" s="71">
        <v>0</v>
      </c>
      <c r="BQ101" s="71">
        <v>3</v>
      </c>
      <c r="BR101" s="71">
        <v>0</v>
      </c>
      <c r="BS101" s="71">
        <v>0</v>
      </c>
      <c r="BT101" s="71">
        <v>0</v>
      </c>
      <c r="BU101"/>
      <c r="BV101" s="70">
        <v>21.048999999999999</v>
      </c>
      <c r="BW101" s="70">
        <v>0</v>
      </c>
      <c r="BX101" s="70">
        <v>0</v>
      </c>
      <c r="BY101" s="70">
        <v>0</v>
      </c>
      <c r="BZ101" s="70">
        <v>0</v>
      </c>
      <c r="CA101" s="70">
        <v>0</v>
      </c>
      <c r="CB101" s="70">
        <v>0</v>
      </c>
      <c r="CC101" s="70">
        <v>0</v>
      </c>
      <c r="CD101" s="70">
        <v>0</v>
      </c>
    </row>
    <row r="102" spans="1:82">
      <c r="A102" s="70" t="s">
        <v>1964</v>
      </c>
      <c r="B102" s="70">
        <v>27</v>
      </c>
      <c r="C102" s="70">
        <v>10</v>
      </c>
      <c r="D102" s="70">
        <v>2</v>
      </c>
      <c r="E102" s="70">
        <v>2013</v>
      </c>
      <c r="F102" s="70" t="s">
        <v>180</v>
      </c>
      <c r="G102" s="1064" t="s">
        <v>1954</v>
      </c>
      <c r="H102" s="70" t="s">
        <v>1955</v>
      </c>
      <c r="I102" s="148"/>
      <c r="J102" s="71">
        <v>142.50754828266341</v>
      </c>
      <c r="K102" s="71">
        <v>2.3364955074780061</v>
      </c>
      <c r="L102" s="71">
        <v>10.749117223930011</v>
      </c>
      <c r="M102" s="71">
        <v>25.86346262048815</v>
      </c>
      <c r="N102" s="71">
        <v>29.778121947285491</v>
      </c>
      <c r="O102" s="71">
        <v>30.109368377493144</v>
      </c>
      <c r="P102" s="71">
        <v>37.260419478439601</v>
      </c>
      <c r="Q102" s="71">
        <v>1.8126572263685601</v>
      </c>
      <c r="R102" s="71">
        <v>0</v>
      </c>
      <c r="S102" s="71">
        <v>2.2202461325290899</v>
      </c>
      <c r="T102" s="72"/>
      <c r="U102" s="71">
        <v>5959605</v>
      </c>
      <c r="V102" s="71">
        <v>1114</v>
      </c>
      <c r="W102" s="71">
        <v>223</v>
      </c>
      <c r="X102" s="71">
        <v>4444</v>
      </c>
      <c r="Y102" s="71">
        <v>7331</v>
      </c>
      <c r="Z102" s="71">
        <v>16451</v>
      </c>
      <c r="AA102" s="71">
        <v>7459</v>
      </c>
      <c r="AB102" s="71">
        <v>23433</v>
      </c>
      <c r="AC102" s="71">
        <v>0</v>
      </c>
      <c r="AD102" s="71">
        <v>2.2202461325290899</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47.795000000000002</v>
      </c>
      <c r="BK102" s="71">
        <v>0</v>
      </c>
      <c r="BL102" s="71">
        <v>0</v>
      </c>
      <c r="BM102" s="71">
        <v>0</v>
      </c>
      <c r="BN102" s="72"/>
      <c r="BO102" s="71">
        <v>0</v>
      </c>
      <c r="BP102" s="71">
        <v>0</v>
      </c>
      <c r="BQ102" s="71">
        <v>5</v>
      </c>
      <c r="BR102" s="71">
        <v>0</v>
      </c>
      <c r="BS102" s="71">
        <v>0</v>
      </c>
      <c r="BT102" s="71">
        <v>0</v>
      </c>
      <c r="BU102"/>
      <c r="BV102" s="70">
        <v>47.795000000000002</v>
      </c>
      <c r="BW102" s="70">
        <v>0</v>
      </c>
      <c r="BX102" s="70">
        <v>0</v>
      </c>
      <c r="BY102" s="70">
        <v>0</v>
      </c>
      <c r="BZ102" s="70">
        <v>0</v>
      </c>
      <c r="CA102" s="70">
        <v>0</v>
      </c>
      <c r="CB102" s="70">
        <v>0</v>
      </c>
      <c r="CC102" s="70">
        <v>0</v>
      </c>
      <c r="CD102" s="70">
        <v>0</v>
      </c>
    </row>
    <row r="103" spans="1:82">
      <c r="A103" s="70" t="s">
        <v>1965</v>
      </c>
      <c r="B103" s="70">
        <v>28</v>
      </c>
      <c r="C103" s="70">
        <v>11</v>
      </c>
      <c r="D103" s="70">
        <v>2</v>
      </c>
      <c r="E103" s="70">
        <v>2014</v>
      </c>
      <c r="F103" s="70" t="s">
        <v>181</v>
      </c>
      <c r="G103" s="1064" t="s">
        <v>1954</v>
      </c>
      <c r="H103" s="70" t="s">
        <v>1955</v>
      </c>
      <c r="I103" s="148"/>
      <c r="J103" s="71">
        <v>147.59797746700761</v>
      </c>
      <c r="K103" s="71">
        <v>2.4904635709353422</v>
      </c>
      <c r="L103" s="71">
        <v>11.438855286287909</v>
      </c>
      <c r="M103" s="71">
        <v>26.31587468613521</v>
      </c>
      <c r="N103" s="71">
        <v>28.887468395995018</v>
      </c>
      <c r="O103" s="71">
        <v>28.624343071192541</v>
      </c>
      <c r="P103" s="71">
        <v>37.052387123451538</v>
      </c>
      <c r="Q103" s="71">
        <v>1.7171682865728199</v>
      </c>
      <c r="R103" s="71">
        <v>0</v>
      </c>
      <c r="S103" s="71">
        <v>2.6633657409108942</v>
      </c>
      <c r="T103" s="72"/>
      <c r="U103" s="71">
        <v>6861070</v>
      </c>
      <c r="V103" s="71">
        <v>1028</v>
      </c>
      <c r="W103" s="71">
        <v>201</v>
      </c>
      <c r="X103" s="71">
        <v>4668</v>
      </c>
      <c r="Y103" s="71">
        <v>7324</v>
      </c>
      <c r="Z103" s="71">
        <v>16472</v>
      </c>
      <c r="AA103" s="71">
        <v>7379</v>
      </c>
      <c r="AB103" s="71">
        <v>23137</v>
      </c>
      <c r="AC103" s="71">
        <v>0</v>
      </c>
      <c r="AD103" s="71">
        <v>2.6633657409108942</v>
      </c>
      <c r="AE103" s="72"/>
      <c r="AF103" s="71"/>
      <c r="AG103" s="71"/>
      <c r="AH103" s="71"/>
      <c r="AI103" s="71"/>
      <c r="AJ103" s="71"/>
      <c r="AK103" s="71"/>
      <c r="AL103" s="71"/>
      <c r="AM103" s="71"/>
      <c r="AN103" s="71"/>
      <c r="AO103" s="71"/>
      <c r="AP103" s="71"/>
      <c r="AQ103" s="72"/>
      <c r="AR103" s="71">
        <v>245</v>
      </c>
      <c r="AS103" s="71">
        <v>87</v>
      </c>
      <c r="AT103" s="71">
        <v>0</v>
      </c>
      <c r="AU103" s="71">
        <v>0</v>
      </c>
      <c r="AV103" s="71">
        <v>0</v>
      </c>
      <c r="AW103" s="71">
        <v>0</v>
      </c>
      <c r="AX103" s="71"/>
      <c r="AY103" s="72"/>
      <c r="AZ103" s="71">
        <v>1182.8</v>
      </c>
      <c r="BA103" s="71">
        <v>3936.7</v>
      </c>
      <c r="BB103" s="71">
        <v>0</v>
      </c>
      <c r="BC103" s="71">
        <v>0</v>
      </c>
      <c r="BD103" s="71">
        <v>0</v>
      </c>
      <c r="BE103" s="71">
        <v>0</v>
      </c>
      <c r="BF103" s="71"/>
      <c r="BG103" s="72"/>
      <c r="BH103" s="71">
        <v>0</v>
      </c>
      <c r="BI103" s="71">
        <v>0</v>
      </c>
      <c r="BJ103" s="71">
        <v>53.167999999999999</v>
      </c>
      <c r="BK103" s="71">
        <v>0</v>
      </c>
      <c r="BL103" s="71">
        <v>0</v>
      </c>
      <c r="BM103" s="71">
        <v>0</v>
      </c>
      <c r="BN103" s="72"/>
      <c r="BO103" s="71">
        <v>0</v>
      </c>
      <c r="BP103" s="71">
        <v>0</v>
      </c>
      <c r="BQ103" s="71">
        <v>5</v>
      </c>
      <c r="BR103" s="71">
        <v>0</v>
      </c>
      <c r="BS103" s="71">
        <v>0</v>
      </c>
      <c r="BT103" s="71">
        <v>0</v>
      </c>
      <c r="BU103"/>
      <c r="BV103" s="70">
        <v>53.167999999999999</v>
      </c>
      <c r="BW103" s="70">
        <v>0</v>
      </c>
      <c r="BX103" s="70">
        <v>0</v>
      </c>
      <c r="BY103" s="70">
        <v>0</v>
      </c>
      <c r="BZ103" s="70">
        <v>0</v>
      </c>
      <c r="CA103" s="70">
        <v>0</v>
      </c>
      <c r="CB103" s="70">
        <v>0</v>
      </c>
      <c r="CC103" s="70">
        <v>0</v>
      </c>
      <c r="CD103" s="70">
        <v>0</v>
      </c>
    </row>
    <row r="104" spans="1:82">
      <c r="A104" s="70" t="s">
        <v>1966</v>
      </c>
      <c r="B104" s="70">
        <v>29</v>
      </c>
      <c r="C104" s="70">
        <v>12</v>
      </c>
      <c r="D104" s="70">
        <v>2</v>
      </c>
      <c r="E104" s="70">
        <v>2015</v>
      </c>
      <c r="F104" s="70" t="s">
        <v>182</v>
      </c>
      <c r="G104" s="70" t="s">
        <v>1954</v>
      </c>
      <c r="H104" s="70" t="s">
        <v>1955</v>
      </c>
      <c r="I104" s="148"/>
      <c r="J104" s="71">
        <v>169.5095578750458</v>
      </c>
      <c r="K104" s="71">
        <v>2.382905841394575</v>
      </c>
      <c r="L104" s="71">
        <v>11.51862147185998</v>
      </c>
      <c r="M104" s="71">
        <v>29.28138966890797</v>
      </c>
      <c r="N104" s="71">
        <v>27.342453315183299</v>
      </c>
      <c r="O104" s="71">
        <v>28.549427885688043</v>
      </c>
      <c r="P104" s="71">
        <v>36.895724715005393</v>
      </c>
      <c r="Q104" s="71">
        <v>1.6638507239278399</v>
      </c>
      <c r="R104" s="71">
        <v>0</v>
      </c>
      <c r="S104" s="71">
        <v>1.92063522379357</v>
      </c>
      <c r="T104" s="72"/>
      <c r="U104" s="71">
        <v>8803790</v>
      </c>
      <c r="V104" s="71">
        <v>1028</v>
      </c>
      <c r="W104" s="71">
        <v>201</v>
      </c>
      <c r="X104" s="71">
        <v>4668</v>
      </c>
      <c r="Y104" s="71">
        <v>7350</v>
      </c>
      <c r="Z104" s="71">
        <v>16587</v>
      </c>
      <c r="AA104" s="71">
        <v>7342</v>
      </c>
      <c r="AB104" s="71">
        <v>22901</v>
      </c>
      <c r="AC104" s="71">
        <v>0</v>
      </c>
      <c r="AD104" s="71">
        <v>1.92063522379357</v>
      </c>
      <c r="AE104" s="72"/>
      <c r="AF104" s="71">
        <v>95125237.108340546</v>
      </c>
      <c r="AG104" s="71">
        <v>1866849.3412513661</v>
      </c>
      <c r="AH104" s="71">
        <v>2204733.0751740681</v>
      </c>
      <c r="AI104" s="71">
        <v>35802013.637415603</v>
      </c>
      <c r="AJ104" s="71">
        <v>40295665.439084589</v>
      </c>
      <c r="AK104" s="71">
        <v>0</v>
      </c>
      <c r="AL104" s="71">
        <v>0</v>
      </c>
      <c r="AM104" s="71">
        <v>3138485.9839181141</v>
      </c>
      <c r="AN104" s="71">
        <v>0</v>
      </c>
      <c r="AO104" s="71">
        <v>0</v>
      </c>
      <c r="AP104" s="71">
        <v>178432984.58518428</v>
      </c>
      <c r="AQ104" s="72"/>
      <c r="AR104" s="71">
        <v>283</v>
      </c>
      <c r="AS104" s="71">
        <v>135</v>
      </c>
      <c r="AT104" s="71">
        <v>0</v>
      </c>
      <c r="AU104" s="71">
        <v>0</v>
      </c>
      <c r="AV104" s="71">
        <v>0</v>
      </c>
      <c r="AW104" s="71">
        <v>0</v>
      </c>
      <c r="AX104" s="71"/>
      <c r="AY104" s="72"/>
      <c r="AZ104" s="71">
        <v>1399.4</v>
      </c>
      <c r="BA104" s="71">
        <v>7735.5</v>
      </c>
      <c r="BB104" s="71">
        <v>0</v>
      </c>
      <c r="BC104" s="71">
        <v>0</v>
      </c>
      <c r="BD104" s="71">
        <v>0</v>
      </c>
      <c r="BE104" s="71">
        <v>0</v>
      </c>
      <c r="BF104" s="71"/>
      <c r="BG104" s="72"/>
      <c r="BH104" s="71">
        <v>0</v>
      </c>
      <c r="BI104" s="71">
        <v>0</v>
      </c>
      <c r="BJ104" s="71">
        <v>53.262</v>
      </c>
      <c r="BK104" s="71">
        <v>0</v>
      </c>
      <c r="BL104" s="71">
        <v>0</v>
      </c>
      <c r="BM104" s="71">
        <v>0</v>
      </c>
      <c r="BN104" s="72"/>
      <c r="BO104" s="71">
        <v>0</v>
      </c>
      <c r="BP104" s="71">
        <v>0</v>
      </c>
      <c r="BQ104" s="71">
        <v>5</v>
      </c>
      <c r="BR104" s="71">
        <v>0</v>
      </c>
      <c r="BS104" s="71">
        <v>0</v>
      </c>
      <c r="BT104" s="71">
        <v>0</v>
      </c>
      <c r="BU104"/>
      <c r="BV104" s="70">
        <v>53.262</v>
      </c>
      <c r="BW104" s="70">
        <v>0</v>
      </c>
      <c r="BX104" s="70">
        <v>0</v>
      </c>
      <c r="BY104" s="70">
        <v>0</v>
      </c>
      <c r="BZ104" s="70">
        <v>0</v>
      </c>
      <c r="CA104" s="70">
        <v>0</v>
      </c>
      <c r="CB104" s="70">
        <v>0</v>
      </c>
      <c r="CC104" s="70">
        <v>0</v>
      </c>
      <c r="CD104" s="70">
        <v>0</v>
      </c>
    </row>
    <row r="105" spans="1:82">
      <c r="A105" s="70" t="s">
        <v>1967</v>
      </c>
      <c r="B105" s="70">
        <v>30</v>
      </c>
      <c r="C105" s="70">
        <v>13</v>
      </c>
      <c r="D105" s="70">
        <v>2</v>
      </c>
      <c r="E105" s="70">
        <v>2016</v>
      </c>
      <c r="F105" s="70" t="s">
        <v>155</v>
      </c>
      <c r="G105" s="70" t="s">
        <v>1954</v>
      </c>
      <c r="H105" s="70" t="s">
        <v>1955</v>
      </c>
      <c r="I105" s="148"/>
      <c r="J105" s="71">
        <v>174.23271086671883</v>
      </c>
      <c r="K105" s="71">
        <v>2.2137227193525919</v>
      </c>
      <c r="L105" s="71">
        <v>11.43755109731951</v>
      </c>
      <c r="M105" s="71">
        <v>21.41858060448142</v>
      </c>
      <c r="N105" s="71">
        <v>24.663089060565021</v>
      </c>
      <c r="O105" s="71">
        <v>28.668618372552064</v>
      </c>
      <c r="P105" s="71">
        <v>36.212054574554529</v>
      </c>
      <c r="Q105" s="71">
        <v>1.6077968499792801</v>
      </c>
      <c r="R105" s="71">
        <v>0</v>
      </c>
      <c r="S105" s="71">
        <v>2.0537056827761178</v>
      </c>
      <c r="T105" s="72"/>
      <c r="U105" s="71">
        <v>8154360.0000000009</v>
      </c>
      <c r="V105" s="71">
        <v>1028</v>
      </c>
      <c r="W105" s="71">
        <v>201</v>
      </c>
      <c r="X105" s="71">
        <v>4668</v>
      </c>
      <c r="Y105" s="71">
        <v>7530</v>
      </c>
      <c r="Z105" s="71">
        <v>16861</v>
      </c>
      <c r="AA105" s="71">
        <v>7453</v>
      </c>
      <c r="AB105" s="71">
        <v>22763</v>
      </c>
      <c r="AC105" s="71">
        <v>0</v>
      </c>
      <c r="AD105" s="71">
        <v>2.0537056827761182</v>
      </c>
      <c r="AE105" s="72"/>
      <c r="AF105" s="71">
        <v>97938247.418974176</v>
      </c>
      <c r="AG105" s="71">
        <v>1664407.381256921</v>
      </c>
      <c r="AH105" s="71">
        <v>1976989.4392290669</v>
      </c>
      <c r="AI105" s="71">
        <v>33318933.923303209</v>
      </c>
      <c r="AJ105" s="71">
        <v>35436421.691953257</v>
      </c>
      <c r="AK105" s="71">
        <v>0</v>
      </c>
      <c r="AL105" s="71">
        <v>0</v>
      </c>
      <c r="AM105" s="71">
        <v>3121997.2654525191</v>
      </c>
      <c r="AN105" s="71">
        <v>0</v>
      </c>
      <c r="AO105" s="71">
        <v>0</v>
      </c>
      <c r="AP105" s="71">
        <v>173456997.12016916</v>
      </c>
      <c r="AQ105" s="72"/>
      <c r="AR105" s="71">
        <v>318</v>
      </c>
      <c r="AS105" s="71">
        <v>164</v>
      </c>
      <c r="AT105" s="71">
        <v>0</v>
      </c>
      <c r="AU105" s="71">
        <v>0</v>
      </c>
      <c r="AV105" s="71">
        <v>0</v>
      </c>
      <c r="AW105" s="71">
        <v>0</v>
      </c>
      <c r="AX105" s="71"/>
      <c r="AY105" s="72"/>
      <c r="AZ105" s="71">
        <v>1599.9</v>
      </c>
      <c r="BA105" s="71">
        <v>9746.9</v>
      </c>
      <c r="BB105" s="71">
        <v>0</v>
      </c>
      <c r="BC105" s="71">
        <v>0</v>
      </c>
      <c r="BD105" s="71">
        <v>0</v>
      </c>
      <c r="BE105" s="71">
        <v>0</v>
      </c>
      <c r="BF105" s="71"/>
      <c r="BG105" s="72"/>
      <c r="BH105" s="71">
        <v>0</v>
      </c>
      <c r="BI105" s="71">
        <v>0</v>
      </c>
      <c r="BJ105" s="71">
        <v>48.622</v>
      </c>
      <c r="BK105" s="71">
        <v>0</v>
      </c>
      <c r="BL105" s="71">
        <v>0</v>
      </c>
      <c r="BM105" s="71">
        <v>0</v>
      </c>
      <c r="BN105" s="72"/>
      <c r="BO105" s="71">
        <v>0</v>
      </c>
      <c r="BP105" s="71">
        <v>0</v>
      </c>
      <c r="BQ105" s="71">
        <v>5</v>
      </c>
      <c r="BR105" s="71">
        <v>0</v>
      </c>
      <c r="BS105" s="71">
        <v>0</v>
      </c>
      <c r="BT105" s="71">
        <v>0</v>
      </c>
      <c r="BU105"/>
      <c r="BV105" s="70">
        <v>48.622</v>
      </c>
      <c r="BW105" s="70">
        <v>0</v>
      </c>
      <c r="BX105" s="70">
        <v>0</v>
      </c>
      <c r="BY105" s="70">
        <v>0</v>
      </c>
      <c r="BZ105" s="70">
        <v>0</v>
      </c>
      <c r="CA105" s="70">
        <v>0</v>
      </c>
      <c r="CB105" s="70">
        <v>0</v>
      </c>
      <c r="CC105" s="70">
        <v>0</v>
      </c>
      <c r="CD105" s="70">
        <v>0</v>
      </c>
    </row>
    <row r="106" spans="1:82">
      <c r="A106" s="70" t="s">
        <v>1968</v>
      </c>
      <c r="B106" s="70">
        <v>31</v>
      </c>
      <c r="C106" s="70">
        <v>14</v>
      </c>
      <c r="D106" s="70">
        <v>2</v>
      </c>
      <c r="E106" s="70">
        <v>2017</v>
      </c>
      <c r="F106" s="70" t="s">
        <v>156</v>
      </c>
      <c r="G106" s="70" t="s">
        <v>1954</v>
      </c>
      <c r="H106" s="70" t="s">
        <v>1955</v>
      </c>
      <c r="I106" s="148"/>
      <c r="J106" s="71">
        <v>154.61021766611771</v>
      </c>
      <c r="K106" s="71">
        <v>2.2040782280437385</v>
      </c>
      <c r="L106" s="71">
        <v>11.389434106211993</v>
      </c>
      <c r="M106" s="71">
        <v>19.479484395714653</v>
      </c>
      <c r="N106" s="71">
        <v>27.234686924006873</v>
      </c>
      <c r="O106" s="71">
        <v>28.473439990367556</v>
      </c>
      <c r="P106" s="71">
        <v>36.335104027270582</v>
      </c>
      <c r="Q106" s="71">
        <v>1.5519749294049401</v>
      </c>
      <c r="R106" s="71">
        <v>0</v>
      </c>
      <c r="S106" s="71">
        <v>1.876705025167986</v>
      </c>
      <c r="T106" s="72"/>
      <c r="U106" s="71">
        <v>8537287</v>
      </c>
      <c r="V106" s="71">
        <v>1028</v>
      </c>
      <c r="W106" s="71">
        <v>201</v>
      </c>
      <c r="X106" s="71">
        <v>4668</v>
      </c>
      <c r="Y106" s="71">
        <v>7716</v>
      </c>
      <c r="Z106" s="71">
        <v>17024</v>
      </c>
      <c r="AA106" s="71">
        <v>7526</v>
      </c>
      <c r="AB106" s="71">
        <v>22722</v>
      </c>
      <c r="AC106" s="71">
        <v>0</v>
      </c>
      <c r="AD106" s="71">
        <v>1.876705025167986</v>
      </c>
      <c r="AE106" s="72"/>
      <c r="AF106" s="71">
        <v>95652383.969308406</v>
      </c>
      <c r="AG106" s="71">
        <v>1677207.952920011</v>
      </c>
      <c r="AH106" s="71">
        <v>2366379.17816626</v>
      </c>
      <c r="AI106" s="71">
        <v>31529339.194104619</v>
      </c>
      <c r="AJ106" s="71">
        <v>40078805.50479316</v>
      </c>
      <c r="AK106" s="71">
        <v>0</v>
      </c>
      <c r="AL106" s="71">
        <v>0</v>
      </c>
      <c r="AM106" s="71">
        <v>3121250.2967901002</v>
      </c>
      <c r="AN106" s="71">
        <v>0</v>
      </c>
      <c r="AO106" s="71">
        <v>0</v>
      </c>
      <c r="AP106" s="71">
        <v>174425366.09608257</v>
      </c>
      <c r="AQ106" s="72"/>
      <c r="AR106" s="71">
        <v>348</v>
      </c>
      <c r="AS106" s="71">
        <v>199</v>
      </c>
      <c r="AT106" s="71">
        <v>0</v>
      </c>
      <c r="AU106" s="71">
        <v>0</v>
      </c>
      <c r="AV106" s="71">
        <v>0</v>
      </c>
      <c r="AW106" s="71">
        <v>0</v>
      </c>
      <c r="AX106" s="71"/>
      <c r="AY106" s="72"/>
      <c r="AZ106" s="71">
        <v>1745.7</v>
      </c>
      <c r="BA106" s="71">
        <v>13555.3</v>
      </c>
      <c r="BB106" s="71">
        <v>0</v>
      </c>
      <c r="BC106" s="71">
        <v>0</v>
      </c>
      <c r="BD106" s="71">
        <v>0</v>
      </c>
      <c r="BE106" s="71">
        <v>0</v>
      </c>
      <c r="BF106" s="71"/>
      <c r="BG106" s="72"/>
      <c r="BH106" s="71">
        <v>0</v>
      </c>
      <c r="BI106" s="71">
        <v>0</v>
      </c>
      <c r="BJ106" s="71">
        <v>58.091999999999999</v>
      </c>
      <c r="BK106" s="71">
        <v>0</v>
      </c>
      <c r="BL106" s="71">
        <v>0</v>
      </c>
      <c r="BM106" s="71">
        <v>0</v>
      </c>
      <c r="BN106" s="72"/>
      <c r="BO106" s="71">
        <v>0</v>
      </c>
      <c r="BP106" s="71">
        <v>0</v>
      </c>
      <c r="BQ106" s="71">
        <v>5</v>
      </c>
      <c r="BR106" s="71">
        <v>0</v>
      </c>
      <c r="BS106" s="71">
        <v>0</v>
      </c>
      <c r="BT106" s="71">
        <v>0</v>
      </c>
      <c r="BU106"/>
      <c r="BV106" s="70">
        <v>58.091999999999999</v>
      </c>
      <c r="BW106" s="70">
        <v>0</v>
      </c>
      <c r="BX106" s="70">
        <v>0</v>
      </c>
      <c r="BY106" s="70">
        <v>0</v>
      </c>
      <c r="BZ106" s="70">
        <v>0</v>
      </c>
      <c r="CA106" s="70">
        <v>0</v>
      </c>
      <c r="CB106" s="70">
        <v>0</v>
      </c>
      <c r="CC106" s="70">
        <v>0</v>
      </c>
      <c r="CD106" s="70">
        <v>0</v>
      </c>
    </row>
    <row r="107" spans="1:82">
      <c r="A107" s="70" t="s">
        <v>1969</v>
      </c>
      <c r="B107" s="70">
        <v>32</v>
      </c>
      <c r="C107" s="70">
        <v>15</v>
      </c>
      <c r="D107" s="70">
        <v>2</v>
      </c>
      <c r="E107" s="70">
        <v>2018</v>
      </c>
      <c r="F107" s="70" t="s">
        <v>183</v>
      </c>
      <c r="G107" s="70" t="s">
        <v>1954</v>
      </c>
      <c r="H107" s="70" t="s">
        <v>1955</v>
      </c>
      <c r="I107" s="148"/>
      <c r="J107" s="71">
        <v>174.27780745213022</v>
      </c>
      <c r="K107" s="71">
        <v>2.0797112406003575</v>
      </c>
      <c r="L107" s="71">
        <v>10.682976617601879</v>
      </c>
      <c r="M107" s="71">
        <v>20.673136244717373</v>
      </c>
      <c r="N107" s="71">
        <v>25.67780194145011</v>
      </c>
      <c r="O107" s="71">
        <v>27.892534737064647</v>
      </c>
      <c r="P107" s="71">
        <v>35.963856007058766</v>
      </c>
      <c r="Q107" s="71">
        <v>1.4125052527111099</v>
      </c>
      <c r="R107" s="71">
        <v>0</v>
      </c>
      <c r="S107" s="71">
        <v>2.0119117543779677</v>
      </c>
      <c r="T107" s="72"/>
      <c r="U107" s="71">
        <v>9589342</v>
      </c>
      <c r="V107" s="71">
        <v>1028</v>
      </c>
      <c r="W107" s="71">
        <v>201</v>
      </c>
      <c r="X107" s="71">
        <v>4668</v>
      </c>
      <c r="Y107" s="71">
        <v>7660</v>
      </c>
      <c r="Z107" s="71">
        <v>16996</v>
      </c>
      <c r="AA107" s="71">
        <v>7524</v>
      </c>
      <c r="AB107" s="71">
        <v>22286</v>
      </c>
      <c r="AC107" s="71">
        <v>0</v>
      </c>
      <c r="AD107" s="71">
        <v>2.0119117543779681</v>
      </c>
      <c r="AE107" s="72"/>
      <c r="AF107" s="71">
        <v>106055591.71802901</v>
      </c>
      <c r="AG107" s="71">
        <v>1489369.556042528</v>
      </c>
      <c r="AH107" s="71">
        <v>2273326.7312584799</v>
      </c>
      <c r="AI107" s="71">
        <v>32672628.09319241</v>
      </c>
      <c r="AJ107" s="71">
        <v>37845469.09747491</v>
      </c>
      <c r="AK107" s="71">
        <v>0</v>
      </c>
      <c r="AL107" s="71">
        <v>0</v>
      </c>
      <c r="AM107" s="71">
        <v>3067692.6533198068</v>
      </c>
      <c r="AN107" s="71">
        <v>0</v>
      </c>
      <c r="AO107" s="71">
        <v>0</v>
      </c>
      <c r="AP107" s="71">
        <v>183404077.84931713</v>
      </c>
      <c r="AQ107" s="72"/>
      <c r="AR107" s="71">
        <v>392</v>
      </c>
      <c r="AS107" s="71">
        <v>227</v>
      </c>
      <c r="AT107" s="71">
        <v>0</v>
      </c>
      <c r="AU107" s="71">
        <v>0</v>
      </c>
      <c r="AV107" s="71">
        <v>0</v>
      </c>
      <c r="AW107" s="71">
        <v>0</v>
      </c>
      <c r="AX107" s="71"/>
      <c r="AY107" s="72"/>
      <c r="AZ107" s="71">
        <v>1995.7</v>
      </c>
      <c r="BA107" s="71">
        <v>16101</v>
      </c>
      <c r="BB107" s="71">
        <v>0</v>
      </c>
      <c r="BC107" s="71">
        <v>0</v>
      </c>
      <c r="BD107" s="71">
        <v>0</v>
      </c>
      <c r="BE107" s="71">
        <v>0</v>
      </c>
      <c r="BF107" s="71"/>
      <c r="BG107" s="72"/>
      <c r="BH107" s="71">
        <v>0</v>
      </c>
      <c r="BI107" s="71">
        <v>0</v>
      </c>
      <c r="BJ107" s="71">
        <v>67.504999999999995</v>
      </c>
      <c r="BK107" s="71">
        <v>0</v>
      </c>
      <c r="BL107" s="71">
        <v>0</v>
      </c>
      <c r="BM107" s="71">
        <v>0</v>
      </c>
      <c r="BN107" s="72"/>
      <c r="BO107" s="71">
        <v>0</v>
      </c>
      <c r="BP107" s="71">
        <v>0</v>
      </c>
      <c r="BQ107" s="71">
        <v>5</v>
      </c>
      <c r="BR107" s="71">
        <v>0</v>
      </c>
      <c r="BS107" s="71">
        <v>0</v>
      </c>
      <c r="BT107" s="71">
        <v>0</v>
      </c>
      <c r="BU107"/>
      <c r="BV107" s="70">
        <v>67.504999999999995</v>
      </c>
      <c r="BW107" s="70">
        <v>0</v>
      </c>
      <c r="BX107" s="70">
        <v>0</v>
      </c>
      <c r="BY107" s="70">
        <v>0</v>
      </c>
      <c r="BZ107" s="70">
        <v>0</v>
      </c>
      <c r="CA107" s="70">
        <v>0</v>
      </c>
      <c r="CB107" s="70">
        <v>0</v>
      </c>
      <c r="CC107" s="70">
        <v>0</v>
      </c>
      <c r="CD107" s="70">
        <v>0</v>
      </c>
    </row>
    <row r="108" spans="1:82">
      <c r="A108" s="70" t="s">
        <v>1970</v>
      </c>
      <c r="B108" s="70">
        <v>33</v>
      </c>
      <c r="C108" s="70">
        <v>16</v>
      </c>
      <c r="D108" s="70">
        <v>2</v>
      </c>
      <c r="E108" s="70">
        <v>2019</v>
      </c>
      <c r="F108" s="70" t="s">
        <v>158</v>
      </c>
      <c r="G108" s="70" t="s">
        <v>1954</v>
      </c>
      <c r="H108" s="70" t="s">
        <v>1955</v>
      </c>
      <c r="I108" s="148"/>
      <c r="J108" s="71">
        <v>179.29051500888855</v>
      </c>
      <c r="K108" s="71">
        <v>1.8991608138585068</v>
      </c>
      <c r="L108" s="71">
        <v>10.774892425496123</v>
      </c>
      <c r="M108" s="71">
        <v>20.207942355345448</v>
      </c>
      <c r="N108" s="71">
        <v>24.643863993037598</v>
      </c>
      <c r="O108" s="71">
        <v>27.156837220808441</v>
      </c>
      <c r="P108" s="71">
        <v>35.493424460714486</v>
      </c>
      <c r="Q108" s="71">
        <v>1.36262335775049</v>
      </c>
      <c r="R108" s="71">
        <v>0</v>
      </c>
      <c r="S108" s="71">
        <v>3.0730751632916706</v>
      </c>
      <c r="T108" s="72"/>
      <c r="U108" s="71">
        <v>9895035</v>
      </c>
      <c r="V108" s="71">
        <v>1028</v>
      </c>
      <c r="W108" s="71">
        <v>201</v>
      </c>
      <c r="X108" s="71">
        <v>4668</v>
      </c>
      <c r="Y108" s="71">
        <v>7710</v>
      </c>
      <c r="Z108" s="71">
        <v>17002</v>
      </c>
      <c r="AA108" s="71">
        <v>7370</v>
      </c>
      <c r="AB108" s="71">
        <v>22081</v>
      </c>
      <c r="AC108" s="71">
        <v>0</v>
      </c>
      <c r="AD108" s="71">
        <v>3.0730751632916711</v>
      </c>
      <c r="AE108" s="72"/>
      <c r="AF108" s="71">
        <v>108405542.2611021</v>
      </c>
      <c r="AG108" s="71">
        <v>1438127.12453145</v>
      </c>
      <c r="AH108" s="71">
        <v>2406319.5665469021</v>
      </c>
      <c r="AI108" s="71">
        <v>33243964.103032582</v>
      </c>
      <c r="AJ108" s="71">
        <v>36547343.381711923</v>
      </c>
      <c r="AK108" s="71">
        <v>0</v>
      </c>
      <c r="AL108" s="71">
        <v>0</v>
      </c>
      <c r="AM108" s="71">
        <v>3007265.9743209966</v>
      </c>
      <c r="AN108" s="71">
        <v>0</v>
      </c>
      <c r="AO108" s="71">
        <v>0</v>
      </c>
      <c r="AP108" s="71">
        <v>185048562.41124597</v>
      </c>
      <c r="AQ108" s="72"/>
      <c r="AR108" s="71">
        <v>427</v>
      </c>
      <c r="AS108" s="71">
        <v>244</v>
      </c>
      <c r="AT108" s="71">
        <v>0</v>
      </c>
      <c r="AU108" s="71">
        <v>0</v>
      </c>
      <c r="AV108" s="71">
        <v>0</v>
      </c>
      <c r="AW108" s="71">
        <v>0</v>
      </c>
      <c r="AX108" s="71"/>
      <c r="AY108" s="72"/>
      <c r="AZ108" s="71">
        <v>2159.4</v>
      </c>
      <c r="BA108" s="71">
        <v>16729.2</v>
      </c>
      <c r="BB108" s="71">
        <v>0</v>
      </c>
      <c r="BC108" s="71">
        <v>0</v>
      </c>
      <c r="BD108" s="71">
        <v>0</v>
      </c>
      <c r="BE108" s="71">
        <v>0</v>
      </c>
      <c r="BF108" s="71"/>
      <c r="BG108" s="72"/>
      <c r="BH108" s="71">
        <v>0</v>
      </c>
      <c r="BI108" s="71">
        <v>0</v>
      </c>
      <c r="BJ108" s="71">
        <v>67.72</v>
      </c>
      <c r="BK108" s="71">
        <v>0</v>
      </c>
      <c r="BL108" s="71">
        <v>0</v>
      </c>
      <c r="BM108" s="71">
        <v>0</v>
      </c>
      <c r="BN108" s="72"/>
      <c r="BO108" s="71">
        <v>0</v>
      </c>
      <c r="BP108" s="71">
        <v>0</v>
      </c>
      <c r="BQ108" s="71">
        <v>5</v>
      </c>
      <c r="BR108" s="71">
        <v>0</v>
      </c>
      <c r="BS108" s="71">
        <v>0</v>
      </c>
      <c r="BT108" s="71">
        <v>0</v>
      </c>
      <c r="BU108"/>
      <c r="BV108" s="70">
        <v>67.72</v>
      </c>
      <c r="BW108" s="70">
        <v>0</v>
      </c>
      <c r="BX108" s="70">
        <v>0</v>
      </c>
      <c r="BY108" s="70">
        <v>0</v>
      </c>
      <c r="BZ108" s="70">
        <v>0</v>
      </c>
      <c r="CA108" s="70">
        <v>0</v>
      </c>
      <c r="CB108" s="70">
        <v>0</v>
      </c>
      <c r="CC108" s="70">
        <v>0</v>
      </c>
      <c r="CD108" s="70">
        <v>0</v>
      </c>
    </row>
    <row r="109" spans="1:82">
      <c r="A109" s="70" t="s">
        <v>1971</v>
      </c>
      <c r="B109" s="70">
        <v>34</v>
      </c>
      <c r="C109" s="70">
        <v>17</v>
      </c>
      <c r="D109" s="70">
        <v>2</v>
      </c>
      <c r="E109" s="70">
        <v>2020</v>
      </c>
      <c r="F109" s="70" t="s">
        <v>159</v>
      </c>
      <c r="G109" s="70" t="s">
        <v>1954</v>
      </c>
      <c r="H109" s="70" t="s">
        <v>1955</v>
      </c>
      <c r="I109" s="148"/>
      <c r="J109" s="71">
        <v>144.81130611122521</v>
      </c>
      <c r="K109" s="71">
        <v>1.6607186123984372</v>
      </c>
      <c r="L109" s="71">
        <v>15.128421502505178</v>
      </c>
      <c r="M109" s="71">
        <v>17.761330109205428</v>
      </c>
      <c r="N109" s="71">
        <v>23.666736633729077</v>
      </c>
      <c r="O109" s="71">
        <v>23.810022164909956</v>
      </c>
      <c r="P109" s="71">
        <v>33.601596100171356</v>
      </c>
      <c r="Q109" s="71">
        <v>1.28157028379892</v>
      </c>
      <c r="R109" s="71">
        <v>0</v>
      </c>
      <c r="S109" s="71">
        <v>2.3797635939460862</v>
      </c>
      <c r="T109" s="72"/>
      <c r="U109" s="71">
        <v>9683546</v>
      </c>
      <c r="V109" s="71">
        <v>765</v>
      </c>
      <c r="W109" s="71">
        <v>306</v>
      </c>
      <c r="X109" s="71">
        <v>4563</v>
      </c>
      <c r="Y109" s="71">
        <v>7760</v>
      </c>
      <c r="Z109" s="71">
        <v>17014</v>
      </c>
      <c r="AA109" s="71">
        <v>7416</v>
      </c>
      <c r="AB109" s="71">
        <v>21736</v>
      </c>
      <c r="AC109" s="71">
        <v>0</v>
      </c>
      <c r="AD109" s="71">
        <v>2.3797635939460862</v>
      </c>
      <c r="AE109" s="72"/>
      <c r="AF109" s="71">
        <v>103995849.20684379</v>
      </c>
      <c r="AG109" s="71">
        <v>1186273.640291637</v>
      </c>
      <c r="AH109" s="71">
        <v>2738923.5715464889</v>
      </c>
      <c r="AI109" s="71">
        <v>29681780.857763071</v>
      </c>
      <c r="AJ109" s="71">
        <v>36726844.70653984</v>
      </c>
      <c r="AK109" s="71"/>
      <c r="AL109" s="71"/>
      <c r="AM109" s="71">
        <v>2836789.4919968098</v>
      </c>
      <c r="AN109" s="71"/>
      <c r="AO109" s="71"/>
      <c r="AP109" s="71">
        <v>177166461.47498167</v>
      </c>
      <c r="AQ109" s="72"/>
      <c r="AR109" s="71">
        <v>450</v>
      </c>
      <c r="AS109" s="71">
        <v>262</v>
      </c>
      <c r="AT109" s="71">
        <v>0</v>
      </c>
      <c r="AU109" s="71">
        <v>0</v>
      </c>
      <c r="AV109" s="71">
        <v>0</v>
      </c>
      <c r="AW109" s="71">
        <v>0</v>
      </c>
      <c r="AX109" s="71"/>
      <c r="AY109" s="72"/>
      <c r="AZ109" s="71">
        <v>2288.4</v>
      </c>
      <c r="BA109" s="71">
        <v>19042.8</v>
      </c>
      <c r="BB109" s="71">
        <v>0</v>
      </c>
      <c r="BC109" s="71">
        <v>0</v>
      </c>
      <c r="BD109" s="71">
        <v>0</v>
      </c>
      <c r="BE109" s="71">
        <v>0</v>
      </c>
      <c r="BF109" s="71"/>
      <c r="BG109" s="72"/>
      <c r="BH109" s="71">
        <v>0</v>
      </c>
      <c r="BI109" s="71">
        <v>0</v>
      </c>
      <c r="BJ109" s="71">
        <v>71.197999999999993</v>
      </c>
      <c r="BK109" s="71">
        <v>0</v>
      </c>
      <c r="BL109" s="71">
        <v>0</v>
      </c>
      <c r="BM109" s="71">
        <v>0</v>
      </c>
      <c r="BN109" s="72"/>
      <c r="BO109" s="71">
        <v>0</v>
      </c>
      <c r="BP109" s="71">
        <v>0</v>
      </c>
      <c r="BQ109" s="71">
        <v>5</v>
      </c>
      <c r="BR109" s="71">
        <v>0</v>
      </c>
      <c r="BS109" s="71">
        <v>0</v>
      </c>
      <c r="BT109" s="71">
        <v>0</v>
      </c>
      <c r="BU109"/>
      <c r="BV109" s="70">
        <v>71.197999999999993</v>
      </c>
      <c r="BW109" s="70">
        <v>0</v>
      </c>
      <c r="BX109" s="70">
        <v>0</v>
      </c>
      <c r="BY109" s="70">
        <v>0</v>
      </c>
      <c r="BZ109" s="70">
        <v>0</v>
      </c>
      <c r="CA109" s="70">
        <v>0</v>
      </c>
      <c r="CB109" s="70">
        <v>0</v>
      </c>
      <c r="CC109" s="70">
        <v>0</v>
      </c>
      <c r="CD109" s="70">
        <v>0</v>
      </c>
    </row>
    <row r="110" spans="1:82">
      <c r="A110" s="70" t="s">
        <v>1972</v>
      </c>
      <c r="B110" s="70">
        <v>34</v>
      </c>
      <c r="C110" s="70">
        <v>18</v>
      </c>
      <c r="D110" s="70">
        <v>2</v>
      </c>
      <c r="E110" s="70">
        <v>2021</v>
      </c>
      <c r="F110" s="70" t="s">
        <v>160</v>
      </c>
      <c r="G110" s="70" t="s">
        <v>1954</v>
      </c>
      <c r="H110" s="70" t="s">
        <v>1955</v>
      </c>
      <c r="I110" s="148"/>
      <c r="J110" s="71">
        <v>179.63922221610378</v>
      </c>
      <c r="K110" s="71">
        <v>1.7685315123304683</v>
      </c>
      <c r="L110" s="71">
        <v>12.532820064970055</v>
      </c>
      <c r="M110" s="71">
        <v>18.89143100038725</v>
      </c>
      <c r="N110" s="71">
        <v>24.609102786589357</v>
      </c>
      <c r="O110" s="71">
        <v>22.972111047819745</v>
      </c>
      <c r="P110" s="71">
        <v>34.366326832440286</v>
      </c>
      <c r="Q110" s="71">
        <v>1.24253603252483</v>
      </c>
      <c r="R110" s="71">
        <v>0</v>
      </c>
      <c r="S110" s="71">
        <v>2.556326459741435</v>
      </c>
      <c r="T110" s="72"/>
      <c r="U110" s="71">
        <v>10868743</v>
      </c>
      <c r="V110" s="71">
        <v>765</v>
      </c>
      <c r="W110" s="71">
        <v>306</v>
      </c>
      <c r="X110" s="71">
        <v>4563</v>
      </c>
      <c r="Y110" s="71">
        <v>7648</v>
      </c>
      <c r="Z110" s="71">
        <v>16902</v>
      </c>
      <c r="AA110" s="71">
        <v>7396</v>
      </c>
      <c r="AB110" s="71">
        <v>21281</v>
      </c>
      <c r="AC110" s="71">
        <v>0</v>
      </c>
      <c r="AD110" s="71">
        <v>2.556326459741435</v>
      </c>
      <c r="AE110" s="72"/>
      <c r="AF110" s="71">
        <v>109944770.96732815</v>
      </c>
      <c r="AG110" s="71">
        <v>1257168.9666315089</v>
      </c>
      <c r="AH110" s="71">
        <v>2185329.7393868384</v>
      </c>
      <c r="AI110" s="71">
        <v>31197457.899401337</v>
      </c>
      <c r="AJ110" s="71">
        <v>36194916.828573421</v>
      </c>
      <c r="AK110" s="71">
        <v>0</v>
      </c>
      <c r="AL110" s="71">
        <v>0</v>
      </c>
      <c r="AM110" s="71">
        <v>2793426.7964378539</v>
      </c>
      <c r="AN110" s="71">
        <v>0</v>
      </c>
      <c r="AO110" s="71">
        <v>0</v>
      </c>
      <c r="AP110" s="71">
        <v>183573071.19775909</v>
      </c>
      <c r="AQ110" s="72"/>
      <c r="AR110" s="71">
        <v>490</v>
      </c>
      <c r="AS110" s="71">
        <v>270</v>
      </c>
      <c r="AT110" s="71">
        <v>0</v>
      </c>
      <c r="AU110" s="71">
        <v>0</v>
      </c>
      <c r="AV110" s="71">
        <v>0</v>
      </c>
      <c r="AW110" s="71">
        <v>0</v>
      </c>
      <c r="AX110" s="71"/>
      <c r="AY110" s="72"/>
      <c r="AZ110" s="71">
        <v>2518.1999999999998</v>
      </c>
      <c r="BA110" s="71">
        <v>22763.9</v>
      </c>
      <c r="BB110" s="71">
        <v>0</v>
      </c>
      <c r="BC110" s="71">
        <v>0</v>
      </c>
      <c r="BD110" s="71">
        <v>0</v>
      </c>
      <c r="BE110" s="71">
        <v>0</v>
      </c>
      <c r="BF110" s="71"/>
      <c r="BG110" s="72"/>
      <c r="BH110" s="71">
        <v>0</v>
      </c>
      <c r="BI110" s="71">
        <v>0</v>
      </c>
      <c r="BJ110" s="71">
        <v>69.227999999999994</v>
      </c>
      <c r="BK110" s="71">
        <v>0</v>
      </c>
      <c r="BL110" s="71">
        <v>0</v>
      </c>
      <c r="BM110" s="71">
        <v>0</v>
      </c>
      <c r="BN110" s="72"/>
      <c r="BO110" s="71">
        <v>0</v>
      </c>
      <c r="BP110" s="71">
        <v>0</v>
      </c>
      <c r="BQ110" s="71">
        <v>5</v>
      </c>
      <c r="BR110" s="71">
        <v>0</v>
      </c>
      <c r="BS110" s="71">
        <v>0</v>
      </c>
      <c r="BT110" s="71">
        <v>0</v>
      </c>
      <c r="BU110"/>
      <c r="BV110" s="70">
        <v>69.227999999999994</v>
      </c>
      <c r="BW110" s="70">
        <v>0</v>
      </c>
      <c r="BX110" s="70">
        <v>0</v>
      </c>
      <c r="BY110" s="70">
        <v>0</v>
      </c>
      <c r="BZ110" s="70">
        <v>0</v>
      </c>
      <c r="CA110" s="70">
        <v>0</v>
      </c>
      <c r="CB110" s="70">
        <v>0</v>
      </c>
      <c r="CC110" s="70">
        <v>0</v>
      </c>
      <c r="CD110" s="70">
        <v>0</v>
      </c>
    </row>
    <row r="111" spans="1:82">
      <c r="A111" s="70" t="s">
        <v>1973</v>
      </c>
      <c r="B111" s="70">
        <v>34</v>
      </c>
      <c r="C111" s="70">
        <v>19</v>
      </c>
      <c r="D111" s="70">
        <v>2</v>
      </c>
      <c r="E111" s="70">
        <v>2022</v>
      </c>
      <c r="F111" s="70" t="s">
        <v>161</v>
      </c>
      <c r="G111" s="70" t="s">
        <v>1954</v>
      </c>
      <c r="H111" s="70" t="s">
        <v>1955</v>
      </c>
      <c r="I111" s="148"/>
      <c r="J111" s="71">
        <v>179.97815111577134</v>
      </c>
      <c r="K111" s="71">
        <v>1.5866808314772733</v>
      </c>
      <c r="L111" s="71">
        <v>11.528570056088494</v>
      </c>
      <c r="M111" s="71">
        <v>18.158966901402756</v>
      </c>
      <c r="N111" s="71">
        <v>26.596900217020931</v>
      </c>
      <c r="O111" s="71">
        <v>24.182715860431756</v>
      </c>
      <c r="P111" s="71">
        <v>34.033372167097447</v>
      </c>
      <c r="Q111" s="71">
        <v>1.2494535373703566</v>
      </c>
      <c r="R111" s="71">
        <v>0</v>
      </c>
      <c r="S111" s="71">
        <v>2.2102521464531688</v>
      </c>
      <c r="T111" s="72"/>
      <c r="U111" s="71">
        <v>12564031</v>
      </c>
      <c r="V111" s="71">
        <v>765</v>
      </c>
      <c r="W111" s="71">
        <v>306</v>
      </c>
      <c r="X111" s="71">
        <v>4563</v>
      </c>
      <c r="Y111" s="71">
        <v>7909</v>
      </c>
      <c r="Z111" s="71">
        <v>16905</v>
      </c>
      <c r="AA111" s="71">
        <v>7436</v>
      </c>
      <c r="AB111" s="71">
        <v>21224</v>
      </c>
      <c r="AC111" s="71">
        <v>0</v>
      </c>
      <c r="AD111" s="71">
        <v>2.2102521464531688</v>
      </c>
      <c r="AE111" s="72"/>
      <c r="AF111" s="71">
        <v>113694570.83776534</v>
      </c>
      <c r="AG111" s="71">
        <v>1192780.9767483466</v>
      </c>
      <c r="AH111" s="71">
        <v>2381177.7867689347</v>
      </c>
      <c r="AI111" s="71">
        <v>29425247.127258547</v>
      </c>
      <c r="AJ111" s="71">
        <v>40469774.741942145</v>
      </c>
      <c r="AK111" s="71">
        <v>0</v>
      </c>
      <c r="AL111" s="71">
        <v>0</v>
      </c>
      <c r="AM111" s="71">
        <v>2740597.6964966208</v>
      </c>
      <c r="AN111" s="71">
        <v>0</v>
      </c>
      <c r="AO111" s="71">
        <v>0</v>
      </c>
      <c r="AP111" s="71">
        <v>189904149.16697991</v>
      </c>
      <c r="AQ111" s="72"/>
      <c r="AR111" s="71">
        <v>518</v>
      </c>
      <c r="AS111" s="71">
        <v>274</v>
      </c>
      <c r="AT111" s="71">
        <v>0</v>
      </c>
      <c r="AU111" s="71">
        <v>0</v>
      </c>
      <c r="AV111" s="71">
        <v>0</v>
      </c>
      <c r="AW111" s="71">
        <v>0</v>
      </c>
      <c r="AX111" s="71"/>
      <c r="AY111" s="72"/>
      <c r="AZ111" s="71">
        <v>2717.7000000000021</v>
      </c>
      <c r="BA111" s="71">
        <v>25387.399999999998</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1974</v>
      </c>
      <c r="B112" s="70">
        <v>34</v>
      </c>
      <c r="C112" s="70">
        <v>20</v>
      </c>
      <c r="D112" s="70">
        <v>2</v>
      </c>
      <c r="E112" s="70">
        <v>2023</v>
      </c>
      <c r="F112" s="70" t="s">
        <v>1539</v>
      </c>
      <c r="G112" s="70" t="s">
        <v>1954</v>
      </c>
      <c r="H112" s="70" t="s">
        <v>1955</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550</v>
      </c>
      <c r="AS112" s="71">
        <v>275</v>
      </c>
      <c r="AT112" s="71">
        <v>0</v>
      </c>
      <c r="AU112" s="71">
        <v>0</v>
      </c>
      <c r="AV112" s="71">
        <v>0</v>
      </c>
      <c r="AW112" s="71">
        <v>0</v>
      </c>
      <c r="AX112" s="71"/>
      <c r="AY112" s="72"/>
      <c r="AZ112" s="71">
        <v>2937.2000000000039</v>
      </c>
      <c r="BA112" s="71">
        <v>25882.399999999998</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1975</v>
      </c>
      <c r="B113" s="70">
        <v>34</v>
      </c>
      <c r="C113" s="70">
        <v>21</v>
      </c>
      <c r="D113" s="70">
        <v>2</v>
      </c>
      <c r="E113" s="70">
        <v>2024</v>
      </c>
      <c r="F113" s="70" t="s">
        <v>1554</v>
      </c>
      <c r="G113" s="70" t="s">
        <v>1954</v>
      </c>
      <c r="H113" s="70" t="s">
        <v>1955</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1976</v>
      </c>
      <c r="B114" s="70">
        <v>188</v>
      </c>
      <c r="C114" s="70">
        <v>1</v>
      </c>
      <c r="D114" s="70">
        <v>12</v>
      </c>
      <c r="E114" s="70">
        <v>1990</v>
      </c>
      <c r="F114" s="70" t="s">
        <v>787</v>
      </c>
      <c r="G114" s="70" t="s">
        <v>1977</v>
      </c>
      <c r="H114" s="70" t="s">
        <v>1978</v>
      </c>
      <c r="I114" s="148"/>
      <c r="J114" s="71">
        <v>80.364381381196424</v>
      </c>
      <c r="K114" s="71">
        <v>3.6502708055559321</v>
      </c>
      <c r="L114" s="71">
        <v>16.264031489696691</v>
      </c>
      <c r="M114" s="71">
        <v>26.914500672164088</v>
      </c>
      <c r="N114" s="71">
        <v>42.348047646709368</v>
      </c>
      <c r="O114" s="71">
        <v>18.905370594396398</v>
      </c>
      <c r="P114" s="71">
        <v>31.440079168541171</v>
      </c>
      <c r="Q114" s="71">
        <v>2.2946295159418</v>
      </c>
      <c r="R114" s="71">
        <v>172.29848083416621</v>
      </c>
      <c r="S114" s="71">
        <v>2.1849697449020939</v>
      </c>
      <c r="T114" s="72"/>
      <c r="U114" s="71">
        <v>1911303</v>
      </c>
      <c r="V114" s="71">
        <v>1123</v>
      </c>
      <c r="W114" s="71">
        <v>177</v>
      </c>
      <c r="X114" s="71">
        <v>8412</v>
      </c>
      <c r="Y114" s="71">
        <v>13058</v>
      </c>
      <c r="Z114" s="71">
        <v>7776</v>
      </c>
      <c r="AA114" s="71">
        <v>7634</v>
      </c>
      <c r="AB114" s="71">
        <v>37257</v>
      </c>
      <c r="AC114" s="71">
        <v>29842407</v>
      </c>
      <c r="AD114" s="71">
        <v>2.1849697449020939</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1979</v>
      </c>
      <c r="B115" s="70">
        <v>189</v>
      </c>
      <c r="C115" s="70">
        <v>2</v>
      </c>
      <c r="D115" s="70">
        <v>12</v>
      </c>
      <c r="E115" s="70">
        <v>2005</v>
      </c>
      <c r="F115" s="70" t="s">
        <v>789</v>
      </c>
      <c r="G115" s="70" t="s">
        <v>1977</v>
      </c>
      <c r="H115" s="70" t="s">
        <v>1978</v>
      </c>
      <c r="I115" s="148"/>
      <c r="J115" s="71">
        <v>65.281695465619592</v>
      </c>
      <c r="K115" s="71">
        <v>3.5011395601157349</v>
      </c>
      <c r="L115" s="71">
        <v>14.164962653494641</v>
      </c>
      <c r="M115" s="71">
        <v>39.962149601807383</v>
      </c>
      <c r="N115" s="71">
        <v>56.290134724047</v>
      </c>
      <c r="O115" s="71">
        <v>26.67837312932766</v>
      </c>
      <c r="P115" s="71">
        <v>29.377452213935921</v>
      </c>
      <c r="Q115" s="71">
        <v>1.7529365862469399</v>
      </c>
      <c r="R115" s="71">
        <v>132.07459271356649</v>
      </c>
      <c r="S115" s="71">
        <v>0</v>
      </c>
      <c r="T115" s="72"/>
      <c r="U115" s="71">
        <v>1516832</v>
      </c>
      <c r="V115" s="71">
        <v>1174</v>
      </c>
      <c r="W115" s="71">
        <v>131</v>
      </c>
      <c r="X115" s="71">
        <v>5581</v>
      </c>
      <c r="Y115" s="71">
        <v>13553</v>
      </c>
      <c r="Z115" s="71">
        <v>12698</v>
      </c>
      <c r="AA115" s="71">
        <v>5842</v>
      </c>
      <c r="AB115" s="71">
        <v>29754</v>
      </c>
      <c r="AC115" s="71">
        <v>23354657</v>
      </c>
      <c r="AD115" s="71">
        <v>0</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1980</v>
      </c>
      <c r="B116" s="70">
        <v>190</v>
      </c>
      <c r="C116" s="70">
        <v>3</v>
      </c>
      <c r="D116" s="70">
        <v>12</v>
      </c>
      <c r="E116" s="70">
        <v>2006</v>
      </c>
      <c r="F116" s="70" t="s">
        <v>790</v>
      </c>
      <c r="G116" s="70" t="s">
        <v>1977</v>
      </c>
      <c r="H116" s="70" t="s">
        <v>1978</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1981</v>
      </c>
      <c r="B117" s="70">
        <v>191</v>
      </c>
      <c r="C117" s="70">
        <v>4</v>
      </c>
      <c r="D117" s="70">
        <v>12</v>
      </c>
      <c r="E117" s="70">
        <v>2007</v>
      </c>
      <c r="F117" s="70" t="s">
        <v>791</v>
      </c>
      <c r="G117" s="70" t="s">
        <v>1977</v>
      </c>
      <c r="H117" s="70" t="s">
        <v>1978</v>
      </c>
      <c r="I117" s="148"/>
      <c r="J117" s="71">
        <v>72.430805326943897</v>
      </c>
      <c r="K117" s="71">
        <v>3.163584951653482</v>
      </c>
      <c r="L117" s="71">
        <v>11.343822686968309</v>
      </c>
      <c r="M117" s="71">
        <v>51.848955499873583</v>
      </c>
      <c r="N117" s="71">
        <v>52.447153415107117</v>
      </c>
      <c r="O117" s="71">
        <v>25.489535712779279</v>
      </c>
      <c r="P117" s="71">
        <v>28.39725434316647</v>
      </c>
      <c r="Q117" s="71">
        <v>1.7702529819910799</v>
      </c>
      <c r="R117" s="71">
        <v>117.54333178296849</v>
      </c>
      <c r="S117" s="71">
        <v>0</v>
      </c>
      <c r="T117" s="72"/>
      <c r="U117" s="71">
        <v>2045149</v>
      </c>
      <c r="V117" s="71">
        <v>1068</v>
      </c>
      <c r="W117" s="71">
        <v>197</v>
      </c>
      <c r="X117" s="71">
        <v>8305</v>
      </c>
      <c r="Y117" s="71">
        <v>13294</v>
      </c>
      <c r="Z117" s="71">
        <v>12612</v>
      </c>
      <c r="AA117" s="71">
        <v>5561</v>
      </c>
      <c r="AB117" s="71">
        <v>28459</v>
      </c>
      <c r="AC117" s="71">
        <v>21381482.5</v>
      </c>
      <c r="AD117" s="71">
        <v>0</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1982</v>
      </c>
      <c r="B118" s="70">
        <v>192</v>
      </c>
      <c r="C118" s="70">
        <v>5</v>
      </c>
      <c r="D118" s="70">
        <v>12</v>
      </c>
      <c r="E118" s="70">
        <v>2008</v>
      </c>
      <c r="F118" s="70" t="s">
        <v>792</v>
      </c>
      <c r="G118" s="70" t="s">
        <v>1977</v>
      </c>
      <c r="H118" s="70" t="s">
        <v>1978</v>
      </c>
      <c r="I118" s="148"/>
      <c r="J118" s="71">
        <v>65.645073041083592</v>
      </c>
      <c r="K118" s="71">
        <v>2.3828245928774501</v>
      </c>
      <c r="L118" s="71">
        <v>10.042274954895939</v>
      </c>
      <c r="M118" s="71">
        <v>52.326291941557898</v>
      </c>
      <c r="N118" s="71">
        <v>56.109377421961717</v>
      </c>
      <c r="O118" s="71">
        <v>24.369452534189591</v>
      </c>
      <c r="P118" s="71">
        <v>27.31415101844534</v>
      </c>
      <c r="Q118" s="71">
        <v>1.70256352957318</v>
      </c>
      <c r="R118" s="71">
        <v>104.18514816982329</v>
      </c>
      <c r="S118" s="71">
        <v>0</v>
      </c>
      <c r="T118" s="72"/>
      <c r="U118" s="71">
        <v>2106253</v>
      </c>
      <c r="V118" s="71">
        <v>1068</v>
      </c>
      <c r="W118" s="71">
        <v>197</v>
      </c>
      <c r="X118" s="71">
        <v>8305</v>
      </c>
      <c r="Y118" s="71">
        <v>13137</v>
      </c>
      <c r="Z118" s="71">
        <v>12481</v>
      </c>
      <c r="AA118" s="71">
        <v>5355</v>
      </c>
      <c r="AB118" s="71">
        <v>27821</v>
      </c>
      <c r="AC118" s="71">
        <v>19679141</v>
      </c>
      <c r="AD118" s="71">
        <v>0</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1983</v>
      </c>
      <c r="B119" s="70">
        <v>193</v>
      </c>
      <c r="C119" s="70">
        <v>6</v>
      </c>
      <c r="D119" s="70">
        <v>12</v>
      </c>
      <c r="E119" s="70">
        <v>2009</v>
      </c>
      <c r="F119" s="70" t="s">
        <v>176</v>
      </c>
      <c r="G119" s="70" t="s">
        <v>1977</v>
      </c>
      <c r="H119" s="70" t="s">
        <v>1978</v>
      </c>
      <c r="I119" s="148"/>
      <c r="J119" s="71">
        <v>77.606219959216389</v>
      </c>
      <c r="K119" s="71">
        <v>2.6807583836704758</v>
      </c>
      <c r="L119" s="71">
        <v>16.450165363252129</v>
      </c>
      <c r="M119" s="71">
        <v>45.499318517905991</v>
      </c>
      <c r="N119" s="71">
        <v>50.691799907718938</v>
      </c>
      <c r="O119" s="71">
        <v>24.726797369984379</v>
      </c>
      <c r="P119" s="71">
        <v>26.014840215192301</v>
      </c>
      <c r="Q119" s="71">
        <v>1.5925672355854401</v>
      </c>
      <c r="R119" s="71">
        <v>81.491203524798891</v>
      </c>
      <c r="S119" s="71">
        <v>0</v>
      </c>
      <c r="T119" s="72"/>
      <c r="U119" s="71">
        <v>2060042</v>
      </c>
      <c r="V119" s="71">
        <v>978</v>
      </c>
      <c r="W119" s="71">
        <v>440</v>
      </c>
      <c r="X119" s="71">
        <v>8303</v>
      </c>
      <c r="Y119" s="71">
        <v>12989</v>
      </c>
      <c r="Z119" s="71">
        <v>12500</v>
      </c>
      <c r="AA119" s="71">
        <v>5236</v>
      </c>
      <c r="AB119" s="71">
        <v>27318</v>
      </c>
      <c r="AC119" s="71">
        <v>15016683</v>
      </c>
      <c r="AD119" s="71">
        <v>0</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26.741</v>
      </c>
      <c r="BM119" s="71">
        <v>0</v>
      </c>
      <c r="BN119" s="72"/>
      <c r="BO119" s="71">
        <v>0</v>
      </c>
      <c r="BP119" s="71">
        <v>0</v>
      </c>
      <c r="BQ119" s="71">
        <v>0</v>
      </c>
      <c r="BR119" s="71">
        <v>0</v>
      </c>
      <c r="BS119" s="71">
        <v>2</v>
      </c>
      <c r="BT119" s="71">
        <v>0</v>
      </c>
      <c r="BU119"/>
      <c r="BV119" s="70">
        <v>26.741</v>
      </c>
      <c r="BW119" s="70">
        <v>0</v>
      </c>
      <c r="BX119" s="70">
        <v>0</v>
      </c>
      <c r="BY119" s="70">
        <v>0</v>
      </c>
      <c r="BZ119" s="70">
        <v>0</v>
      </c>
      <c r="CA119" s="70">
        <v>0</v>
      </c>
      <c r="CB119" s="70">
        <v>0</v>
      </c>
      <c r="CC119" s="70">
        <v>0</v>
      </c>
      <c r="CD119" s="70">
        <v>0</v>
      </c>
    </row>
    <row r="120" spans="1:82">
      <c r="A120" s="70" t="s">
        <v>1984</v>
      </c>
      <c r="B120" s="70">
        <v>194</v>
      </c>
      <c r="C120" s="70">
        <v>7</v>
      </c>
      <c r="D120" s="70">
        <v>12</v>
      </c>
      <c r="E120" s="70">
        <v>2010</v>
      </c>
      <c r="F120" s="70" t="s">
        <v>177</v>
      </c>
      <c r="G120" s="70" t="s">
        <v>1977</v>
      </c>
      <c r="H120" s="70" t="s">
        <v>1978</v>
      </c>
      <c r="I120" s="148"/>
      <c r="J120" s="71">
        <v>73.508402016623364</v>
      </c>
      <c r="K120" s="71">
        <v>2.333075209655302</v>
      </c>
      <c r="L120" s="71">
        <v>16.23998763700547</v>
      </c>
      <c r="M120" s="71">
        <v>51.936759095184328</v>
      </c>
      <c r="N120" s="71">
        <v>63.407495978332499</v>
      </c>
      <c r="O120" s="71">
        <v>24.636056280640851</v>
      </c>
      <c r="P120" s="71">
        <v>25.921905766320489</v>
      </c>
      <c r="Q120" s="71">
        <v>1.6277465407087901</v>
      </c>
      <c r="R120" s="71">
        <v>92.758546788896041</v>
      </c>
      <c r="S120" s="71">
        <v>0</v>
      </c>
      <c r="T120" s="72"/>
      <c r="U120" s="71">
        <v>1964344</v>
      </c>
      <c r="V120" s="71">
        <v>978</v>
      </c>
      <c r="W120" s="71">
        <v>440</v>
      </c>
      <c r="X120" s="71">
        <v>8303</v>
      </c>
      <c r="Y120" s="71">
        <v>12807</v>
      </c>
      <c r="Z120" s="71">
        <v>12512</v>
      </c>
      <c r="AA120" s="71">
        <v>5087</v>
      </c>
      <c r="AB120" s="71">
        <v>26755</v>
      </c>
      <c r="AC120" s="71">
        <v>16198292</v>
      </c>
      <c r="AD120" s="71">
        <v>0</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9.56</v>
      </c>
      <c r="BK120" s="71">
        <v>0</v>
      </c>
      <c r="BL120" s="71">
        <v>24.868000000000002</v>
      </c>
      <c r="BM120" s="71">
        <v>0</v>
      </c>
      <c r="BN120" s="72"/>
      <c r="BO120" s="71">
        <v>0</v>
      </c>
      <c r="BP120" s="71">
        <v>0</v>
      </c>
      <c r="BQ120" s="71">
        <v>1</v>
      </c>
      <c r="BR120" s="71">
        <v>0</v>
      </c>
      <c r="BS120" s="71">
        <v>2</v>
      </c>
      <c r="BT120" s="71">
        <v>0</v>
      </c>
      <c r="BU120"/>
      <c r="BV120" s="70">
        <v>34.427999999999997</v>
      </c>
      <c r="BW120" s="70">
        <v>0</v>
      </c>
      <c r="BX120" s="70">
        <v>0</v>
      </c>
      <c r="BY120" s="70">
        <v>0</v>
      </c>
      <c r="BZ120" s="70">
        <v>0</v>
      </c>
      <c r="CA120" s="70">
        <v>0</v>
      </c>
      <c r="CB120" s="70">
        <v>0</v>
      </c>
      <c r="CC120" s="70">
        <v>0</v>
      </c>
      <c r="CD120" s="70">
        <v>0</v>
      </c>
    </row>
    <row r="121" spans="1:82">
      <c r="A121" s="70" t="s">
        <v>1985</v>
      </c>
      <c r="B121" s="70">
        <v>195</v>
      </c>
      <c r="C121" s="70">
        <v>8</v>
      </c>
      <c r="D121" s="70">
        <v>12</v>
      </c>
      <c r="E121" s="70">
        <v>2011</v>
      </c>
      <c r="F121" s="70" t="s">
        <v>178</v>
      </c>
      <c r="G121" s="1064" t="s">
        <v>1977</v>
      </c>
      <c r="H121" s="70" t="s">
        <v>1978</v>
      </c>
      <c r="I121" s="148"/>
      <c r="J121" s="71">
        <v>86.118225823993654</v>
      </c>
      <c r="K121" s="71">
        <v>2.6375185132461341</v>
      </c>
      <c r="L121" s="71">
        <v>17.692239900556611</v>
      </c>
      <c r="M121" s="71">
        <v>48.655581114869797</v>
      </c>
      <c r="N121" s="71">
        <v>57.988154177506338</v>
      </c>
      <c r="O121" s="71">
        <v>24.027424766732068</v>
      </c>
      <c r="P121" s="71">
        <v>24.623525705249307</v>
      </c>
      <c r="Q121" s="71">
        <v>1.8457263764776699</v>
      </c>
      <c r="R121" s="71">
        <v>107.32753025329259</v>
      </c>
      <c r="S121" s="71">
        <v>0</v>
      </c>
      <c r="T121" s="72"/>
      <c r="U121" s="71">
        <v>2374313</v>
      </c>
      <c r="V121" s="71">
        <v>978</v>
      </c>
      <c r="W121" s="71">
        <v>440</v>
      </c>
      <c r="X121" s="71">
        <v>8303</v>
      </c>
      <c r="Y121" s="71">
        <v>12787</v>
      </c>
      <c r="Z121" s="71">
        <v>12468</v>
      </c>
      <c r="AA121" s="71">
        <v>4976</v>
      </c>
      <c r="AB121" s="71">
        <v>26301</v>
      </c>
      <c r="AC121" s="71">
        <v>18711455</v>
      </c>
      <c r="AD121" s="71">
        <v>0</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9.5289999999999999</v>
      </c>
      <c r="BK121" s="71">
        <v>0</v>
      </c>
      <c r="BL121" s="71">
        <v>21.914000000000001</v>
      </c>
      <c r="BM121" s="71">
        <v>0</v>
      </c>
      <c r="BN121" s="72"/>
      <c r="BO121" s="71">
        <v>0</v>
      </c>
      <c r="BP121" s="71">
        <v>0</v>
      </c>
      <c r="BQ121" s="71">
        <v>1</v>
      </c>
      <c r="BR121" s="71">
        <v>0</v>
      </c>
      <c r="BS121" s="71">
        <v>2</v>
      </c>
      <c r="BT121" s="71">
        <v>0</v>
      </c>
      <c r="BU121"/>
      <c r="BV121" s="70">
        <v>31.443000000000001</v>
      </c>
      <c r="BW121" s="70">
        <v>0</v>
      </c>
      <c r="BX121" s="70">
        <v>0</v>
      </c>
      <c r="BY121" s="70">
        <v>0</v>
      </c>
      <c r="BZ121" s="70">
        <v>0</v>
      </c>
      <c r="CA121" s="70">
        <v>0</v>
      </c>
      <c r="CB121" s="70">
        <v>0</v>
      </c>
      <c r="CC121" s="70">
        <v>0</v>
      </c>
      <c r="CD121" s="70">
        <v>0</v>
      </c>
    </row>
    <row r="122" spans="1:82">
      <c r="A122" s="70" t="s">
        <v>1986</v>
      </c>
      <c r="B122" s="70">
        <v>196</v>
      </c>
      <c r="C122" s="70">
        <v>9</v>
      </c>
      <c r="D122" s="70">
        <v>12</v>
      </c>
      <c r="E122" s="70">
        <v>2012</v>
      </c>
      <c r="F122" s="70" t="s">
        <v>179</v>
      </c>
      <c r="G122" s="1064" t="s">
        <v>1977</v>
      </c>
      <c r="H122" s="70" t="s">
        <v>1978</v>
      </c>
      <c r="I122" s="148"/>
      <c r="J122" s="71">
        <v>64.562042244959429</v>
      </c>
      <c r="K122" s="71">
        <v>2.4439996940135602</v>
      </c>
      <c r="L122" s="71">
        <v>18.300152467314209</v>
      </c>
      <c r="M122" s="71">
        <v>53.350369498162692</v>
      </c>
      <c r="N122" s="71">
        <v>55.936736641530707</v>
      </c>
      <c r="O122" s="71">
        <v>23.907179932789724</v>
      </c>
      <c r="P122" s="71">
        <v>23.554304642119654</v>
      </c>
      <c r="Q122" s="71">
        <v>1.9826994719456501</v>
      </c>
      <c r="R122" s="71">
        <v>91.009384817113883</v>
      </c>
      <c r="S122" s="71">
        <v>0</v>
      </c>
      <c r="T122" s="72"/>
      <c r="U122" s="71">
        <v>1680818</v>
      </c>
      <c r="V122" s="71">
        <v>978</v>
      </c>
      <c r="W122" s="71">
        <v>440</v>
      </c>
      <c r="X122" s="71">
        <v>8303</v>
      </c>
      <c r="Y122" s="71">
        <v>12828</v>
      </c>
      <c r="Z122" s="71">
        <v>12504</v>
      </c>
      <c r="AA122" s="71">
        <v>4733</v>
      </c>
      <c r="AB122" s="71">
        <v>26004</v>
      </c>
      <c r="AC122" s="71">
        <v>15455597</v>
      </c>
      <c r="AD122" s="71">
        <v>0</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7.532</v>
      </c>
      <c r="BK122" s="71">
        <v>0</v>
      </c>
      <c r="BL122" s="71">
        <v>12.632</v>
      </c>
      <c r="BM122" s="71">
        <v>0</v>
      </c>
      <c r="BN122" s="72"/>
      <c r="BO122" s="71">
        <v>0</v>
      </c>
      <c r="BP122" s="71">
        <v>0</v>
      </c>
      <c r="BQ122" s="71">
        <v>1</v>
      </c>
      <c r="BR122" s="71">
        <v>0</v>
      </c>
      <c r="BS122" s="71">
        <v>1</v>
      </c>
      <c r="BT122" s="71">
        <v>0</v>
      </c>
      <c r="BU122"/>
      <c r="BV122" s="70">
        <v>20.164000000000001</v>
      </c>
      <c r="BW122" s="70">
        <v>0</v>
      </c>
      <c r="BX122" s="70">
        <v>0</v>
      </c>
      <c r="BY122" s="70">
        <v>0</v>
      </c>
      <c r="BZ122" s="70">
        <v>0</v>
      </c>
      <c r="CA122" s="70">
        <v>0</v>
      </c>
      <c r="CB122" s="70">
        <v>0</v>
      </c>
      <c r="CC122" s="70">
        <v>0</v>
      </c>
      <c r="CD122" s="70">
        <v>0</v>
      </c>
    </row>
    <row r="123" spans="1:82">
      <c r="A123" s="70" t="s">
        <v>1987</v>
      </c>
      <c r="B123" s="70">
        <v>197</v>
      </c>
      <c r="C123" s="70">
        <v>10</v>
      </c>
      <c r="D123" s="70">
        <v>12</v>
      </c>
      <c r="E123" s="70">
        <v>2013</v>
      </c>
      <c r="F123" s="70" t="s">
        <v>180</v>
      </c>
      <c r="G123" s="70" t="s">
        <v>1977</v>
      </c>
      <c r="H123" s="70" t="s">
        <v>1978</v>
      </c>
      <c r="I123" s="148"/>
      <c r="J123" s="71">
        <v>66.437209794534112</v>
      </c>
      <c r="K123" s="71">
        <v>1.9827813124690661</v>
      </c>
      <c r="L123" s="71">
        <v>16.509258988372132</v>
      </c>
      <c r="M123" s="71">
        <v>52.131992386697434</v>
      </c>
      <c r="N123" s="71">
        <v>54.966967128188571</v>
      </c>
      <c r="O123" s="71">
        <v>22.958599290454927</v>
      </c>
      <c r="P123" s="71">
        <v>23.503187243069892</v>
      </c>
      <c r="Q123" s="71">
        <v>2.0147082089689401</v>
      </c>
      <c r="R123" s="71">
        <v>95.007776206849172</v>
      </c>
      <c r="S123" s="71">
        <v>0</v>
      </c>
      <c r="T123" s="72"/>
      <c r="U123" s="71">
        <v>1730639</v>
      </c>
      <c r="V123" s="71">
        <v>978</v>
      </c>
      <c r="W123" s="71">
        <v>440</v>
      </c>
      <c r="X123" s="71">
        <v>8303</v>
      </c>
      <c r="Y123" s="71">
        <v>13063</v>
      </c>
      <c r="Z123" s="71">
        <v>12544</v>
      </c>
      <c r="AA123" s="71">
        <v>4705</v>
      </c>
      <c r="AB123" s="71">
        <v>26045</v>
      </c>
      <c r="AC123" s="71">
        <v>15749611</v>
      </c>
      <c r="AD123" s="71">
        <v>0</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7.6059999999999999</v>
      </c>
      <c r="BK123" s="71">
        <v>0</v>
      </c>
      <c r="BL123" s="71">
        <v>20.024999999999999</v>
      </c>
      <c r="BM123" s="71">
        <v>0</v>
      </c>
      <c r="BN123" s="72"/>
      <c r="BO123" s="71">
        <v>0</v>
      </c>
      <c r="BP123" s="71">
        <v>0</v>
      </c>
      <c r="BQ123" s="71">
        <v>1</v>
      </c>
      <c r="BR123" s="71">
        <v>0</v>
      </c>
      <c r="BS123" s="71">
        <v>2</v>
      </c>
      <c r="BT123" s="71">
        <v>0</v>
      </c>
      <c r="BU123"/>
      <c r="BV123" s="70">
        <v>27.631</v>
      </c>
      <c r="BW123" s="70">
        <v>0</v>
      </c>
      <c r="BX123" s="70">
        <v>0</v>
      </c>
      <c r="BY123" s="70">
        <v>0</v>
      </c>
      <c r="BZ123" s="70">
        <v>0</v>
      </c>
      <c r="CA123" s="70">
        <v>0</v>
      </c>
      <c r="CB123" s="70">
        <v>0</v>
      </c>
      <c r="CC123" s="70">
        <v>0</v>
      </c>
      <c r="CD123" s="70">
        <v>0</v>
      </c>
    </row>
    <row r="124" spans="1:82">
      <c r="A124" s="70" t="s">
        <v>1988</v>
      </c>
      <c r="B124" s="70">
        <v>198</v>
      </c>
      <c r="C124" s="70">
        <v>11</v>
      </c>
      <c r="D124" s="70">
        <v>12</v>
      </c>
      <c r="E124" s="70">
        <v>2014</v>
      </c>
      <c r="F124" s="70" t="s">
        <v>181</v>
      </c>
      <c r="G124" s="70" t="s">
        <v>1977</v>
      </c>
      <c r="H124" s="70" t="s">
        <v>1978</v>
      </c>
      <c r="I124" s="148"/>
      <c r="J124" s="71">
        <v>54.409056005457643</v>
      </c>
      <c r="K124" s="71">
        <v>1.632447500054103</v>
      </c>
      <c r="L124" s="71">
        <v>8.5448044185429239</v>
      </c>
      <c r="M124" s="71">
        <v>43.429007875936833</v>
      </c>
      <c r="N124" s="71">
        <v>51.714926411766271</v>
      </c>
      <c r="O124" s="71">
        <v>21.874892580146415</v>
      </c>
      <c r="P124" s="71">
        <v>22.977601772179732</v>
      </c>
      <c r="Q124" s="71">
        <v>1.89365729489154</v>
      </c>
      <c r="R124" s="71">
        <v>89.390457060607943</v>
      </c>
      <c r="S124" s="71">
        <v>0</v>
      </c>
      <c r="T124" s="72"/>
      <c r="U124" s="71">
        <v>1591526</v>
      </c>
      <c r="V124" s="71">
        <v>666</v>
      </c>
      <c r="W124" s="71">
        <v>328</v>
      </c>
      <c r="X124" s="71">
        <v>7198</v>
      </c>
      <c r="Y124" s="71">
        <v>12903</v>
      </c>
      <c r="Z124" s="71">
        <v>12588</v>
      </c>
      <c r="AA124" s="71">
        <v>4576</v>
      </c>
      <c r="AB124" s="71">
        <v>25515</v>
      </c>
      <c r="AC124" s="71">
        <v>14865012.5</v>
      </c>
      <c r="AD124" s="71">
        <v>0</v>
      </c>
      <c r="AE124" s="72"/>
      <c r="AF124" s="71"/>
      <c r="AG124" s="71"/>
      <c r="AH124" s="71"/>
      <c r="AI124" s="71"/>
      <c r="AJ124" s="71"/>
      <c r="AK124" s="71"/>
      <c r="AL124" s="71"/>
      <c r="AM124" s="71"/>
      <c r="AN124" s="71"/>
      <c r="AO124" s="71"/>
      <c r="AP124" s="71"/>
      <c r="AQ124" s="72"/>
      <c r="AR124" s="71">
        <v>514</v>
      </c>
      <c r="AS124" s="71">
        <v>77</v>
      </c>
      <c r="AT124" s="71">
        <v>0</v>
      </c>
      <c r="AU124" s="71">
        <v>0</v>
      </c>
      <c r="AV124" s="71">
        <v>0</v>
      </c>
      <c r="AW124" s="71">
        <v>0</v>
      </c>
      <c r="AX124" s="71"/>
      <c r="AY124" s="72"/>
      <c r="AZ124" s="71">
        <v>2046.046</v>
      </c>
      <c r="BA124" s="71">
        <v>3874.944</v>
      </c>
      <c r="BB124" s="71">
        <v>0</v>
      </c>
      <c r="BC124" s="71">
        <v>0</v>
      </c>
      <c r="BD124" s="71">
        <v>0</v>
      </c>
      <c r="BE124" s="71">
        <v>0</v>
      </c>
      <c r="BF124" s="71"/>
      <c r="BG124" s="72"/>
      <c r="BH124" s="71">
        <v>0</v>
      </c>
      <c r="BI124" s="71">
        <v>0</v>
      </c>
      <c r="BJ124" s="71">
        <v>7.6609999999999996</v>
      </c>
      <c r="BK124" s="71">
        <v>0</v>
      </c>
      <c r="BL124" s="71">
        <v>19.134</v>
      </c>
      <c r="BM124" s="71">
        <v>0</v>
      </c>
      <c r="BN124" s="72"/>
      <c r="BO124" s="71">
        <v>0</v>
      </c>
      <c r="BP124" s="71">
        <v>0</v>
      </c>
      <c r="BQ124" s="71">
        <v>1</v>
      </c>
      <c r="BR124" s="71">
        <v>0</v>
      </c>
      <c r="BS124" s="71">
        <v>2</v>
      </c>
      <c r="BT124" s="71">
        <v>0</v>
      </c>
      <c r="BU124"/>
      <c r="BV124" s="70">
        <v>26.795000000000002</v>
      </c>
      <c r="BW124" s="70">
        <v>0</v>
      </c>
      <c r="BX124" s="70">
        <v>0</v>
      </c>
      <c r="BY124" s="70">
        <v>0</v>
      </c>
      <c r="BZ124" s="70">
        <v>0</v>
      </c>
      <c r="CA124" s="70">
        <v>0</v>
      </c>
      <c r="CB124" s="70">
        <v>0</v>
      </c>
      <c r="CC124" s="70">
        <v>0</v>
      </c>
      <c r="CD124" s="70">
        <v>0</v>
      </c>
    </row>
    <row r="125" spans="1:82">
      <c r="A125" s="70" t="s">
        <v>1989</v>
      </c>
      <c r="B125" s="70">
        <v>199</v>
      </c>
      <c r="C125" s="70">
        <v>12</v>
      </c>
      <c r="D125" s="70">
        <v>12</v>
      </c>
      <c r="E125" s="70">
        <v>2015</v>
      </c>
      <c r="F125" s="70" t="s">
        <v>182</v>
      </c>
      <c r="G125" s="70" t="s">
        <v>1977</v>
      </c>
      <c r="H125" s="70" t="s">
        <v>1978</v>
      </c>
      <c r="I125" s="148"/>
      <c r="J125" s="71">
        <v>58.374488370015719</v>
      </c>
      <c r="K125" s="71">
        <v>1.571181467904158</v>
      </c>
      <c r="L125" s="71">
        <v>9.133293443122799</v>
      </c>
      <c r="M125" s="71">
        <v>42.007391051466058</v>
      </c>
      <c r="N125" s="71">
        <v>47.54831896862207</v>
      </c>
      <c r="O125" s="71">
        <v>21.714570579721489</v>
      </c>
      <c r="P125" s="71">
        <v>22.367593395054346</v>
      </c>
      <c r="Q125" s="71">
        <v>1.8268137898974499</v>
      </c>
      <c r="R125" s="71">
        <v>81.239883470984793</v>
      </c>
      <c r="S125" s="71">
        <v>0</v>
      </c>
      <c r="T125" s="72"/>
      <c r="U125" s="71">
        <v>1867113</v>
      </c>
      <c r="V125" s="71">
        <v>666</v>
      </c>
      <c r="W125" s="71">
        <v>328</v>
      </c>
      <c r="X125" s="71">
        <v>7198</v>
      </c>
      <c r="Y125" s="71">
        <v>12932</v>
      </c>
      <c r="Z125" s="71">
        <v>12616</v>
      </c>
      <c r="AA125" s="71">
        <v>4451</v>
      </c>
      <c r="AB125" s="71">
        <v>25144</v>
      </c>
      <c r="AC125" s="71">
        <v>13886632.5</v>
      </c>
      <c r="AD125" s="71">
        <v>0</v>
      </c>
      <c r="AE125" s="72"/>
      <c r="AF125" s="71">
        <v>16462380.92998776</v>
      </c>
      <c r="AG125" s="71">
        <v>1102025.668345151</v>
      </c>
      <c r="AH125" s="71">
        <v>1999717.2014003149</v>
      </c>
      <c r="AI125" s="71">
        <v>46236101.435864747</v>
      </c>
      <c r="AJ125" s="71">
        <v>58560044.277839407</v>
      </c>
      <c r="AK125" s="71">
        <v>0</v>
      </c>
      <c r="AL125" s="71">
        <v>0</v>
      </c>
      <c r="AM125" s="71">
        <v>3445879.7248869948</v>
      </c>
      <c r="AN125" s="71">
        <v>0</v>
      </c>
      <c r="AO125" s="71">
        <v>0</v>
      </c>
      <c r="AP125" s="71">
        <v>127806149.23832437</v>
      </c>
      <c r="AQ125" s="72"/>
      <c r="AR125" s="71">
        <v>540</v>
      </c>
      <c r="AS125" s="71">
        <v>155</v>
      </c>
      <c r="AT125" s="71">
        <v>0</v>
      </c>
      <c r="AU125" s="71">
        <v>0</v>
      </c>
      <c r="AV125" s="71">
        <v>0</v>
      </c>
      <c r="AW125" s="71">
        <v>0</v>
      </c>
      <c r="AX125" s="71"/>
      <c r="AY125" s="72"/>
      <c r="AZ125" s="71">
        <v>2193.9940000000001</v>
      </c>
      <c r="BA125" s="71">
        <v>7407.4440000000004</v>
      </c>
      <c r="BB125" s="71">
        <v>0</v>
      </c>
      <c r="BC125" s="71">
        <v>0</v>
      </c>
      <c r="BD125" s="71">
        <v>0</v>
      </c>
      <c r="BE125" s="71">
        <v>0</v>
      </c>
      <c r="BF125" s="71"/>
      <c r="BG125" s="72"/>
      <c r="BH125" s="71">
        <v>0</v>
      </c>
      <c r="BI125" s="71">
        <v>0</v>
      </c>
      <c r="BJ125" s="71">
        <v>7.0529999999999999</v>
      </c>
      <c r="BK125" s="71">
        <v>0</v>
      </c>
      <c r="BL125" s="71">
        <v>20.312999999999999</v>
      </c>
      <c r="BM125" s="71">
        <v>0</v>
      </c>
      <c r="BN125" s="72"/>
      <c r="BO125" s="71">
        <v>0</v>
      </c>
      <c r="BP125" s="71">
        <v>0</v>
      </c>
      <c r="BQ125" s="71">
        <v>1</v>
      </c>
      <c r="BR125" s="71">
        <v>0</v>
      </c>
      <c r="BS125" s="71">
        <v>2</v>
      </c>
      <c r="BT125" s="71">
        <v>0</v>
      </c>
      <c r="BU125"/>
      <c r="BV125" s="70">
        <v>27.366</v>
      </c>
      <c r="BW125" s="70">
        <v>0</v>
      </c>
      <c r="BX125" s="70">
        <v>0</v>
      </c>
      <c r="BY125" s="70">
        <v>0</v>
      </c>
      <c r="BZ125" s="70">
        <v>0</v>
      </c>
      <c r="CA125" s="70">
        <v>0</v>
      </c>
      <c r="CB125" s="70">
        <v>0</v>
      </c>
      <c r="CC125" s="70">
        <v>0</v>
      </c>
      <c r="CD125" s="70">
        <v>0</v>
      </c>
    </row>
    <row r="126" spans="1:82">
      <c r="A126" s="70" t="s">
        <v>1990</v>
      </c>
      <c r="B126" s="70">
        <v>200</v>
      </c>
      <c r="C126" s="70">
        <v>13</v>
      </c>
      <c r="D126" s="70">
        <v>12</v>
      </c>
      <c r="E126" s="70">
        <v>2016</v>
      </c>
      <c r="F126" s="70" t="s">
        <v>155</v>
      </c>
      <c r="G126" s="70" t="s">
        <v>1977</v>
      </c>
      <c r="H126" s="70" t="s">
        <v>1978</v>
      </c>
      <c r="I126" s="148"/>
      <c r="J126" s="71">
        <v>63.392001434323085</v>
      </c>
      <c r="K126" s="71">
        <v>1.5378684612626086</v>
      </c>
      <c r="L126" s="71">
        <v>9.4309731055161539</v>
      </c>
      <c r="M126" s="71">
        <v>36.919823124107552</v>
      </c>
      <c r="N126" s="71">
        <v>45.478900797737069</v>
      </c>
      <c r="O126" s="71">
        <v>21.279150639492858</v>
      </c>
      <c r="P126" s="71">
        <v>21.898259756811655</v>
      </c>
      <c r="Q126" s="71">
        <v>1.7372653570307242</v>
      </c>
      <c r="R126" s="71">
        <v>76.904842174808891</v>
      </c>
      <c r="S126" s="71">
        <v>0</v>
      </c>
      <c r="T126" s="72"/>
      <c r="U126" s="71">
        <v>1912548</v>
      </c>
      <c r="V126" s="71">
        <v>666</v>
      </c>
      <c r="W126" s="71">
        <v>328</v>
      </c>
      <c r="X126" s="71">
        <v>7198</v>
      </c>
      <c r="Y126" s="71">
        <v>12824</v>
      </c>
      <c r="Z126" s="71">
        <v>12515</v>
      </c>
      <c r="AA126" s="71">
        <v>4507</v>
      </c>
      <c r="AB126" s="71">
        <v>24596</v>
      </c>
      <c r="AC126" s="71">
        <v>13134590.03217786</v>
      </c>
      <c r="AD126" s="71">
        <v>0</v>
      </c>
      <c r="AE126" s="72"/>
      <c r="AF126" s="71">
        <v>17581169.919570539</v>
      </c>
      <c r="AG126" s="71">
        <v>1027269.717835061</v>
      </c>
      <c r="AH126" s="71">
        <v>1883416.477819324</v>
      </c>
      <c r="AI126" s="71">
        <v>43159900.441229753</v>
      </c>
      <c r="AJ126" s="71">
        <v>55076777.621638037</v>
      </c>
      <c r="AK126" s="71">
        <v>0</v>
      </c>
      <c r="AL126" s="71">
        <v>0</v>
      </c>
      <c r="AM126" s="71">
        <v>3373397.3879132872</v>
      </c>
      <c r="AN126" s="71">
        <v>0</v>
      </c>
      <c r="AO126" s="71">
        <v>0</v>
      </c>
      <c r="AP126" s="71">
        <v>122101931.566006</v>
      </c>
      <c r="AQ126" s="72"/>
      <c r="AR126" s="71">
        <v>573</v>
      </c>
      <c r="AS126" s="71">
        <v>194</v>
      </c>
      <c r="AT126" s="71">
        <v>0</v>
      </c>
      <c r="AU126" s="71">
        <v>0</v>
      </c>
      <c r="AV126" s="71">
        <v>0</v>
      </c>
      <c r="AW126" s="71">
        <v>0</v>
      </c>
      <c r="AX126" s="71"/>
      <c r="AY126" s="72"/>
      <c r="AZ126" s="71">
        <v>2370.3939999999998</v>
      </c>
      <c r="BA126" s="71">
        <v>10491.044</v>
      </c>
      <c r="BB126" s="71">
        <v>0</v>
      </c>
      <c r="BC126" s="71">
        <v>0</v>
      </c>
      <c r="BD126" s="71">
        <v>0</v>
      </c>
      <c r="BE126" s="71">
        <v>0</v>
      </c>
      <c r="BF126" s="71"/>
      <c r="BG126" s="72"/>
      <c r="BH126" s="71">
        <v>0</v>
      </c>
      <c r="BI126" s="71">
        <v>0</v>
      </c>
      <c r="BJ126" s="71">
        <v>7.4109999999999996</v>
      </c>
      <c r="BK126" s="71">
        <v>0</v>
      </c>
      <c r="BL126" s="71">
        <v>19.895</v>
      </c>
      <c r="BM126" s="71">
        <v>0</v>
      </c>
      <c r="BN126" s="72"/>
      <c r="BO126" s="71">
        <v>0</v>
      </c>
      <c r="BP126" s="71">
        <v>0</v>
      </c>
      <c r="BQ126" s="71">
        <v>1</v>
      </c>
      <c r="BR126" s="71">
        <v>0</v>
      </c>
      <c r="BS126" s="71">
        <v>2</v>
      </c>
      <c r="BT126" s="71">
        <v>0</v>
      </c>
      <c r="BU126"/>
      <c r="BV126" s="70">
        <v>27.306000000000001</v>
      </c>
      <c r="BW126" s="70">
        <v>0</v>
      </c>
      <c r="BX126" s="70">
        <v>0</v>
      </c>
      <c r="BY126" s="70">
        <v>0</v>
      </c>
      <c r="BZ126" s="70">
        <v>0</v>
      </c>
      <c r="CA126" s="70">
        <v>0</v>
      </c>
      <c r="CB126" s="70">
        <v>0</v>
      </c>
      <c r="CC126" s="70">
        <v>0</v>
      </c>
      <c r="CD126" s="70">
        <v>0</v>
      </c>
    </row>
    <row r="127" spans="1:82">
      <c r="A127" s="70" t="s">
        <v>1991</v>
      </c>
      <c r="B127" s="70">
        <v>201</v>
      </c>
      <c r="C127" s="70">
        <v>14</v>
      </c>
      <c r="D127" s="70">
        <v>12</v>
      </c>
      <c r="E127" s="70">
        <v>2017</v>
      </c>
      <c r="F127" s="70" t="s">
        <v>156</v>
      </c>
      <c r="G127" s="70" t="s">
        <v>1977</v>
      </c>
      <c r="H127" s="70" t="s">
        <v>1978</v>
      </c>
      <c r="I127" s="148"/>
      <c r="J127" s="71">
        <v>49.675327787348124</v>
      </c>
      <c r="K127" s="71">
        <v>1.556467452764372</v>
      </c>
      <c r="L127" s="71">
        <v>8.9554336335258355</v>
      </c>
      <c r="M127" s="71">
        <v>36.614598048192697</v>
      </c>
      <c r="N127" s="71">
        <v>44.792874645818991</v>
      </c>
      <c r="O127" s="71">
        <v>20.823210049346574</v>
      </c>
      <c r="P127" s="71">
        <v>21.416758100580957</v>
      </c>
      <c r="Q127" s="71">
        <v>1.6448666600620501</v>
      </c>
      <c r="R127" s="71">
        <v>74.357180429438188</v>
      </c>
      <c r="S127" s="71">
        <v>0</v>
      </c>
      <c r="T127" s="72"/>
      <c r="U127" s="71">
        <v>1568622</v>
      </c>
      <c r="V127" s="71">
        <v>666</v>
      </c>
      <c r="W127" s="71">
        <v>328</v>
      </c>
      <c r="X127" s="71">
        <v>7198</v>
      </c>
      <c r="Y127" s="71">
        <v>12718</v>
      </c>
      <c r="Z127" s="71">
        <v>12450</v>
      </c>
      <c r="AA127" s="71">
        <v>4436</v>
      </c>
      <c r="AB127" s="71">
        <v>24082</v>
      </c>
      <c r="AC127" s="71">
        <v>12951458.5</v>
      </c>
      <c r="AD127" s="71">
        <v>0</v>
      </c>
      <c r="AE127" s="72"/>
      <c r="AF127" s="71">
        <v>14009583.80443774</v>
      </c>
      <c r="AG127" s="71">
        <v>1056758.665186832</v>
      </c>
      <c r="AH127" s="71">
        <v>2224425.7054029452</v>
      </c>
      <c r="AI127" s="71">
        <v>44124898.271372691</v>
      </c>
      <c r="AJ127" s="71">
        <v>57096657.431965157</v>
      </c>
      <c r="AK127" s="71">
        <v>0</v>
      </c>
      <c r="AL127" s="71">
        <v>0</v>
      </c>
      <c r="AM127" s="71">
        <v>3308069.2565486832</v>
      </c>
      <c r="AN127" s="71">
        <v>0</v>
      </c>
      <c r="AO127" s="71">
        <v>0</v>
      </c>
      <c r="AP127" s="71">
        <v>121820393.13491406</v>
      </c>
      <c r="AQ127" s="72"/>
      <c r="AR127" s="71">
        <v>592</v>
      </c>
      <c r="AS127" s="71">
        <v>215</v>
      </c>
      <c r="AT127" s="71">
        <v>0</v>
      </c>
      <c r="AU127" s="71">
        <v>0</v>
      </c>
      <c r="AV127" s="71">
        <v>0</v>
      </c>
      <c r="AW127" s="71">
        <v>0</v>
      </c>
      <c r="AX127" s="71"/>
      <c r="AY127" s="72"/>
      <c r="AZ127" s="71">
        <v>2468.5059999999999</v>
      </c>
      <c r="BA127" s="71">
        <v>11551.544</v>
      </c>
      <c r="BB127" s="71">
        <v>0</v>
      </c>
      <c r="BC127" s="71">
        <v>0</v>
      </c>
      <c r="BD127" s="71">
        <v>0</v>
      </c>
      <c r="BE127" s="71">
        <v>0</v>
      </c>
      <c r="BF127" s="71"/>
      <c r="BG127" s="72"/>
      <c r="BH127" s="71">
        <v>0</v>
      </c>
      <c r="BI127" s="71">
        <v>0</v>
      </c>
      <c r="BJ127" s="71">
        <v>6.3879999999999999</v>
      </c>
      <c r="BK127" s="71">
        <v>0</v>
      </c>
      <c r="BL127" s="71">
        <v>23.029</v>
      </c>
      <c r="BM127" s="71">
        <v>0</v>
      </c>
      <c r="BN127" s="72"/>
      <c r="BO127" s="71">
        <v>0</v>
      </c>
      <c r="BP127" s="71">
        <v>0</v>
      </c>
      <c r="BQ127" s="71">
        <v>1</v>
      </c>
      <c r="BR127" s="71">
        <v>0</v>
      </c>
      <c r="BS127" s="71">
        <v>2</v>
      </c>
      <c r="BT127" s="71">
        <v>0</v>
      </c>
      <c r="BU127"/>
      <c r="BV127" s="70">
        <v>29.417000000000002</v>
      </c>
      <c r="BW127" s="70">
        <v>0</v>
      </c>
      <c r="BX127" s="70">
        <v>0</v>
      </c>
      <c r="BY127" s="70">
        <v>0</v>
      </c>
      <c r="BZ127" s="70">
        <v>0</v>
      </c>
      <c r="CA127" s="70">
        <v>0</v>
      </c>
      <c r="CB127" s="70">
        <v>0</v>
      </c>
      <c r="CC127" s="70">
        <v>0</v>
      </c>
      <c r="CD127" s="70">
        <v>0</v>
      </c>
    </row>
    <row r="128" spans="1:82">
      <c r="A128" s="70" t="s">
        <v>1992</v>
      </c>
      <c r="B128" s="70">
        <v>202</v>
      </c>
      <c r="C128" s="70">
        <v>15</v>
      </c>
      <c r="D128" s="70">
        <v>12</v>
      </c>
      <c r="E128" s="70">
        <v>2018</v>
      </c>
      <c r="F128" s="70" t="s">
        <v>183</v>
      </c>
      <c r="G128" s="70" t="s">
        <v>1977</v>
      </c>
      <c r="H128" s="70" t="s">
        <v>1978</v>
      </c>
      <c r="I128" s="148"/>
      <c r="J128" s="71">
        <v>68.804366558463997</v>
      </c>
      <c r="K128" s="71">
        <v>1.4118812527260476</v>
      </c>
      <c r="L128" s="71">
        <v>7.9735857921384703</v>
      </c>
      <c r="M128" s="71">
        <v>35.649968062257123</v>
      </c>
      <c r="N128" s="71">
        <v>43.069016789525158</v>
      </c>
      <c r="O128" s="71">
        <v>20.269516153064568</v>
      </c>
      <c r="P128" s="71">
        <v>20.806840138055133</v>
      </c>
      <c r="Q128" s="71">
        <v>1.4895129652680601</v>
      </c>
      <c r="R128" s="71">
        <v>75.853068105762119</v>
      </c>
      <c r="S128" s="71">
        <v>0</v>
      </c>
      <c r="T128" s="72"/>
      <c r="U128" s="71">
        <v>2212680</v>
      </c>
      <c r="V128" s="71">
        <v>666</v>
      </c>
      <c r="W128" s="71">
        <v>328</v>
      </c>
      <c r="X128" s="71">
        <v>7198</v>
      </c>
      <c r="Y128" s="71">
        <v>12515</v>
      </c>
      <c r="Z128" s="71">
        <v>12351</v>
      </c>
      <c r="AA128" s="71">
        <v>4353</v>
      </c>
      <c r="AB128" s="71">
        <v>23501</v>
      </c>
      <c r="AC128" s="71">
        <v>13160231</v>
      </c>
      <c r="AD128" s="71">
        <v>0</v>
      </c>
      <c r="AE128" s="72"/>
      <c r="AF128" s="71">
        <v>21005657.812084541</v>
      </c>
      <c r="AG128" s="71">
        <v>937035.33189754945</v>
      </c>
      <c r="AH128" s="71">
        <v>1948721.8212023759</v>
      </c>
      <c r="AI128" s="71">
        <v>42353763.837314948</v>
      </c>
      <c r="AJ128" s="71">
        <v>55749718.638330862</v>
      </c>
      <c r="AK128" s="71">
        <v>0</v>
      </c>
      <c r="AL128" s="71">
        <v>0</v>
      </c>
      <c r="AM128" s="71">
        <v>3234938.7528344602</v>
      </c>
      <c r="AN128" s="71">
        <v>0</v>
      </c>
      <c r="AO128" s="71">
        <v>0</v>
      </c>
      <c r="AP128" s="71">
        <v>125229836.19366473</v>
      </c>
      <c r="AQ128" s="72"/>
      <c r="AR128" s="71">
        <v>620</v>
      </c>
      <c r="AS128" s="71">
        <v>237</v>
      </c>
      <c r="AT128" s="71">
        <v>0</v>
      </c>
      <c r="AU128" s="71">
        <v>0</v>
      </c>
      <c r="AV128" s="71">
        <v>0</v>
      </c>
      <c r="AW128" s="71">
        <v>0</v>
      </c>
      <c r="AX128" s="71"/>
      <c r="AY128" s="72"/>
      <c r="AZ128" s="71">
        <v>2609.1490000000003</v>
      </c>
      <c r="BA128" s="71">
        <v>12804.244000000001</v>
      </c>
      <c r="BB128" s="71">
        <v>0</v>
      </c>
      <c r="BC128" s="71">
        <v>0</v>
      </c>
      <c r="BD128" s="71">
        <v>0</v>
      </c>
      <c r="BE128" s="71">
        <v>0</v>
      </c>
      <c r="BF128" s="71"/>
      <c r="BG128" s="72"/>
      <c r="BH128" s="71">
        <v>0</v>
      </c>
      <c r="BI128" s="71">
        <v>0</v>
      </c>
      <c r="BJ128" s="71">
        <v>6.7670000000000003</v>
      </c>
      <c r="BK128" s="71">
        <v>0</v>
      </c>
      <c r="BL128" s="71">
        <v>21.871000000000002</v>
      </c>
      <c r="BM128" s="71">
        <v>0</v>
      </c>
      <c r="BN128" s="72"/>
      <c r="BO128" s="71">
        <v>0</v>
      </c>
      <c r="BP128" s="71">
        <v>0</v>
      </c>
      <c r="BQ128" s="71">
        <v>1</v>
      </c>
      <c r="BR128" s="71">
        <v>0</v>
      </c>
      <c r="BS128" s="71">
        <v>2</v>
      </c>
      <c r="BT128" s="71">
        <v>0</v>
      </c>
      <c r="BU128"/>
      <c r="BV128" s="70">
        <v>28.638000000000002</v>
      </c>
      <c r="BW128" s="70">
        <v>0</v>
      </c>
      <c r="BX128" s="70">
        <v>0</v>
      </c>
      <c r="BY128" s="70">
        <v>0</v>
      </c>
      <c r="BZ128" s="70">
        <v>0</v>
      </c>
      <c r="CA128" s="70">
        <v>0</v>
      </c>
      <c r="CB128" s="70">
        <v>0</v>
      </c>
      <c r="CC128" s="70">
        <v>0</v>
      </c>
      <c r="CD128" s="70">
        <v>0</v>
      </c>
    </row>
    <row r="129" spans="1:82">
      <c r="A129" s="70" t="s">
        <v>1993</v>
      </c>
      <c r="B129" s="70">
        <v>203</v>
      </c>
      <c r="C129" s="70">
        <v>16</v>
      </c>
      <c r="D129" s="70">
        <v>12</v>
      </c>
      <c r="E129" s="70">
        <v>2019</v>
      </c>
      <c r="F129" s="70" t="s">
        <v>158</v>
      </c>
      <c r="G129" s="70" t="s">
        <v>1977</v>
      </c>
      <c r="H129" s="70" t="s">
        <v>1978</v>
      </c>
      <c r="I129" s="148"/>
      <c r="J129" s="71">
        <v>51.974673416410397</v>
      </c>
      <c r="K129" s="71">
        <v>1.2534000005722932</v>
      </c>
      <c r="L129" s="71">
        <v>7.9515254935170567</v>
      </c>
      <c r="M129" s="71">
        <v>34.064069397363497</v>
      </c>
      <c r="N129" s="71">
        <v>34.712693134389482</v>
      </c>
      <c r="O129" s="71">
        <v>19.582568187690356</v>
      </c>
      <c r="P129" s="71">
        <v>20.241365401408817</v>
      </c>
      <c r="Q129" s="71">
        <v>1.4151387545824201</v>
      </c>
      <c r="R129" s="71">
        <v>72.510051789115167</v>
      </c>
      <c r="S129" s="71">
        <v>0</v>
      </c>
      <c r="T129" s="72"/>
      <c r="U129" s="71">
        <v>1699924</v>
      </c>
      <c r="V129" s="71">
        <v>666</v>
      </c>
      <c r="W129" s="71">
        <v>328</v>
      </c>
      <c r="X129" s="71">
        <v>7198</v>
      </c>
      <c r="Y129" s="71">
        <v>12384</v>
      </c>
      <c r="Z129" s="71">
        <v>12260</v>
      </c>
      <c r="AA129" s="71">
        <v>4203</v>
      </c>
      <c r="AB129" s="71">
        <v>22932</v>
      </c>
      <c r="AC129" s="71">
        <v>12786279</v>
      </c>
      <c r="AD129" s="71">
        <v>0</v>
      </c>
      <c r="AE129" s="72"/>
      <c r="AF129" s="71">
        <v>16757079.80328734</v>
      </c>
      <c r="AG129" s="71">
        <v>904425.07147301163</v>
      </c>
      <c r="AH129" s="71">
        <v>2269484.317822333</v>
      </c>
      <c r="AI129" s="71">
        <v>44805691.763603114</v>
      </c>
      <c r="AJ129" s="71">
        <v>52011476.666830741</v>
      </c>
      <c r="AK129" s="71">
        <v>0</v>
      </c>
      <c r="AL129" s="71">
        <v>0</v>
      </c>
      <c r="AM129" s="71">
        <v>3123165.7679964267</v>
      </c>
      <c r="AN129" s="71">
        <v>0</v>
      </c>
      <c r="AO129" s="71">
        <v>0</v>
      </c>
      <c r="AP129" s="71">
        <v>119871323.39101297</v>
      </c>
      <c r="AQ129" s="72"/>
      <c r="AR129" s="71">
        <v>649</v>
      </c>
      <c r="AS129" s="71">
        <v>249</v>
      </c>
      <c r="AT129" s="71">
        <v>0</v>
      </c>
      <c r="AU129" s="71">
        <v>0</v>
      </c>
      <c r="AV129" s="71">
        <v>0</v>
      </c>
      <c r="AW129" s="71">
        <v>0</v>
      </c>
      <c r="AX129" s="71"/>
      <c r="AY129" s="72"/>
      <c r="AZ129" s="71">
        <v>2757.599999999999</v>
      </c>
      <c r="BA129" s="71">
        <v>13283.343999999999</v>
      </c>
      <c r="BB129" s="71">
        <v>0</v>
      </c>
      <c r="BC129" s="71">
        <v>0</v>
      </c>
      <c r="BD129" s="71">
        <v>0</v>
      </c>
      <c r="BE129" s="71">
        <v>0</v>
      </c>
      <c r="BF129" s="71"/>
      <c r="BG129" s="72"/>
      <c r="BH129" s="71">
        <v>0</v>
      </c>
      <c r="BI129" s="71">
        <v>0</v>
      </c>
      <c r="BJ129" s="71">
        <v>7.2190000000000003</v>
      </c>
      <c r="BK129" s="71">
        <v>0</v>
      </c>
      <c r="BL129" s="71">
        <v>21.036000000000001</v>
      </c>
      <c r="BM129" s="71">
        <v>0</v>
      </c>
      <c r="BN129" s="72"/>
      <c r="BO129" s="71">
        <v>0</v>
      </c>
      <c r="BP129" s="71">
        <v>0</v>
      </c>
      <c r="BQ129" s="71">
        <v>1</v>
      </c>
      <c r="BR129" s="71">
        <v>0</v>
      </c>
      <c r="BS129" s="71">
        <v>2</v>
      </c>
      <c r="BT129" s="71">
        <v>0</v>
      </c>
      <c r="BU129"/>
      <c r="BV129" s="70">
        <v>28.254999999999999</v>
      </c>
      <c r="BW129" s="70">
        <v>0</v>
      </c>
      <c r="BX129" s="70">
        <v>0</v>
      </c>
      <c r="BY129" s="70">
        <v>0</v>
      </c>
      <c r="BZ129" s="70">
        <v>0</v>
      </c>
      <c r="CA129" s="70">
        <v>0</v>
      </c>
      <c r="CB129" s="70">
        <v>0</v>
      </c>
      <c r="CC129" s="70">
        <v>0</v>
      </c>
      <c r="CD129" s="70">
        <v>0</v>
      </c>
    </row>
    <row r="130" spans="1:82">
      <c r="A130" s="70" t="s">
        <v>1994</v>
      </c>
      <c r="B130" s="70">
        <v>204</v>
      </c>
      <c r="C130" s="70">
        <v>17</v>
      </c>
      <c r="D130" s="70">
        <v>12</v>
      </c>
      <c r="E130" s="70">
        <v>2020</v>
      </c>
      <c r="F130" s="70" t="s">
        <v>159</v>
      </c>
      <c r="G130" s="70" t="s">
        <v>1977</v>
      </c>
      <c r="H130" s="70" t="s">
        <v>1978</v>
      </c>
      <c r="I130" s="148"/>
      <c r="J130" s="71">
        <v>64.342398257698093</v>
      </c>
      <c r="K130" s="71">
        <v>1.0770272960528828</v>
      </c>
      <c r="L130" s="71">
        <v>9.6735072220719811</v>
      </c>
      <c r="M130" s="71">
        <v>29.764008857165511</v>
      </c>
      <c r="N130" s="71">
        <v>35.771364789678699</v>
      </c>
      <c r="O130" s="71">
        <v>17.008758045863146</v>
      </c>
      <c r="P130" s="71">
        <v>18.785358337555344</v>
      </c>
      <c r="Q130" s="71">
        <v>1.31812593230625</v>
      </c>
      <c r="R130" s="71">
        <v>67.446845160314567</v>
      </c>
      <c r="S130" s="71">
        <v>0</v>
      </c>
      <c r="T130" s="72"/>
      <c r="U130" s="71">
        <v>2217616</v>
      </c>
      <c r="V130" s="71">
        <v>562</v>
      </c>
      <c r="W130" s="71">
        <v>394</v>
      </c>
      <c r="X130" s="71">
        <v>7009</v>
      </c>
      <c r="Y130" s="71">
        <v>12254</v>
      </c>
      <c r="Z130" s="71">
        <v>12154</v>
      </c>
      <c r="AA130" s="71">
        <v>4146</v>
      </c>
      <c r="AB130" s="71">
        <v>22356</v>
      </c>
      <c r="AC130" s="71">
        <v>11956286.5</v>
      </c>
      <c r="AD130" s="71">
        <v>0</v>
      </c>
      <c r="AE130" s="72"/>
      <c r="AF130" s="71">
        <v>23233637.10447989</v>
      </c>
      <c r="AG130" s="71">
        <v>743482.98225977866</v>
      </c>
      <c r="AH130" s="71">
        <v>3392848.3385711946</v>
      </c>
      <c r="AI130" s="71">
        <v>41159721.863244623</v>
      </c>
      <c r="AJ130" s="71">
        <v>57018710.950059429</v>
      </c>
      <c r="AK130" s="71"/>
      <c r="AL130" s="71"/>
      <c r="AM130" s="71">
        <v>2917706.3803404802</v>
      </c>
      <c r="AN130" s="71"/>
      <c r="AO130" s="71"/>
      <c r="AP130" s="71">
        <v>128466107.6189554</v>
      </c>
      <c r="AQ130" s="72"/>
      <c r="AR130" s="71">
        <v>665</v>
      </c>
      <c r="AS130" s="71">
        <v>263</v>
      </c>
      <c r="AT130" s="71">
        <v>0</v>
      </c>
      <c r="AU130" s="71">
        <v>0</v>
      </c>
      <c r="AV130" s="71">
        <v>0</v>
      </c>
      <c r="AW130" s="71">
        <v>0</v>
      </c>
      <c r="AX130" s="71"/>
      <c r="AY130" s="72"/>
      <c r="AZ130" s="71">
        <v>2845.58</v>
      </c>
      <c r="BA130" s="71">
        <v>14268.94400000001</v>
      </c>
      <c r="BB130" s="71">
        <v>0</v>
      </c>
      <c r="BC130" s="71">
        <v>0</v>
      </c>
      <c r="BD130" s="71">
        <v>0</v>
      </c>
      <c r="BE130" s="71">
        <v>0</v>
      </c>
      <c r="BF130" s="71"/>
      <c r="BG130" s="72"/>
      <c r="BH130" s="71">
        <v>0</v>
      </c>
      <c r="BI130" s="71">
        <v>0</v>
      </c>
      <c r="BJ130" s="71">
        <v>6.7439999999999998</v>
      </c>
      <c r="BK130" s="71">
        <v>0</v>
      </c>
      <c r="BL130" s="71">
        <v>19.082000000000001</v>
      </c>
      <c r="BM130" s="71">
        <v>0</v>
      </c>
      <c r="BN130" s="72"/>
      <c r="BO130" s="71">
        <v>0</v>
      </c>
      <c r="BP130" s="71">
        <v>0</v>
      </c>
      <c r="BQ130" s="71">
        <v>1</v>
      </c>
      <c r="BR130" s="71">
        <v>0</v>
      </c>
      <c r="BS130" s="71">
        <v>2</v>
      </c>
      <c r="BT130" s="71">
        <v>0</v>
      </c>
      <c r="BU130"/>
      <c r="BV130" s="70">
        <v>25.826000000000001</v>
      </c>
      <c r="BW130" s="70">
        <v>0</v>
      </c>
      <c r="BX130" s="70">
        <v>0</v>
      </c>
      <c r="BY130" s="70">
        <v>0</v>
      </c>
      <c r="BZ130" s="70">
        <v>0</v>
      </c>
      <c r="CA130" s="70">
        <v>0</v>
      </c>
      <c r="CB130" s="70">
        <v>0</v>
      </c>
      <c r="CC130" s="70">
        <v>0</v>
      </c>
      <c r="CD130" s="70">
        <v>0</v>
      </c>
    </row>
    <row r="131" spans="1:82">
      <c r="A131" s="70" t="s">
        <v>1995</v>
      </c>
      <c r="B131" s="70">
        <v>204</v>
      </c>
      <c r="C131" s="70">
        <v>18</v>
      </c>
      <c r="D131" s="70">
        <v>12</v>
      </c>
      <c r="E131" s="70">
        <v>2021</v>
      </c>
      <c r="F131" s="70" t="s">
        <v>160</v>
      </c>
      <c r="G131" s="70" t="s">
        <v>1977</v>
      </c>
      <c r="H131" s="70" t="s">
        <v>1978</v>
      </c>
      <c r="I131" s="148"/>
      <c r="J131" s="71">
        <v>54.458087736146233</v>
      </c>
      <c r="K131" s="71">
        <v>1.1812178420863475</v>
      </c>
      <c r="L131" s="71">
        <v>9.6001380866140753</v>
      </c>
      <c r="M131" s="71">
        <v>32.055462721958207</v>
      </c>
      <c r="N131" s="71">
        <v>34.984537258032837</v>
      </c>
      <c r="O131" s="71">
        <v>16.300114057301041</v>
      </c>
      <c r="P131" s="71">
        <v>19.060393816477838</v>
      </c>
      <c r="Q131" s="71">
        <v>1.2710873280421799</v>
      </c>
      <c r="R131" s="71">
        <v>70.953396575892853</v>
      </c>
      <c r="S131" s="71">
        <v>0</v>
      </c>
      <c r="T131" s="72"/>
      <c r="U131" s="71">
        <v>1993791</v>
      </c>
      <c r="V131" s="71">
        <v>562</v>
      </c>
      <c r="W131" s="71">
        <v>394</v>
      </c>
      <c r="X131" s="71">
        <v>7009</v>
      </c>
      <c r="Y131" s="71">
        <v>11977</v>
      </c>
      <c r="Z131" s="71">
        <v>11993</v>
      </c>
      <c r="AA131" s="71">
        <v>4102</v>
      </c>
      <c r="AB131" s="71">
        <v>21770</v>
      </c>
      <c r="AC131" s="71">
        <v>12202030.500000002</v>
      </c>
      <c r="AD131" s="71">
        <v>0</v>
      </c>
      <c r="AE131" s="72"/>
      <c r="AF131" s="71">
        <v>19456928.028743017</v>
      </c>
      <c r="AG131" s="71">
        <v>841243.79744058603</v>
      </c>
      <c r="AH131" s="71">
        <v>3451201.6752660163</v>
      </c>
      <c r="AI131" s="71">
        <v>45708309.601996213</v>
      </c>
      <c r="AJ131" s="71">
        <v>53064151.943075247</v>
      </c>
      <c r="AK131" s="71">
        <v>0</v>
      </c>
      <c r="AL131" s="71">
        <v>0</v>
      </c>
      <c r="AM131" s="71">
        <v>2857614.8375758696</v>
      </c>
      <c r="AN131" s="71">
        <v>0</v>
      </c>
      <c r="AO131" s="71">
        <v>0</v>
      </c>
      <c r="AP131" s="71">
        <v>125379449.88409694</v>
      </c>
      <c r="AQ131" s="72"/>
      <c r="AR131" s="71">
        <v>685</v>
      </c>
      <c r="AS131" s="71">
        <v>274</v>
      </c>
      <c r="AT131" s="71">
        <v>0</v>
      </c>
      <c r="AU131" s="71">
        <v>0</v>
      </c>
      <c r="AV131" s="71">
        <v>0</v>
      </c>
      <c r="AW131" s="71">
        <v>0</v>
      </c>
      <c r="AX131" s="71"/>
      <c r="AY131" s="72"/>
      <c r="AZ131" s="71">
        <v>2977.8310000000001</v>
      </c>
      <c r="BA131" s="71">
        <v>16041.94400000001</v>
      </c>
      <c r="BB131" s="71">
        <v>0</v>
      </c>
      <c r="BC131" s="71">
        <v>0</v>
      </c>
      <c r="BD131" s="71">
        <v>0</v>
      </c>
      <c r="BE131" s="71">
        <v>0</v>
      </c>
      <c r="BF131" s="71"/>
      <c r="BG131" s="72"/>
      <c r="BH131" s="71">
        <v>0</v>
      </c>
      <c r="BI131" s="71">
        <v>0</v>
      </c>
      <c r="BJ131" s="71">
        <v>6.0019999999999998</v>
      </c>
      <c r="BK131" s="71">
        <v>0</v>
      </c>
      <c r="BL131" s="71">
        <v>15.301</v>
      </c>
      <c r="BM131" s="71">
        <v>0</v>
      </c>
      <c r="BN131" s="72"/>
      <c r="BO131" s="71">
        <v>0</v>
      </c>
      <c r="BP131" s="71">
        <v>0</v>
      </c>
      <c r="BQ131" s="71">
        <v>1</v>
      </c>
      <c r="BR131" s="71">
        <v>0</v>
      </c>
      <c r="BS131" s="71">
        <v>2</v>
      </c>
      <c r="BT131" s="71">
        <v>0</v>
      </c>
      <c r="BU131"/>
      <c r="BV131" s="70">
        <v>21.303000000000001</v>
      </c>
      <c r="BW131" s="70">
        <v>0</v>
      </c>
      <c r="BX131" s="70">
        <v>0</v>
      </c>
      <c r="BY131" s="70">
        <v>0</v>
      </c>
      <c r="BZ131" s="70">
        <v>0</v>
      </c>
      <c r="CA131" s="70">
        <v>0</v>
      </c>
      <c r="CB131" s="70">
        <v>0</v>
      </c>
      <c r="CC131" s="70">
        <v>0</v>
      </c>
      <c r="CD131" s="70">
        <v>0</v>
      </c>
    </row>
    <row r="132" spans="1:82">
      <c r="A132" s="70" t="s">
        <v>1996</v>
      </c>
      <c r="B132" s="70">
        <v>204</v>
      </c>
      <c r="C132" s="70">
        <v>19</v>
      </c>
      <c r="D132" s="70">
        <v>12</v>
      </c>
      <c r="E132" s="70">
        <v>2022</v>
      </c>
      <c r="F132" s="70" t="s">
        <v>161</v>
      </c>
      <c r="G132" s="70" t="s">
        <v>1977</v>
      </c>
      <c r="H132" s="70" t="s">
        <v>1978</v>
      </c>
      <c r="I132" s="148"/>
      <c r="J132" s="71">
        <v>48.050238152455613</v>
      </c>
      <c r="K132" s="71">
        <v>1.1452204343129473</v>
      </c>
      <c r="L132" s="71">
        <v>8.5278383647859872</v>
      </c>
      <c r="M132" s="71">
        <v>29.171974874950809</v>
      </c>
      <c r="N132" s="71">
        <v>37.396511084743899</v>
      </c>
      <c r="O132" s="71">
        <v>16.945782436123906</v>
      </c>
      <c r="P132" s="71">
        <v>18.627733286724933</v>
      </c>
      <c r="Q132" s="71">
        <v>1.2594025407540537</v>
      </c>
      <c r="R132" s="71">
        <v>71.218239804986808</v>
      </c>
      <c r="S132" s="71">
        <v>0</v>
      </c>
      <c r="T132" s="72"/>
      <c r="U132" s="71">
        <v>2132568</v>
      </c>
      <c r="V132" s="71">
        <v>562</v>
      </c>
      <c r="W132" s="71">
        <v>394</v>
      </c>
      <c r="X132" s="71">
        <v>7009</v>
      </c>
      <c r="Y132" s="71">
        <v>11944</v>
      </c>
      <c r="Z132" s="71">
        <v>11846</v>
      </c>
      <c r="AA132" s="71">
        <v>4070</v>
      </c>
      <c r="AB132" s="71">
        <v>21393</v>
      </c>
      <c r="AC132" s="71">
        <v>12401398.999999998</v>
      </c>
      <c r="AD132" s="71">
        <v>0</v>
      </c>
      <c r="AE132" s="72"/>
      <c r="AF132" s="71">
        <v>19381519.350351933</v>
      </c>
      <c r="AG132" s="71">
        <v>854403.64806168282</v>
      </c>
      <c r="AH132" s="71">
        <v>3356058.3575158096</v>
      </c>
      <c r="AI132" s="71">
        <v>41454849.048761204</v>
      </c>
      <c r="AJ132" s="71">
        <v>59122083.170494057</v>
      </c>
      <c r="AK132" s="71">
        <v>0</v>
      </c>
      <c r="AL132" s="71">
        <v>0</v>
      </c>
      <c r="AM132" s="71">
        <v>2762420.2092514234</v>
      </c>
      <c r="AN132" s="71">
        <v>0</v>
      </c>
      <c r="AO132" s="71">
        <v>0</v>
      </c>
      <c r="AP132" s="71">
        <v>126931333.78443611</v>
      </c>
      <c r="AQ132" s="72"/>
      <c r="AR132" s="71">
        <v>709</v>
      </c>
      <c r="AS132" s="71">
        <v>278</v>
      </c>
      <c r="AT132" s="71">
        <v>0</v>
      </c>
      <c r="AU132" s="71">
        <v>0</v>
      </c>
      <c r="AV132" s="71">
        <v>0</v>
      </c>
      <c r="AW132" s="71">
        <v>0</v>
      </c>
      <c r="AX132" s="71"/>
      <c r="AY132" s="72"/>
      <c r="AZ132" s="71">
        <v>3149.8829999999998</v>
      </c>
      <c r="BA132" s="71">
        <v>16567.844000000012</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1997</v>
      </c>
      <c r="B133" s="70">
        <v>204</v>
      </c>
      <c r="C133" s="70">
        <v>20</v>
      </c>
      <c r="D133" s="70">
        <v>12</v>
      </c>
      <c r="E133" s="70">
        <v>2023</v>
      </c>
      <c r="F133" s="70" t="s">
        <v>1539</v>
      </c>
      <c r="G133" s="70" t="s">
        <v>1977</v>
      </c>
      <c r="H133" s="70" t="s">
        <v>1978</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728</v>
      </c>
      <c r="AS133" s="71">
        <v>280</v>
      </c>
      <c r="AT133" s="71">
        <v>0</v>
      </c>
      <c r="AU133" s="71">
        <v>0</v>
      </c>
      <c r="AV133" s="71">
        <v>0</v>
      </c>
      <c r="AW133" s="71">
        <v>0</v>
      </c>
      <c r="AX133" s="71"/>
      <c r="AY133" s="72"/>
      <c r="AZ133" s="71">
        <v>3242.5130000000004</v>
      </c>
      <c r="BA133" s="71">
        <v>17015.344000000012</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1998</v>
      </c>
      <c r="B134" s="70">
        <v>204</v>
      </c>
      <c r="C134" s="70">
        <v>21</v>
      </c>
      <c r="D134" s="70">
        <v>12</v>
      </c>
      <c r="E134" s="70">
        <v>2024</v>
      </c>
      <c r="F134" s="70" t="s">
        <v>1554</v>
      </c>
      <c r="G134" s="70" t="s">
        <v>1977</v>
      </c>
      <c r="H134" s="70" t="s">
        <v>1978</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1999</v>
      </c>
      <c r="B135" s="70">
        <v>443</v>
      </c>
      <c r="C135" s="70">
        <v>1</v>
      </c>
      <c r="D135" s="70">
        <v>27</v>
      </c>
      <c r="E135" s="70">
        <v>1990</v>
      </c>
      <c r="F135" s="70" t="s">
        <v>787</v>
      </c>
      <c r="G135" s="70" t="s">
        <v>2000</v>
      </c>
      <c r="H135" s="70" t="s">
        <v>2001</v>
      </c>
      <c r="I135" s="148"/>
      <c r="J135" s="71">
        <v>17.3876502886602</v>
      </c>
      <c r="K135" s="71">
        <v>6.7836757697798626</v>
      </c>
      <c r="L135" s="71">
        <v>20.590477812769251</v>
      </c>
      <c r="M135" s="71">
        <v>17.730970009464539</v>
      </c>
      <c r="N135" s="71">
        <v>22.89396228098833</v>
      </c>
      <c r="O135" s="71">
        <v>18.834864454062359</v>
      </c>
      <c r="P135" s="71">
        <v>29.759760554346151</v>
      </c>
      <c r="Q135" s="71">
        <v>1.92490943691776</v>
      </c>
      <c r="R135" s="71">
        <v>7.0434776123881404</v>
      </c>
      <c r="S135" s="71">
        <v>2.2495573610952051</v>
      </c>
      <c r="T135" s="72"/>
      <c r="U135" s="71">
        <v>2378161</v>
      </c>
      <c r="V135" s="71">
        <v>1542</v>
      </c>
      <c r="W135" s="71">
        <v>189</v>
      </c>
      <c r="X135" s="71">
        <v>7120</v>
      </c>
      <c r="Y135" s="71">
        <v>9504</v>
      </c>
      <c r="Z135" s="71">
        <v>7747</v>
      </c>
      <c r="AA135" s="71">
        <v>7226</v>
      </c>
      <c r="AB135" s="71">
        <v>31254</v>
      </c>
      <c r="AC135" s="71">
        <v>1219943</v>
      </c>
      <c r="AD135" s="71">
        <v>2.2495573610952051</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2002</v>
      </c>
      <c r="B136" s="70">
        <v>444</v>
      </c>
      <c r="C136" s="70">
        <v>2</v>
      </c>
      <c r="D136" s="70">
        <v>27</v>
      </c>
      <c r="E136" s="70">
        <v>2005</v>
      </c>
      <c r="F136" s="70" t="s">
        <v>789</v>
      </c>
      <c r="G136" s="70" t="s">
        <v>2000</v>
      </c>
      <c r="H136" s="70" t="s">
        <v>2001</v>
      </c>
      <c r="I136" s="148"/>
      <c r="J136" s="71">
        <v>15.338470906767769</v>
      </c>
      <c r="K136" s="71">
        <v>2.749715048063667</v>
      </c>
      <c r="L136" s="71">
        <v>36.907544633924601</v>
      </c>
      <c r="M136" s="71">
        <v>26.393678100181461</v>
      </c>
      <c r="N136" s="71">
        <v>27.988340902497882</v>
      </c>
      <c r="O136" s="71">
        <v>27.28976126766711</v>
      </c>
      <c r="P136" s="71">
        <v>31.79623936130038</v>
      </c>
      <c r="Q136" s="71">
        <v>1.62839172023478</v>
      </c>
      <c r="R136" s="71">
        <v>9.9696603372655961</v>
      </c>
      <c r="S136" s="71">
        <v>1.795478094104606</v>
      </c>
      <c r="T136" s="72"/>
      <c r="U136" s="71">
        <v>2286556</v>
      </c>
      <c r="V136" s="71">
        <v>1201</v>
      </c>
      <c r="W136" s="71">
        <v>308</v>
      </c>
      <c r="X136" s="71">
        <v>5770</v>
      </c>
      <c r="Y136" s="71">
        <v>10282</v>
      </c>
      <c r="Z136" s="71">
        <v>12989</v>
      </c>
      <c r="AA136" s="71">
        <v>6323</v>
      </c>
      <c r="AB136" s="71">
        <v>27640</v>
      </c>
      <c r="AC136" s="71">
        <v>1762928</v>
      </c>
      <c r="AD136" s="71">
        <v>1.795478094104606</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2003</v>
      </c>
      <c r="B137" s="70">
        <v>445</v>
      </c>
      <c r="C137" s="70">
        <v>3</v>
      </c>
      <c r="D137" s="70">
        <v>27</v>
      </c>
      <c r="E137" s="70">
        <v>2006</v>
      </c>
      <c r="F137" s="70" t="s">
        <v>790</v>
      </c>
      <c r="G137" s="70" t="s">
        <v>2000</v>
      </c>
      <c r="H137" s="70" t="s">
        <v>2001</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2004</v>
      </c>
      <c r="B138" s="70">
        <v>446</v>
      </c>
      <c r="C138" s="70">
        <v>4</v>
      </c>
      <c r="D138" s="70">
        <v>27</v>
      </c>
      <c r="E138" s="70">
        <v>2007</v>
      </c>
      <c r="F138" s="70" t="s">
        <v>791</v>
      </c>
      <c r="G138" s="70" t="s">
        <v>2000</v>
      </c>
      <c r="H138" s="70" t="s">
        <v>2001</v>
      </c>
      <c r="I138" s="148"/>
      <c r="J138" s="71">
        <v>15.825575206176859</v>
      </c>
      <c r="K138" s="71">
        <v>2.3443594416130789</v>
      </c>
      <c r="L138" s="71">
        <v>32.293471960854269</v>
      </c>
      <c r="M138" s="71">
        <v>25.761262741317751</v>
      </c>
      <c r="N138" s="71">
        <v>28.43895399625654</v>
      </c>
      <c r="O138" s="71">
        <v>26.308062668351401</v>
      </c>
      <c r="P138" s="71">
        <v>30.955611549770751</v>
      </c>
      <c r="Q138" s="71">
        <v>1.6568557724556201</v>
      </c>
      <c r="R138" s="71">
        <v>10.7861013846045</v>
      </c>
      <c r="S138" s="71">
        <v>2.9750972875342421</v>
      </c>
      <c r="T138" s="72"/>
      <c r="U138" s="71">
        <v>3175841</v>
      </c>
      <c r="V138" s="71">
        <v>958</v>
      </c>
      <c r="W138" s="71">
        <v>289</v>
      </c>
      <c r="X138" s="71">
        <v>6830</v>
      </c>
      <c r="Y138" s="71">
        <v>10232</v>
      </c>
      <c r="Z138" s="71">
        <v>13017</v>
      </c>
      <c r="AA138" s="71">
        <v>6062</v>
      </c>
      <c r="AB138" s="71">
        <v>26636</v>
      </c>
      <c r="AC138" s="71">
        <v>1962024</v>
      </c>
      <c r="AD138" s="71">
        <v>2.9750972875342421</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2005</v>
      </c>
      <c r="B139" s="70">
        <v>447</v>
      </c>
      <c r="C139" s="70">
        <v>5</v>
      </c>
      <c r="D139" s="70">
        <v>27</v>
      </c>
      <c r="E139" s="70">
        <v>2008</v>
      </c>
      <c r="F139" s="70" t="s">
        <v>792</v>
      </c>
      <c r="G139" s="70" t="s">
        <v>2000</v>
      </c>
      <c r="H139" s="70" t="s">
        <v>2001</v>
      </c>
      <c r="I139" s="148"/>
      <c r="J139" s="71">
        <v>18.309271907520731</v>
      </c>
      <c r="K139" s="71">
        <v>1.7233370133022989</v>
      </c>
      <c r="L139" s="71">
        <v>26.759509232973929</v>
      </c>
      <c r="M139" s="71">
        <v>27.401372907474951</v>
      </c>
      <c r="N139" s="71">
        <v>27.845411094839609</v>
      </c>
      <c r="O139" s="71">
        <v>25.455055900026419</v>
      </c>
      <c r="P139" s="71">
        <v>30.425566914103911</v>
      </c>
      <c r="Q139" s="71">
        <v>1.6067289266720799</v>
      </c>
      <c r="R139" s="71">
        <v>10.515604472154349</v>
      </c>
      <c r="S139" s="71">
        <v>2.339338261648102</v>
      </c>
      <c r="T139" s="72"/>
      <c r="U139" s="71">
        <v>3914237</v>
      </c>
      <c r="V139" s="71">
        <v>958</v>
      </c>
      <c r="W139" s="71">
        <v>289</v>
      </c>
      <c r="X139" s="71">
        <v>6830</v>
      </c>
      <c r="Y139" s="71">
        <v>10225</v>
      </c>
      <c r="Z139" s="71">
        <v>13037</v>
      </c>
      <c r="AA139" s="71">
        <v>5965</v>
      </c>
      <c r="AB139" s="71">
        <v>26255</v>
      </c>
      <c r="AC139" s="71">
        <v>1986253</v>
      </c>
      <c r="AD139" s="71">
        <v>2.339338261648102</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2006</v>
      </c>
      <c r="B140" s="70">
        <v>448</v>
      </c>
      <c r="C140" s="70">
        <v>6</v>
      </c>
      <c r="D140" s="70">
        <v>27</v>
      </c>
      <c r="E140" s="70">
        <v>2009</v>
      </c>
      <c r="F140" s="70" t="s">
        <v>176</v>
      </c>
      <c r="G140" s="1064" t="s">
        <v>2000</v>
      </c>
      <c r="H140" s="70" t="s">
        <v>2001</v>
      </c>
      <c r="I140" s="148"/>
      <c r="J140" s="71">
        <v>18.711393045069741</v>
      </c>
      <c r="K140" s="71">
        <v>1.524356131042728</v>
      </c>
      <c r="L140" s="71">
        <v>29.875359905705071</v>
      </c>
      <c r="M140" s="71">
        <v>27.696770311634271</v>
      </c>
      <c r="N140" s="71">
        <v>25.280419987281601</v>
      </c>
      <c r="O140" s="71">
        <v>26.052153709015538</v>
      </c>
      <c r="P140" s="71">
        <v>28.84686063586831</v>
      </c>
      <c r="Q140" s="71">
        <v>1.5061705505009699</v>
      </c>
      <c r="R140" s="71">
        <v>10.307891618465961</v>
      </c>
      <c r="S140" s="71">
        <v>2.268090257528788</v>
      </c>
      <c r="T140" s="72"/>
      <c r="U140" s="71">
        <v>3457910</v>
      </c>
      <c r="V140" s="71">
        <v>806</v>
      </c>
      <c r="W140" s="71">
        <v>349</v>
      </c>
      <c r="X140" s="71">
        <v>7222</v>
      </c>
      <c r="Y140" s="71">
        <v>10204</v>
      </c>
      <c r="Z140" s="71">
        <v>13170</v>
      </c>
      <c r="AA140" s="71">
        <v>5806</v>
      </c>
      <c r="AB140" s="71">
        <v>25836</v>
      </c>
      <c r="AC140" s="71">
        <v>1899473</v>
      </c>
      <c r="AD140" s="71">
        <v>2.268090257528788</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29.349</v>
      </c>
      <c r="BK140" s="71">
        <v>860.71100000000001</v>
      </c>
      <c r="BL140" s="71">
        <v>0</v>
      </c>
      <c r="BM140" s="71">
        <v>0</v>
      </c>
      <c r="BN140" s="72"/>
      <c r="BO140" s="71">
        <v>0</v>
      </c>
      <c r="BP140" s="71">
        <v>0</v>
      </c>
      <c r="BQ140" s="71">
        <v>7</v>
      </c>
      <c r="BR140" s="71">
        <v>2</v>
      </c>
      <c r="BS140" s="71">
        <v>0</v>
      </c>
      <c r="BT140" s="71">
        <v>0</v>
      </c>
      <c r="BU140"/>
      <c r="BV140" s="70">
        <v>860.08</v>
      </c>
      <c r="BW140" s="70">
        <v>0</v>
      </c>
      <c r="BX140" s="70">
        <v>0</v>
      </c>
      <c r="BY140" s="70">
        <v>0</v>
      </c>
      <c r="BZ140" s="70">
        <v>29.98</v>
      </c>
      <c r="CA140" s="70">
        <v>0</v>
      </c>
      <c r="CB140" s="70">
        <v>0</v>
      </c>
      <c r="CC140" s="70">
        <v>0</v>
      </c>
      <c r="CD140" s="70">
        <v>0</v>
      </c>
    </row>
    <row r="141" spans="1:82">
      <c r="A141" s="70" t="s">
        <v>2007</v>
      </c>
      <c r="B141" s="70">
        <v>449</v>
      </c>
      <c r="C141" s="70">
        <v>7</v>
      </c>
      <c r="D141" s="70">
        <v>27</v>
      </c>
      <c r="E141" s="70">
        <v>2010</v>
      </c>
      <c r="F141" s="70" t="s">
        <v>177</v>
      </c>
      <c r="G141" s="1064" t="s">
        <v>2000</v>
      </c>
      <c r="H141" s="70" t="s">
        <v>2001</v>
      </c>
      <c r="I141" s="148"/>
      <c r="J141" s="71">
        <v>17.11041587139901</v>
      </c>
      <c r="K141" s="71">
        <v>1.653170882625093</v>
      </c>
      <c r="L141" s="71">
        <v>26.92472101385745</v>
      </c>
      <c r="M141" s="71">
        <v>29.70439905223072</v>
      </c>
      <c r="N141" s="71">
        <v>28.78508410039727</v>
      </c>
      <c r="O141" s="71">
        <v>26.163995832573178</v>
      </c>
      <c r="P141" s="71">
        <v>28.938569460769429</v>
      </c>
      <c r="Q141" s="71">
        <v>1.5540705526393299</v>
      </c>
      <c r="R141" s="71">
        <v>7.4323750720163657</v>
      </c>
      <c r="S141" s="71">
        <v>1.704793266891548</v>
      </c>
      <c r="T141" s="72"/>
      <c r="U141" s="71">
        <v>3777248</v>
      </c>
      <c r="V141" s="71">
        <v>806</v>
      </c>
      <c r="W141" s="71">
        <v>349</v>
      </c>
      <c r="X141" s="71">
        <v>7222</v>
      </c>
      <c r="Y141" s="71">
        <v>10249</v>
      </c>
      <c r="Z141" s="71">
        <v>13288</v>
      </c>
      <c r="AA141" s="71">
        <v>5679</v>
      </c>
      <c r="AB141" s="71">
        <v>25544</v>
      </c>
      <c r="AC141" s="71">
        <v>1297905</v>
      </c>
      <c r="AD141" s="71">
        <v>1.704793266891548</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33.826999999999998</v>
      </c>
      <c r="BK141" s="71">
        <v>819.61900000000003</v>
      </c>
      <c r="BL141" s="71">
        <v>0</v>
      </c>
      <c r="BM141" s="71">
        <v>0</v>
      </c>
      <c r="BN141" s="72"/>
      <c r="BO141" s="71">
        <v>0</v>
      </c>
      <c r="BP141" s="71">
        <v>0</v>
      </c>
      <c r="BQ141" s="71">
        <v>7</v>
      </c>
      <c r="BR141" s="71">
        <v>2</v>
      </c>
      <c r="BS141" s="71">
        <v>0</v>
      </c>
      <c r="BT141" s="71">
        <v>0</v>
      </c>
      <c r="BU141"/>
      <c r="BV141" s="70">
        <v>824.10299999999995</v>
      </c>
      <c r="BW141" s="70">
        <v>0</v>
      </c>
      <c r="BX141" s="70">
        <v>0</v>
      </c>
      <c r="BY141" s="70">
        <v>0</v>
      </c>
      <c r="BZ141" s="70">
        <v>29.343</v>
      </c>
      <c r="CA141" s="70">
        <v>0</v>
      </c>
      <c r="CB141" s="70">
        <v>0</v>
      </c>
      <c r="CC141" s="70">
        <v>0</v>
      </c>
      <c r="CD141" s="70">
        <v>0</v>
      </c>
    </row>
    <row r="142" spans="1:82">
      <c r="A142" s="70" t="s">
        <v>2008</v>
      </c>
      <c r="B142" s="70">
        <v>450</v>
      </c>
      <c r="C142" s="70">
        <v>8</v>
      </c>
      <c r="D142" s="70">
        <v>27</v>
      </c>
      <c r="E142" s="70">
        <v>2011</v>
      </c>
      <c r="F142" s="70" t="s">
        <v>178</v>
      </c>
      <c r="G142" s="70" t="s">
        <v>2000</v>
      </c>
      <c r="H142" s="70" t="s">
        <v>2001</v>
      </c>
      <c r="I142" s="148"/>
      <c r="J142" s="71">
        <v>22.069305960024369</v>
      </c>
      <c r="K142" s="71">
        <v>2.20914410634653</v>
      </c>
      <c r="L142" s="71">
        <v>24.775176187682501</v>
      </c>
      <c r="M142" s="71">
        <v>34.425358311168232</v>
      </c>
      <c r="N142" s="71">
        <v>33.413112264695343</v>
      </c>
      <c r="O142" s="71">
        <v>25.908301136023898</v>
      </c>
      <c r="P142" s="71">
        <v>27.70146641840547</v>
      </c>
      <c r="Q142" s="71">
        <v>1.7751984494650099</v>
      </c>
      <c r="R142" s="71">
        <v>8.0612825498090839</v>
      </c>
      <c r="S142" s="71">
        <v>2.302366287991271</v>
      </c>
      <c r="T142" s="72"/>
      <c r="U142" s="71">
        <v>3379666</v>
      </c>
      <c r="V142" s="71">
        <v>806</v>
      </c>
      <c r="W142" s="71">
        <v>349</v>
      </c>
      <c r="X142" s="71">
        <v>7222</v>
      </c>
      <c r="Y142" s="71">
        <v>10295</v>
      </c>
      <c r="Z142" s="71">
        <v>13444</v>
      </c>
      <c r="AA142" s="71">
        <v>5598</v>
      </c>
      <c r="AB142" s="71">
        <v>25296</v>
      </c>
      <c r="AC142" s="71">
        <v>1405402</v>
      </c>
      <c r="AD142" s="71">
        <v>2.302366287991271</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35.283000000000001</v>
      </c>
      <c r="BK142" s="71">
        <v>942.86199999999997</v>
      </c>
      <c r="BL142" s="71">
        <v>0</v>
      </c>
      <c r="BM142" s="71">
        <v>0</v>
      </c>
      <c r="BN142" s="72"/>
      <c r="BO142" s="71">
        <v>0</v>
      </c>
      <c r="BP142" s="71">
        <v>0</v>
      </c>
      <c r="BQ142" s="71">
        <v>7</v>
      </c>
      <c r="BR142" s="71">
        <v>2</v>
      </c>
      <c r="BS142" s="71">
        <v>0</v>
      </c>
      <c r="BT142" s="71">
        <v>0</v>
      </c>
      <c r="BU142"/>
      <c r="BV142" s="70">
        <v>945.06</v>
      </c>
      <c r="BW142" s="70">
        <v>0</v>
      </c>
      <c r="BX142" s="70">
        <v>0</v>
      </c>
      <c r="BY142" s="70">
        <v>0</v>
      </c>
      <c r="BZ142" s="70">
        <v>33.085000000000001</v>
      </c>
      <c r="CA142" s="70">
        <v>0</v>
      </c>
      <c r="CB142" s="70">
        <v>0</v>
      </c>
      <c r="CC142" s="70">
        <v>0</v>
      </c>
      <c r="CD142" s="70">
        <v>0</v>
      </c>
    </row>
    <row r="143" spans="1:82">
      <c r="A143" s="70" t="s">
        <v>2009</v>
      </c>
      <c r="B143" s="70">
        <v>451</v>
      </c>
      <c r="C143" s="70">
        <v>9</v>
      </c>
      <c r="D143" s="70">
        <v>27</v>
      </c>
      <c r="E143" s="70">
        <v>2012</v>
      </c>
      <c r="F143" s="70" t="s">
        <v>179</v>
      </c>
      <c r="G143" s="70" t="s">
        <v>2000</v>
      </c>
      <c r="H143" s="70" t="s">
        <v>2001</v>
      </c>
      <c r="I143" s="148"/>
      <c r="J143" s="71">
        <v>28.04292461987048</v>
      </c>
      <c r="K143" s="71">
        <v>2.135151521125819</v>
      </c>
      <c r="L143" s="71">
        <v>24.020851814333561</v>
      </c>
      <c r="M143" s="71">
        <v>37.294497342486324</v>
      </c>
      <c r="N143" s="71">
        <v>38.639296643959362</v>
      </c>
      <c r="O143" s="71">
        <v>26.033282306851003</v>
      </c>
      <c r="P143" s="71">
        <v>27.306670097466835</v>
      </c>
      <c r="Q143" s="71">
        <v>1.8982189683725199</v>
      </c>
      <c r="R143" s="71">
        <v>7.6765968162405169</v>
      </c>
      <c r="S143" s="71">
        <v>2.0662121895204342</v>
      </c>
      <c r="T143" s="72"/>
      <c r="U143" s="71">
        <v>3845804</v>
      </c>
      <c r="V143" s="71">
        <v>806</v>
      </c>
      <c r="W143" s="71">
        <v>349</v>
      </c>
      <c r="X143" s="71">
        <v>7222</v>
      </c>
      <c r="Y143" s="71">
        <v>10289</v>
      </c>
      <c r="Z143" s="71">
        <v>13616</v>
      </c>
      <c r="AA143" s="71">
        <v>5487</v>
      </c>
      <c r="AB143" s="71">
        <v>24896</v>
      </c>
      <c r="AC143" s="71">
        <v>1303672</v>
      </c>
      <c r="AD143" s="71">
        <v>2.0662121895204342</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40.811</v>
      </c>
      <c r="BK143" s="71">
        <v>866.94399999999996</v>
      </c>
      <c r="BL143" s="71">
        <v>0</v>
      </c>
      <c r="BM143" s="71">
        <v>0</v>
      </c>
      <c r="BN143" s="72"/>
      <c r="BO143" s="71">
        <v>0</v>
      </c>
      <c r="BP143" s="71">
        <v>0</v>
      </c>
      <c r="BQ143" s="71">
        <v>7</v>
      </c>
      <c r="BR143" s="71">
        <v>2</v>
      </c>
      <c r="BS143" s="71">
        <v>0</v>
      </c>
      <c r="BT143" s="71">
        <v>0</v>
      </c>
      <c r="BU143"/>
      <c r="BV143" s="70">
        <v>876.23699999999997</v>
      </c>
      <c r="BW143" s="70">
        <v>0</v>
      </c>
      <c r="BX143" s="70">
        <v>0</v>
      </c>
      <c r="BY143" s="70">
        <v>0</v>
      </c>
      <c r="BZ143" s="70">
        <v>31.518000000000001</v>
      </c>
      <c r="CA143" s="70">
        <v>0</v>
      </c>
      <c r="CB143" s="70">
        <v>0</v>
      </c>
      <c r="CC143" s="70">
        <v>0</v>
      </c>
      <c r="CD143" s="70">
        <v>0</v>
      </c>
    </row>
    <row r="144" spans="1:82">
      <c r="A144" s="70" t="s">
        <v>2010</v>
      </c>
      <c r="B144" s="70">
        <v>452</v>
      </c>
      <c r="C144" s="70">
        <v>10</v>
      </c>
      <c r="D144" s="70">
        <v>27</v>
      </c>
      <c r="E144" s="70">
        <v>2013</v>
      </c>
      <c r="F144" s="70" t="s">
        <v>180</v>
      </c>
      <c r="G144" s="70" t="s">
        <v>2000</v>
      </c>
      <c r="H144" s="70" t="s">
        <v>2001</v>
      </c>
      <c r="I144" s="148"/>
      <c r="J144" s="71">
        <v>37.291685363475104</v>
      </c>
      <c r="K144" s="71">
        <v>2.016660687893574</v>
      </c>
      <c r="L144" s="71">
        <v>24.375041140841219</v>
      </c>
      <c r="M144" s="71">
        <v>37.773689013303979</v>
      </c>
      <c r="N144" s="71">
        <v>37.424497145872422</v>
      </c>
      <c r="O144" s="71">
        <v>25.085344537226977</v>
      </c>
      <c r="P144" s="71">
        <v>27.079867809709221</v>
      </c>
      <c r="Q144" s="71">
        <v>1.91143942574861</v>
      </c>
      <c r="R144" s="71">
        <v>7.3764170277785004</v>
      </c>
      <c r="S144" s="71">
        <v>1.907769017023508</v>
      </c>
      <c r="T144" s="72"/>
      <c r="U144" s="71">
        <v>3803253</v>
      </c>
      <c r="V144" s="71">
        <v>806</v>
      </c>
      <c r="W144" s="71">
        <v>349</v>
      </c>
      <c r="X144" s="71">
        <v>7222</v>
      </c>
      <c r="Y144" s="71">
        <v>10287</v>
      </c>
      <c r="Z144" s="71">
        <v>13706</v>
      </c>
      <c r="AA144" s="71">
        <v>5421</v>
      </c>
      <c r="AB144" s="71">
        <v>24710</v>
      </c>
      <c r="AC144" s="71">
        <v>1222802</v>
      </c>
      <c r="AD144" s="71">
        <v>1.907769017023508</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47.241999999999997</v>
      </c>
      <c r="BK144" s="71">
        <v>938.82500000000005</v>
      </c>
      <c r="BL144" s="71">
        <v>0</v>
      </c>
      <c r="BM144" s="71">
        <v>0</v>
      </c>
      <c r="BN144" s="72"/>
      <c r="BO144" s="71">
        <v>0</v>
      </c>
      <c r="BP144" s="71">
        <v>0</v>
      </c>
      <c r="BQ144" s="71">
        <v>7</v>
      </c>
      <c r="BR144" s="71">
        <v>2</v>
      </c>
      <c r="BS144" s="71">
        <v>0</v>
      </c>
      <c r="BT144" s="71">
        <v>0</v>
      </c>
      <c r="BU144"/>
      <c r="BV144" s="70">
        <v>952.49400000000003</v>
      </c>
      <c r="BW144" s="70">
        <v>0</v>
      </c>
      <c r="BX144" s="70">
        <v>0</v>
      </c>
      <c r="BY144" s="70">
        <v>0</v>
      </c>
      <c r="BZ144" s="70">
        <v>33.573</v>
      </c>
      <c r="CA144" s="70">
        <v>0</v>
      </c>
      <c r="CB144" s="70">
        <v>0</v>
      </c>
      <c r="CC144" s="70">
        <v>0</v>
      </c>
      <c r="CD144" s="70">
        <v>0</v>
      </c>
    </row>
    <row r="145" spans="1:82">
      <c r="A145" s="70" t="s">
        <v>2011</v>
      </c>
      <c r="B145" s="70">
        <v>453</v>
      </c>
      <c r="C145" s="70">
        <v>11</v>
      </c>
      <c r="D145" s="70">
        <v>27</v>
      </c>
      <c r="E145" s="70">
        <v>2014</v>
      </c>
      <c r="F145" s="70" t="s">
        <v>181</v>
      </c>
      <c r="G145" s="70" t="s">
        <v>2000</v>
      </c>
      <c r="H145" s="70" t="s">
        <v>2001</v>
      </c>
      <c r="I145" s="148"/>
      <c r="J145" s="71">
        <v>36.482019213513027</v>
      </c>
      <c r="K145" s="71">
        <v>2.2263842724620289</v>
      </c>
      <c r="L145" s="71">
        <v>26.900656538374989</v>
      </c>
      <c r="M145" s="71">
        <v>33.049606714116813</v>
      </c>
      <c r="N145" s="71">
        <v>34.656547757311117</v>
      </c>
      <c r="O145" s="71">
        <v>23.888953630383917</v>
      </c>
      <c r="P145" s="71">
        <v>27.039856980591754</v>
      </c>
      <c r="Q145" s="71">
        <v>1.8118697056706701</v>
      </c>
      <c r="R145" s="71">
        <v>9.1876354571164498</v>
      </c>
      <c r="S145" s="71">
        <v>1.886332358680604</v>
      </c>
      <c r="T145" s="72"/>
      <c r="U145" s="71">
        <v>4196938</v>
      </c>
      <c r="V145" s="71">
        <v>798</v>
      </c>
      <c r="W145" s="71">
        <v>348</v>
      </c>
      <c r="X145" s="71">
        <v>6360</v>
      </c>
      <c r="Y145" s="71">
        <v>10247</v>
      </c>
      <c r="Z145" s="71">
        <v>13747</v>
      </c>
      <c r="AA145" s="71">
        <v>5385</v>
      </c>
      <c r="AB145" s="71">
        <v>24413</v>
      </c>
      <c r="AC145" s="71">
        <v>1527840</v>
      </c>
      <c r="AD145" s="71">
        <v>1.886332358680604</v>
      </c>
      <c r="AE145" s="72"/>
      <c r="AF145" s="71"/>
      <c r="AG145" s="71"/>
      <c r="AH145" s="71"/>
      <c r="AI145" s="71"/>
      <c r="AJ145" s="71"/>
      <c r="AK145" s="71"/>
      <c r="AL145" s="71"/>
      <c r="AM145" s="71"/>
      <c r="AN145" s="71"/>
      <c r="AO145" s="71"/>
      <c r="AP145" s="71"/>
      <c r="AQ145" s="72"/>
      <c r="AR145" s="71">
        <v>473</v>
      </c>
      <c r="AS145" s="71">
        <v>117</v>
      </c>
      <c r="AT145" s="71">
        <v>1</v>
      </c>
      <c r="AU145" s="71">
        <v>0</v>
      </c>
      <c r="AV145" s="71">
        <v>0</v>
      </c>
      <c r="AW145" s="71">
        <v>1</v>
      </c>
      <c r="AX145" s="71"/>
      <c r="AY145" s="72"/>
      <c r="AZ145" s="71">
        <v>2202.5100000000002</v>
      </c>
      <c r="BA145" s="71">
        <v>14128.7</v>
      </c>
      <c r="BB145" s="71">
        <v>550</v>
      </c>
      <c r="BC145" s="71">
        <v>0</v>
      </c>
      <c r="BD145" s="71">
        <v>0</v>
      </c>
      <c r="BE145" s="71">
        <v>5200</v>
      </c>
      <c r="BF145" s="71"/>
      <c r="BG145" s="72"/>
      <c r="BH145" s="71">
        <v>0</v>
      </c>
      <c r="BI145" s="71">
        <v>0</v>
      </c>
      <c r="BJ145" s="71">
        <v>47.743000000000002</v>
      </c>
      <c r="BK145" s="71">
        <v>758.58100000000002</v>
      </c>
      <c r="BL145" s="71">
        <v>0</v>
      </c>
      <c r="BM145" s="71">
        <v>0</v>
      </c>
      <c r="BN145" s="72"/>
      <c r="BO145" s="71">
        <v>0</v>
      </c>
      <c r="BP145" s="71">
        <v>0</v>
      </c>
      <c r="BQ145" s="71">
        <v>7</v>
      </c>
      <c r="BR145" s="71">
        <v>2</v>
      </c>
      <c r="BS145" s="71">
        <v>0</v>
      </c>
      <c r="BT145" s="71">
        <v>0</v>
      </c>
      <c r="BU145"/>
      <c r="BV145" s="70">
        <v>780.60599999999999</v>
      </c>
      <c r="BW145" s="70">
        <v>0</v>
      </c>
      <c r="BX145" s="70">
        <v>0</v>
      </c>
      <c r="BY145" s="70">
        <v>0</v>
      </c>
      <c r="BZ145" s="70">
        <v>25.718</v>
      </c>
      <c r="CA145" s="70">
        <v>0</v>
      </c>
      <c r="CB145" s="70">
        <v>0</v>
      </c>
      <c r="CC145" s="70">
        <v>0</v>
      </c>
      <c r="CD145" s="70">
        <v>0</v>
      </c>
    </row>
    <row r="146" spans="1:82">
      <c r="A146" s="70" t="s">
        <v>2012</v>
      </c>
      <c r="B146" s="70">
        <v>454</v>
      </c>
      <c r="C146" s="70">
        <v>12</v>
      </c>
      <c r="D146" s="70">
        <v>27</v>
      </c>
      <c r="E146" s="70">
        <v>2015</v>
      </c>
      <c r="F146" s="70" t="s">
        <v>182</v>
      </c>
      <c r="G146" s="70" t="s">
        <v>2000</v>
      </c>
      <c r="H146" s="70" t="s">
        <v>2001</v>
      </c>
      <c r="I146" s="148"/>
      <c r="J146" s="71">
        <v>33.687326253212063</v>
      </c>
      <c r="K146" s="71">
        <v>1.8641177899454271</v>
      </c>
      <c r="L146" s="71">
        <v>30.57941617198583</v>
      </c>
      <c r="M146" s="71">
        <v>27.966037473598899</v>
      </c>
      <c r="N146" s="71">
        <v>30.296371893588262</v>
      </c>
      <c r="O146" s="71">
        <v>23.909091623566201</v>
      </c>
      <c r="P146" s="71">
        <v>26.71949990597707</v>
      </c>
      <c r="Q146" s="71">
        <v>1.7471849355494</v>
      </c>
      <c r="R146" s="71">
        <v>7.2415920444827835</v>
      </c>
      <c r="S146" s="71">
        <v>2.283298226064717</v>
      </c>
      <c r="T146" s="72"/>
      <c r="U146" s="71">
        <v>4916636</v>
      </c>
      <c r="V146" s="71">
        <v>798</v>
      </c>
      <c r="W146" s="71">
        <v>348</v>
      </c>
      <c r="X146" s="71">
        <v>6360</v>
      </c>
      <c r="Y146" s="71">
        <v>10271</v>
      </c>
      <c r="Z146" s="71">
        <v>13891</v>
      </c>
      <c r="AA146" s="71">
        <v>5317</v>
      </c>
      <c r="AB146" s="71">
        <v>24048</v>
      </c>
      <c r="AC146" s="71">
        <v>1237832</v>
      </c>
      <c r="AD146" s="71">
        <v>2.283298226064717</v>
      </c>
      <c r="AE146" s="72"/>
      <c r="AF146" s="71">
        <v>52501656.888394073</v>
      </c>
      <c r="AG146" s="71">
        <v>1428152.623577063</v>
      </c>
      <c r="AH146" s="71">
        <v>3800960.704866569</v>
      </c>
      <c r="AI146" s="71">
        <v>39070119.053210683</v>
      </c>
      <c r="AJ146" s="71">
        <v>48538438.457176633</v>
      </c>
      <c r="AK146" s="71">
        <v>0</v>
      </c>
      <c r="AL146" s="71">
        <v>0</v>
      </c>
      <c r="AM146" s="71">
        <v>3295677.5224340782</v>
      </c>
      <c r="AN146" s="71">
        <v>0</v>
      </c>
      <c r="AO146" s="71">
        <v>0</v>
      </c>
      <c r="AP146" s="71">
        <v>148635005.24965909</v>
      </c>
      <c r="AQ146" s="72"/>
      <c r="AR146" s="71">
        <v>507</v>
      </c>
      <c r="AS146" s="71">
        <v>136</v>
      </c>
      <c r="AT146" s="71">
        <v>1</v>
      </c>
      <c r="AU146" s="71">
        <v>0</v>
      </c>
      <c r="AV146" s="71">
        <v>0</v>
      </c>
      <c r="AW146" s="71">
        <v>1</v>
      </c>
      <c r="AX146" s="71"/>
      <c r="AY146" s="72"/>
      <c r="AZ146" s="71">
        <v>2386.11</v>
      </c>
      <c r="BA146" s="71">
        <v>20245.2</v>
      </c>
      <c r="BB146" s="71">
        <v>550</v>
      </c>
      <c r="BC146" s="71">
        <v>0</v>
      </c>
      <c r="BD146" s="71">
        <v>0</v>
      </c>
      <c r="BE146" s="71">
        <v>5200</v>
      </c>
      <c r="BF146" s="71"/>
      <c r="BG146" s="72"/>
      <c r="BH146" s="71">
        <v>0</v>
      </c>
      <c r="BI146" s="71">
        <v>0</v>
      </c>
      <c r="BJ146" s="71">
        <v>40.787999999999997</v>
      </c>
      <c r="BK146" s="71">
        <v>866.18399999999997</v>
      </c>
      <c r="BL146" s="71">
        <v>0</v>
      </c>
      <c r="BM146" s="71">
        <v>0</v>
      </c>
      <c r="BN146" s="72"/>
      <c r="BO146" s="71">
        <v>0</v>
      </c>
      <c r="BP146" s="71">
        <v>0</v>
      </c>
      <c r="BQ146" s="71">
        <v>6</v>
      </c>
      <c r="BR146" s="71">
        <v>2</v>
      </c>
      <c r="BS146" s="71">
        <v>0</v>
      </c>
      <c r="BT146" s="71">
        <v>0</v>
      </c>
      <c r="BU146"/>
      <c r="BV146" s="70">
        <v>878.31299999999999</v>
      </c>
      <c r="BW146" s="70">
        <v>0</v>
      </c>
      <c r="BX146" s="70">
        <v>0</v>
      </c>
      <c r="BY146" s="70">
        <v>0</v>
      </c>
      <c r="BZ146" s="70">
        <v>28.658999999999999</v>
      </c>
      <c r="CA146" s="70">
        <v>0</v>
      </c>
      <c r="CB146" s="70">
        <v>0</v>
      </c>
      <c r="CC146" s="70">
        <v>0</v>
      </c>
      <c r="CD146" s="70">
        <v>0</v>
      </c>
    </row>
    <row r="147" spans="1:82">
      <c r="A147" s="70" t="s">
        <v>2013</v>
      </c>
      <c r="B147" s="70">
        <v>455</v>
      </c>
      <c r="C147" s="70">
        <v>13</v>
      </c>
      <c r="D147" s="70">
        <v>27</v>
      </c>
      <c r="E147" s="70">
        <v>2016</v>
      </c>
      <c r="F147" s="70" t="s">
        <v>155</v>
      </c>
      <c r="G147" s="70" t="s">
        <v>2000</v>
      </c>
      <c r="H147" s="70" t="s">
        <v>2001</v>
      </c>
      <c r="I147" s="148"/>
      <c r="J147" s="71">
        <v>26.80344430157194</v>
      </c>
      <c r="K147" s="71">
        <v>1.8762858103128635</v>
      </c>
      <c r="L147" s="71">
        <v>29.154126762074931</v>
      </c>
      <c r="M147" s="71">
        <v>23.305866945785475</v>
      </c>
      <c r="N147" s="71">
        <v>27.782218876464409</v>
      </c>
      <c r="O147" s="71">
        <v>23.761576523125264</v>
      </c>
      <c r="P147" s="71">
        <v>25.790096025994291</v>
      </c>
      <c r="Q147" s="71">
        <v>1.6757448607722367</v>
      </c>
      <c r="R147" s="71">
        <v>6.8667931761612877</v>
      </c>
      <c r="S147" s="71">
        <v>2.7969944256059289</v>
      </c>
      <c r="T147" s="72"/>
      <c r="U147" s="71">
        <v>4391130</v>
      </c>
      <c r="V147" s="71">
        <v>798</v>
      </c>
      <c r="W147" s="71">
        <v>348</v>
      </c>
      <c r="X147" s="71">
        <v>6360</v>
      </c>
      <c r="Y147" s="71">
        <v>10260</v>
      </c>
      <c r="Z147" s="71">
        <v>13975</v>
      </c>
      <c r="AA147" s="71">
        <v>5308</v>
      </c>
      <c r="AB147" s="71">
        <v>23725</v>
      </c>
      <c r="AC147" s="71">
        <v>1172780.6813467289</v>
      </c>
      <c r="AD147" s="71">
        <v>2.7969944256059289</v>
      </c>
      <c r="AE147" s="72"/>
      <c r="AF147" s="71">
        <v>45484765.521521427</v>
      </c>
      <c r="AG147" s="71">
        <v>1398519.878169792</v>
      </c>
      <c r="AH147" s="71">
        <v>3371812.3153431872</v>
      </c>
      <c r="AI147" s="71">
        <v>36830383.912517957</v>
      </c>
      <c r="AJ147" s="71">
        <v>44135330.20287966</v>
      </c>
      <c r="AK147" s="71">
        <v>0</v>
      </c>
      <c r="AL147" s="71">
        <v>0</v>
      </c>
      <c r="AM147" s="71">
        <v>3253937.7552546239</v>
      </c>
      <c r="AN147" s="71">
        <v>0</v>
      </c>
      <c r="AO147" s="71">
        <v>0</v>
      </c>
      <c r="AP147" s="71">
        <v>134474749.58568665</v>
      </c>
      <c r="AQ147" s="72"/>
      <c r="AR147" s="71">
        <v>537</v>
      </c>
      <c r="AS147" s="71">
        <v>156</v>
      </c>
      <c r="AT147" s="71">
        <v>2</v>
      </c>
      <c r="AU147" s="71">
        <v>0</v>
      </c>
      <c r="AV147" s="71">
        <v>0</v>
      </c>
      <c r="AW147" s="71">
        <v>1</v>
      </c>
      <c r="AX147" s="71"/>
      <c r="AY147" s="72"/>
      <c r="AZ147" s="71">
        <v>2551.61</v>
      </c>
      <c r="BA147" s="71">
        <v>21566</v>
      </c>
      <c r="BB147" s="71">
        <v>559.6</v>
      </c>
      <c r="BC147" s="71">
        <v>0</v>
      </c>
      <c r="BD147" s="71">
        <v>0</v>
      </c>
      <c r="BE147" s="71">
        <v>5200</v>
      </c>
      <c r="BF147" s="71"/>
      <c r="BG147" s="72"/>
      <c r="BH147" s="71">
        <v>0</v>
      </c>
      <c r="BI147" s="71">
        <v>0</v>
      </c>
      <c r="BJ147" s="71">
        <v>47.548000000000002</v>
      </c>
      <c r="BK147" s="71">
        <v>900.99599999999998</v>
      </c>
      <c r="BL147" s="71">
        <v>0</v>
      </c>
      <c r="BM147" s="71">
        <v>0</v>
      </c>
      <c r="BN147" s="72"/>
      <c r="BO147" s="71">
        <v>0</v>
      </c>
      <c r="BP147" s="71">
        <v>0</v>
      </c>
      <c r="BQ147" s="71">
        <v>8</v>
      </c>
      <c r="BR147" s="71">
        <v>2</v>
      </c>
      <c r="BS147" s="71">
        <v>0</v>
      </c>
      <c r="BT147" s="71">
        <v>0</v>
      </c>
      <c r="BU147"/>
      <c r="BV147" s="70">
        <v>919.76800000000003</v>
      </c>
      <c r="BW147" s="70">
        <v>0</v>
      </c>
      <c r="BX147" s="70">
        <v>0</v>
      </c>
      <c r="BY147" s="70">
        <v>0</v>
      </c>
      <c r="BZ147" s="70">
        <v>28.776</v>
      </c>
      <c r="CA147" s="70">
        <v>0</v>
      </c>
      <c r="CB147" s="70">
        <v>0</v>
      </c>
      <c r="CC147" s="70">
        <v>0</v>
      </c>
      <c r="CD147" s="70">
        <v>0</v>
      </c>
    </row>
    <row r="148" spans="1:82">
      <c r="A148" s="70" t="s">
        <v>2014</v>
      </c>
      <c r="B148" s="70">
        <v>456</v>
      </c>
      <c r="C148" s="70">
        <v>14</v>
      </c>
      <c r="D148" s="70">
        <v>27</v>
      </c>
      <c r="E148" s="70">
        <v>2017</v>
      </c>
      <c r="F148" s="70" t="s">
        <v>156</v>
      </c>
      <c r="G148" s="70" t="s">
        <v>2000</v>
      </c>
      <c r="H148" s="70" t="s">
        <v>2001</v>
      </c>
      <c r="I148" s="148"/>
      <c r="J148" s="71">
        <v>22.777686509716453</v>
      </c>
      <c r="K148" s="71">
        <v>1.7976739364740904</v>
      </c>
      <c r="L148" s="71">
        <v>25.307743896736728</v>
      </c>
      <c r="M148" s="71">
        <v>22.378715532608844</v>
      </c>
      <c r="N148" s="71">
        <v>27.897718710639356</v>
      </c>
      <c r="O148" s="71">
        <v>23.385552040960949</v>
      </c>
      <c r="P148" s="71">
        <v>25.443263117687476</v>
      </c>
      <c r="Q148" s="71">
        <v>1.59329808899873</v>
      </c>
      <c r="R148" s="71">
        <v>7.105742249746096</v>
      </c>
      <c r="S148" s="71">
        <v>2.5667555602983652</v>
      </c>
      <c r="T148" s="72"/>
      <c r="U148" s="71">
        <v>4490096</v>
      </c>
      <c r="V148" s="71">
        <v>798</v>
      </c>
      <c r="W148" s="71">
        <v>348</v>
      </c>
      <c r="X148" s="71">
        <v>6360</v>
      </c>
      <c r="Y148" s="71">
        <v>10222</v>
      </c>
      <c r="Z148" s="71">
        <v>13982</v>
      </c>
      <c r="AA148" s="71">
        <v>5270</v>
      </c>
      <c r="AB148" s="71">
        <v>23327</v>
      </c>
      <c r="AC148" s="71">
        <v>1237671</v>
      </c>
      <c r="AD148" s="71">
        <v>2.5667555602983652</v>
      </c>
      <c r="AE148" s="72"/>
      <c r="AF148" s="71">
        <v>41355537.400919966</v>
      </c>
      <c r="AG148" s="71">
        <v>1376085.207213362</v>
      </c>
      <c r="AH148" s="71">
        <v>3961310.0241102008</v>
      </c>
      <c r="AI148" s="71">
        <v>37053315.2260148</v>
      </c>
      <c r="AJ148" s="71">
        <v>49993248.003691196</v>
      </c>
      <c r="AK148" s="71">
        <v>0</v>
      </c>
      <c r="AL148" s="71">
        <v>0</v>
      </c>
      <c r="AM148" s="71">
        <v>3204357.2605062351</v>
      </c>
      <c r="AN148" s="71">
        <v>0</v>
      </c>
      <c r="AO148" s="71">
        <v>0</v>
      </c>
      <c r="AP148" s="71">
        <v>136943853.12245578</v>
      </c>
      <c r="AQ148" s="72"/>
      <c r="AR148" s="71">
        <v>554</v>
      </c>
      <c r="AS148" s="71">
        <v>163</v>
      </c>
      <c r="AT148" s="71">
        <v>6</v>
      </c>
      <c r="AU148" s="71">
        <v>0</v>
      </c>
      <c r="AV148" s="71">
        <v>0</v>
      </c>
      <c r="AW148" s="71">
        <v>1</v>
      </c>
      <c r="AX148" s="71"/>
      <c r="AY148" s="72"/>
      <c r="AZ148" s="71">
        <v>2660.71</v>
      </c>
      <c r="BA148" s="71">
        <v>21897.5</v>
      </c>
      <c r="BB148" s="71">
        <v>617.20000000000005</v>
      </c>
      <c r="BC148" s="71">
        <v>0</v>
      </c>
      <c r="BD148" s="71">
        <v>0</v>
      </c>
      <c r="BE148" s="71">
        <v>5200</v>
      </c>
      <c r="BF148" s="71"/>
      <c r="BG148" s="72"/>
      <c r="BH148" s="71">
        <v>0</v>
      </c>
      <c r="BI148" s="71">
        <v>0</v>
      </c>
      <c r="BJ148" s="71">
        <v>47.96</v>
      </c>
      <c r="BK148" s="71">
        <v>860.48099999999999</v>
      </c>
      <c r="BL148" s="71">
        <v>0</v>
      </c>
      <c r="BM148" s="71">
        <v>0</v>
      </c>
      <c r="BN148" s="72"/>
      <c r="BO148" s="71">
        <v>0</v>
      </c>
      <c r="BP148" s="71">
        <v>0</v>
      </c>
      <c r="BQ148" s="71">
        <v>8</v>
      </c>
      <c r="BR148" s="71">
        <v>2</v>
      </c>
      <c r="BS148" s="71">
        <v>0</v>
      </c>
      <c r="BT148" s="71">
        <v>0</v>
      </c>
      <c r="BU148"/>
      <c r="BV148" s="70">
        <v>880.11</v>
      </c>
      <c r="BW148" s="70">
        <v>0</v>
      </c>
      <c r="BX148" s="70">
        <v>0</v>
      </c>
      <c r="BY148" s="70">
        <v>0</v>
      </c>
      <c r="BZ148" s="70">
        <v>28.331</v>
      </c>
      <c r="CA148" s="70">
        <v>0</v>
      </c>
      <c r="CB148" s="70">
        <v>0</v>
      </c>
      <c r="CC148" s="70">
        <v>0</v>
      </c>
      <c r="CD148" s="70">
        <v>0</v>
      </c>
    </row>
    <row r="149" spans="1:82">
      <c r="A149" s="70" t="s">
        <v>2015</v>
      </c>
      <c r="B149" s="70">
        <v>457</v>
      </c>
      <c r="C149" s="70">
        <v>15</v>
      </c>
      <c r="D149" s="70">
        <v>27</v>
      </c>
      <c r="E149" s="70">
        <v>2018</v>
      </c>
      <c r="F149" s="70" t="s">
        <v>183</v>
      </c>
      <c r="G149" s="70" t="s">
        <v>2000</v>
      </c>
      <c r="H149" s="70" t="s">
        <v>2001</v>
      </c>
      <c r="I149" s="148"/>
      <c r="J149" s="71">
        <v>16.166434413834871</v>
      </c>
      <c r="K149" s="71">
        <v>1.5764438661494478</v>
      </c>
      <c r="L149" s="71">
        <v>22.82118184844337</v>
      </c>
      <c r="M149" s="71">
        <v>20.225636118609</v>
      </c>
      <c r="N149" s="71">
        <v>20.928863025346228</v>
      </c>
      <c r="O149" s="71">
        <v>23.088966298879885</v>
      </c>
      <c r="P149" s="71">
        <v>24.970120119733519</v>
      </c>
      <c r="Q149" s="71">
        <v>1.4556042194096499</v>
      </c>
      <c r="R149" s="71">
        <v>6.8547202897176804</v>
      </c>
      <c r="S149" s="71">
        <v>2.8655773983912902</v>
      </c>
      <c r="T149" s="72"/>
      <c r="U149" s="71">
        <v>4328186</v>
      </c>
      <c r="V149" s="71">
        <v>798</v>
      </c>
      <c r="W149" s="71">
        <v>348</v>
      </c>
      <c r="X149" s="71">
        <v>6360</v>
      </c>
      <c r="Y149" s="71">
        <v>10233</v>
      </c>
      <c r="Z149" s="71">
        <v>14069</v>
      </c>
      <c r="AA149" s="71">
        <v>5224</v>
      </c>
      <c r="AB149" s="71">
        <v>22966</v>
      </c>
      <c r="AC149" s="71">
        <v>1189269</v>
      </c>
      <c r="AD149" s="71">
        <v>2.8655773983912902</v>
      </c>
      <c r="AE149" s="72"/>
      <c r="AF149" s="71">
        <v>36221620.357193202</v>
      </c>
      <c r="AG149" s="71">
        <v>1228584.131378819</v>
      </c>
      <c r="AH149" s="71">
        <v>3430044.9179547341</v>
      </c>
      <c r="AI149" s="71">
        <v>38552024.940551713</v>
      </c>
      <c r="AJ149" s="71">
        <v>47862001.514853008</v>
      </c>
      <c r="AK149" s="71">
        <v>0</v>
      </c>
      <c r="AL149" s="71">
        <v>0</v>
      </c>
      <c r="AM149" s="71">
        <v>3161295.4086037278</v>
      </c>
      <c r="AN149" s="71">
        <v>0</v>
      </c>
      <c r="AO149" s="71">
        <v>0</v>
      </c>
      <c r="AP149" s="71">
        <v>130455571.2705352</v>
      </c>
      <c r="AQ149" s="72"/>
      <c r="AR149" s="71">
        <v>573</v>
      </c>
      <c r="AS149" s="71">
        <v>185</v>
      </c>
      <c r="AT149" s="71">
        <v>11</v>
      </c>
      <c r="AU149" s="71">
        <v>0</v>
      </c>
      <c r="AV149" s="71">
        <v>0</v>
      </c>
      <c r="AW149" s="71">
        <v>1</v>
      </c>
      <c r="AX149" s="71"/>
      <c r="AY149" s="72"/>
      <c r="AZ149" s="71">
        <v>2768.3700000000008</v>
      </c>
      <c r="BA149" s="71">
        <v>23249.200000000001</v>
      </c>
      <c r="BB149" s="71">
        <v>715</v>
      </c>
      <c r="BC149" s="71">
        <v>0</v>
      </c>
      <c r="BD149" s="71">
        <v>0</v>
      </c>
      <c r="BE149" s="71">
        <v>7840</v>
      </c>
      <c r="BF149" s="71"/>
      <c r="BG149" s="72"/>
      <c r="BH149" s="71">
        <v>0</v>
      </c>
      <c r="BI149" s="71">
        <v>0</v>
      </c>
      <c r="BJ149" s="71">
        <v>44.06</v>
      </c>
      <c r="BK149" s="71">
        <v>894.08100000000002</v>
      </c>
      <c r="BL149" s="71">
        <v>0</v>
      </c>
      <c r="BM149" s="71">
        <v>0</v>
      </c>
      <c r="BN149" s="72"/>
      <c r="BO149" s="71">
        <v>0</v>
      </c>
      <c r="BP149" s="71">
        <v>0</v>
      </c>
      <c r="BQ149" s="71">
        <v>8</v>
      </c>
      <c r="BR149" s="71">
        <v>2</v>
      </c>
      <c r="BS149" s="71">
        <v>0</v>
      </c>
      <c r="BT149" s="71">
        <v>0</v>
      </c>
      <c r="BU149"/>
      <c r="BV149" s="70">
        <v>907.74599999999998</v>
      </c>
      <c r="BW149" s="70">
        <v>0</v>
      </c>
      <c r="BX149" s="70">
        <v>0</v>
      </c>
      <c r="BY149" s="70">
        <v>0</v>
      </c>
      <c r="BZ149" s="70">
        <v>30.395</v>
      </c>
      <c r="CA149" s="70">
        <v>0</v>
      </c>
      <c r="CB149" s="70">
        <v>0</v>
      </c>
      <c r="CC149" s="70">
        <v>0</v>
      </c>
      <c r="CD149" s="70">
        <v>0</v>
      </c>
    </row>
    <row r="150" spans="1:82">
      <c r="A150" s="70" t="s">
        <v>2016</v>
      </c>
      <c r="B150" s="70">
        <v>458</v>
      </c>
      <c r="C150" s="70">
        <v>16</v>
      </c>
      <c r="D150" s="70">
        <v>27</v>
      </c>
      <c r="E150" s="70">
        <v>2019</v>
      </c>
      <c r="F150" s="70" t="s">
        <v>158</v>
      </c>
      <c r="G150" s="70" t="s">
        <v>2000</v>
      </c>
      <c r="H150" s="70" t="s">
        <v>2001</v>
      </c>
      <c r="I150" s="148"/>
      <c r="J150" s="71">
        <v>18.655567118636238</v>
      </c>
      <c r="K150" s="71">
        <v>1.4781044207120131</v>
      </c>
      <c r="L150" s="71">
        <v>23.230863384514606</v>
      </c>
      <c r="M150" s="71">
        <v>20.630805976927938</v>
      </c>
      <c r="N150" s="71">
        <v>22.230280119981938</v>
      </c>
      <c r="O150" s="71">
        <v>22.363420652190268</v>
      </c>
      <c r="P150" s="71">
        <v>24.869476786313381</v>
      </c>
      <c r="Q150" s="71">
        <v>1.39051637698437</v>
      </c>
      <c r="R150" s="71">
        <v>6.9635181137188988</v>
      </c>
      <c r="S150" s="71">
        <v>2.2204613745210056</v>
      </c>
      <c r="T150" s="72"/>
      <c r="U150" s="71">
        <v>4172692</v>
      </c>
      <c r="V150" s="71">
        <v>798</v>
      </c>
      <c r="W150" s="71">
        <v>348</v>
      </c>
      <c r="X150" s="71">
        <v>6360</v>
      </c>
      <c r="Y150" s="71">
        <v>10166</v>
      </c>
      <c r="Z150" s="71">
        <v>14001</v>
      </c>
      <c r="AA150" s="71">
        <v>5164</v>
      </c>
      <c r="AB150" s="71">
        <v>22533</v>
      </c>
      <c r="AC150" s="71">
        <v>1227933</v>
      </c>
      <c r="AD150" s="71">
        <v>2.220461374521006</v>
      </c>
      <c r="AE150" s="72"/>
      <c r="AF150" s="71">
        <v>41316131.585078113</v>
      </c>
      <c r="AG150" s="71">
        <v>1188692.813765147</v>
      </c>
      <c r="AH150" s="71">
        <v>4092511.1584654241</v>
      </c>
      <c r="AI150" s="71">
        <v>36454355.864802793</v>
      </c>
      <c r="AJ150" s="71">
        <v>47589906.630170926</v>
      </c>
      <c r="AK150" s="71">
        <v>0</v>
      </c>
      <c r="AL150" s="71">
        <v>0</v>
      </c>
      <c r="AM150" s="71">
        <v>3068824.9716668185</v>
      </c>
      <c r="AN150" s="71">
        <v>0</v>
      </c>
      <c r="AO150" s="71">
        <v>0</v>
      </c>
      <c r="AP150" s="71">
        <v>133710423.02394922</v>
      </c>
      <c r="AQ150" s="72"/>
      <c r="AR150" s="71">
        <v>593</v>
      </c>
      <c r="AS150" s="71">
        <v>209</v>
      </c>
      <c r="AT150" s="71">
        <v>33</v>
      </c>
      <c r="AU150" s="71">
        <v>0</v>
      </c>
      <c r="AV150" s="71">
        <v>0</v>
      </c>
      <c r="AW150" s="71">
        <v>1</v>
      </c>
      <c r="AX150" s="71"/>
      <c r="AY150" s="72"/>
      <c r="AZ150" s="71">
        <v>2887.920000000001</v>
      </c>
      <c r="BA150" s="71">
        <v>24355.200000000001</v>
      </c>
      <c r="BB150" s="71">
        <v>1142.5</v>
      </c>
      <c r="BC150" s="71">
        <v>0</v>
      </c>
      <c r="BD150" s="71">
        <v>0</v>
      </c>
      <c r="BE150" s="71">
        <v>7840</v>
      </c>
      <c r="BF150" s="71"/>
      <c r="BG150" s="72"/>
      <c r="BH150" s="71">
        <v>0</v>
      </c>
      <c r="BI150" s="71">
        <v>0</v>
      </c>
      <c r="BJ150" s="71">
        <v>28.768000000000001</v>
      </c>
      <c r="BK150" s="71">
        <v>924.57600000000002</v>
      </c>
      <c r="BL150" s="71">
        <v>0</v>
      </c>
      <c r="BM150" s="71">
        <v>0</v>
      </c>
      <c r="BN150" s="72"/>
      <c r="BO150" s="71">
        <v>0</v>
      </c>
      <c r="BP150" s="71">
        <v>0</v>
      </c>
      <c r="BQ150" s="71">
        <v>6</v>
      </c>
      <c r="BR150" s="71">
        <v>2</v>
      </c>
      <c r="BS150" s="71">
        <v>0</v>
      </c>
      <c r="BT150" s="71">
        <v>0</v>
      </c>
      <c r="BU150"/>
      <c r="BV150" s="70">
        <v>918.98699999999997</v>
      </c>
      <c r="BW150" s="70">
        <v>0</v>
      </c>
      <c r="BX150" s="70">
        <v>0</v>
      </c>
      <c r="BY150" s="70">
        <v>0</v>
      </c>
      <c r="BZ150" s="70">
        <v>34.356999999999999</v>
      </c>
      <c r="CA150" s="70">
        <v>0</v>
      </c>
      <c r="CB150" s="70">
        <v>0</v>
      </c>
      <c r="CC150" s="70">
        <v>0</v>
      </c>
      <c r="CD150" s="70">
        <v>0</v>
      </c>
    </row>
    <row r="151" spans="1:82">
      <c r="A151" s="70" t="s">
        <v>2017</v>
      </c>
      <c r="B151" s="70">
        <v>459</v>
      </c>
      <c r="C151" s="70">
        <v>17</v>
      </c>
      <c r="D151" s="70">
        <v>27</v>
      </c>
      <c r="E151" s="70">
        <v>2020</v>
      </c>
      <c r="F151" s="70" t="s">
        <v>159</v>
      </c>
      <c r="G151" s="70" t="s">
        <v>2000</v>
      </c>
      <c r="H151" s="70" t="s">
        <v>2001</v>
      </c>
      <c r="I151" s="148"/>
      <c r="J151" s="71">
        <v>14.58219416464339</v>
      </c>
      <c r="K151" s="71">
        <v>1.7441783774034947</v>
      </c>
      <c r="L151" s="71">
        <v>41.556331703324048</v>
      </c>
      <c r="M151" s="71">
        <v>21.211867006218949</v>
      </c>
      <c r="N151" s="71">
        <v>22.080096595980827</v>
      </c>
      <c r="O151" s="71">
        <v>19.597716609697837</v>
      </c>
      <c r="P151" s="71">
        <v>23.515680118647428</v>
      </c>
      <c r="Q151" s="71">
        <v>1.30521353388188</v>
      </c>
      <c r="R151" s="71">
        <v>7.0026943892051303</v>
      </c>
      <c r="S151" s="71">
        <v>1.972796630200621</v>
      </c>
      <c r="T151" s="72"/>
      <c r="U151" s="71">
        <v>2979306</v>
      </c>
      <c r="V151" s="71">
        <v>840</v>
      </c>
      <c r="W151" s="71">
        <v>562</v>
      </c>
      <c r="X151" s="71">
        <v>6377</v>
      </c>
      <c r="Y151" s="71">
        <v>10138</v>
      </c>
      <c r="Z151" s="71">
        <v>14004</v>
      </c>
      <c r="AA151" s="71">
        <v>5190</v>
      </c>
      <c r="AB151" s="71">
        <v>22137</v>
      </c>
      <c r="AC151" s="71">
        <v>1241366</v>
      </c>
      <c r="AD151" s="71">
        <v>1.972796630200621</v>
      </c>
      <c r="AE151" s="72"/>
      <c r="AF151" s="71">
        <v>30850675.522257749</v>
      </c>
      <c r="AG151" s="71">
        <v>1301625.8105828438</v>
      </c>
      <c r="AH151" s="71">
        <v>8383925.951827608</v>
      </c>
      <c r="AI151" s="71">
        <v>35924179.502887964</v>
      </c>
      <c r="AJ151" s="71">
        <v>46817229.811798468</v>
      </c>
      <c r="AK151" s="71"/>
      <c r="AL151" s="71"/>
      <c r="AM151" s="71">
        <v>2889124.4471997321</v>
      </c>
      <c r="AN151" s="71"/>
      <c r="AO151" s="71"/>
      <c r="AP151" s="71">
        <v>126166761.04655437</v>
      </c>
      <c r="AQ151" s="72"/>
      <c r="AR151" s="71">
        <v>611</v>
      </c>
      <c r="AS151" s="71">
        <v>238</v>
      </c>
      <c r="AT151" s="71">
        <v>35</v>
      </c>
      <c r="AU151" s="71">
        <v>0</v>
      </c>
      <c r="AV151" s="71">
        <v>0</v>
      </c>
      <c r="AW151" s="71">
        <v>1</v>
      </c>
      <c r="AX151" s="71"/>
      <c r="AY151" s="72"/>
      <c r="AZ151" s="71">
        <v>2977.7200000000021</v>
      </c>
      <c r="BA151" s="71">
        <v>27772.6</v>
      </c>
      <c r="BB151" s="71">
        <v>1180.9000000000001</v>
      </c>
      <c r="BC151" s="71">
        <v>0</v>
      </c>
      <c r="BD151" s="71">
        <v>0</v>
      </c>
      <c r="BE151" s="71">
        <v>7840</v>
      </c>
      <c r="BF151" s="71"/>
      <c r="BG151" s="72"/>
      <c r="BH151" s="71">
        <v>0</v>
      </c>
      <c r="BI151" s="71">
        <v>0</v>
      </c>
      <c r="BJ151" s="71">
        <v>28.635999999999999</v>
      </c>
      <c r="BK151" s="71">
        <v>1071.442</v>
      </c>
      <c r="BL151" s="71">
        <v>0</v>
      </c>
      <c r="BM151" s="71">
        <v>0</v>
      </c>
      <c r="BN151" s="72"/>
      <c r="BO151" s="71">
        <v>0</v>
      </c>
      <c r="BP151" s="71">
        <v>0</v>
      </c>
      <c r="BQ151" s="71">
        <v>6</v>
      </c>
      <c r="BR151" s="71">
        <v>2</v>
      </c>
      <c r="BS151" s="71">
        <v>0</v>
      </c>
      <c r="BT151" s="71">
        <v>0</v>
      </c>
      <c r="BU151"/>
      <c r="BV151" s="70">
        <v>1064.242</v>
      </c>
      <c r="BW151" s="70">
        <v>0</v>
      </c>
      <c r="BX151" s="70">
        <v>0</v>
      </c>
      <c r="BY151" s="70">
        <v>0</v>
      </c>
      <c r="BZ151" s="70">
        <v>35.835999999999999</v>
      </c>
      <c r="CA151" s="70">
        <v>0</v>
      </c>
      <c r="CB151" s="70">
        <v>0</v>
      </c>
      <c r="CC151" s="70">
        <v>0</v>
      </c>
      <c r="CD151" s="70">
        <v>0</v>
      </c>
    </row>
    <row r="152" spans="1:82">
      <c r="A152" s="70" t="s">
        <v>2018</v>
      </c>
      <c r="B152" s="70">
        <v>459</v>
      </c>
      <c r="C152" s="70">
        <v>18</v>
      </c>
      <c r="D152" s="70">
        <v>27</v>
      </c>
      <c r="E152" s="70">
        <v>2021</v>
      </c>
      <c r="F152" s="70" t="s">
        <v>160</v>
      </c>
      <c r="G152" s="70" t="s">
        <v>2000</v>
      </c>
      <c r="H152" s="70" t="s">
        <v>2001</v>
      </c>
      <c r="I152" s="148"/>
      <c r="J152" s="71">
        <v>20.33256177116192</v>
      </c>
      <c r="K152" s="71">
        <v>1.7616946053823554</v>
      </c>
      <c r="L152" s="71">
        <v>38.198791497226878</v>
      </c>
      <c r="M152" s="71">
        <v>19.242260220182949</v>
      </c>
      <c r="N152" s="71">
        <v>19.329278461114349</v>
      </c>
      <c r="O152" s="71">
        <v>18.893344910409553</v>
      </c>
      <c r="P152" s="71">
        <v>24.134491829055552</v>
      </c>
      <c r="Q152" s="71">
        <v>1.2670002305243599</v>
      </c>
      <c r="R152" s="71">
        <v>7.1893834919455495</v>
      </c>
      <c r="S152" s="71">
        <v>2.657570476293595</v>
      </c>
      <c r="T152" s="72"/>
      <c r="U152" s="71">
        <v>4320129</v>
      </c>
      <c r="V152" s="71">
        <v>840</v>
      </c>
      <c r="W152" s="71">
        <v>562</v>
      </c>
      <c r="X152" s="71">
        <v>6377</v>
      </c>
      <c r="Y152" s="71">
        <v>10059</v>
      </c>
      <c r="Z152" s="71">
        <v>13901</v>
      </c>
      <c r="AA152" s="71">
        <v>5194</v>
      </c>
      <c r="AB152" s="71">
        <v>21700</v>
      </c>
      <c r="AC152" s="71">
        <v>1236376</v>
      </c>
      <c r="AD152" s="71">
        <v>2.657570476293595</v>
      </c>
      <c r="AE152" s="72"/>
      <c r="AF152" s="71">
        <v>49426873.903099909</v>
      </c>
      <c r="AG152" s="71">
        <v>1354172.669569737</v>
      </c>
      <c r="AH152" s="71">
        <v>8059255.8573225774</v>
      </c>
      <c r="AI152" s="71">
        <v>38043211.531512886</v>
      </c>
      <c r="AJ152" s="71">
        <v>45314178.934958488</v>
      </c>
      <c r="AK152" s="71">
        <v>0</v>
      </c>
      <c r="AL152" s="71">
        <v>0</v>
      </c>
      <c r="AM152" s="71">
        <v>2848426.3654293236</v>
      </c>
      <c r="AN152" s="71">
        <v>0</v>
      </c>
      <c r="AO152" s="71">
        <v>0</v>
      </c>
      <c r="AP152" s="71">
        <v>145046119.26189291</v>
      </c>
      <c r="AQ152" s="72"/>
      <c r="AR152" s="71">
        <v>643</v>
      </c>
      <c r="AS152" s="71">
        <v>249</v>
      </c>
      <c r="AT152" s="71">
        <v>35</v>
      </c>
      <c r="AU152" s="71">
        <v>0</v>
      </c>
      <c r="AV152" s="71">
        <v>0</v>
      </c>
      <c r="AW152" s="71">
        <v>1</v>
      </c>
      <c r="AX152" s="71"/>
      <c r="AY152" s="72"/>
      <c r="AZ152" s="71">
        <v>3178.3600000000019</v>
      </c>
      <c r="BA152" s="71">
        <v>28947.599999999999</v>
      </c>
      <c r="BB152" s="71">
        <v>1180.9000000000001</v>
      </c>
      <c r="BC152" s="71">
        <v>0</v>
      </c>
      <c r="BD152" s="71">
        <v>0</v>
      </c>
      <c r="BE152" s="71">
        <v>7820</v>
      </c>
      <c r="BF152" s="71"/>
      <c r="BG152" s="72"/>
      <c r="BH152" s="71">
        <v>0</v>
      </c>
      <c r="BI152" s="71">
        <v>0</v>
      </c>
      <c r="BJ152" s="71">
        <v>32.155000000000001</v>
      </c>
      <c r="BK152" s="71">
        <v>839.56</v>
      </c>
      <c r="BL152" s="71">
        <v>0</v>
      </c>
      <c r="BM152" s="71">
        <v>0</v>
      </c>
      <c r="BN152" s="72"/>
      <c r="BO152" s="71">
        <v>0</v>
      </c>
      <c r="BP152" s="71">
        <v>0</v>
      </c>
      <c r="BQ152" s="71">
        <v>6</v>
      </c>
      <c r="BR152" s="71">
        <v>2</v>
      </c>
      <c r="BS152" s="71">
        <v>0</v>
      </c>
      <c r="BT152" s="71">
        <v>0</v>
      </c>
      <c r="BU152"/>
      <c r="BV152" s="70">
        <v>844.13599999999997</v>
      </c>
      <c r="BW152" s="70">
        <v>0</v>
      </c>
      <c r="BX152" s="70">
        <v>0</v>
      </c>
      <c r="BY152" s="70">
        <v>0</v>
      </c>
      <c r="BZ152" s="70">
        <v>27.579000000000001</v>
      </c>
      <c r="CA152" s="70">
        <v>0</v>
      </c>
      <c r="CB152" s="70">
        <v>0</v>
      </c>
      <c r="CC152" s="70">
        <v>0</v>
      </c>
      <c r="CD152" s="70">
        <v>0</v>
      </c>
    </row>
    <row r="153" spans="1:82">
      <c r="A153" s="70" t="s">
        <v>2019</v>
      </c>
      <c r="B153" s="70">
        <v>459</v>
      </c>
      <c r="C153" s="70">
        <v>19</v>
      </c>
      <c r="D153" s="70">
        <v>27</v>
      </c>
      <c r="E153" s="70">
        <v>2022</v>
      </c>
      <c r="F153" s="70" t="s">
        <v>161</v>
      </c>
      <c r="G153" s="70" t="s">
        <v>2000</v>
      </c>
      <c r="H153" s="70" t="s">
        <v>2001</v>
      </c>
      <c r="I153" s="148"/>
      <c r="J153" s="71">
        <v>27.945243855583644</v>
      </c>
      <c r="K153" s="71">
        <v>1.8560729935264215</v>
      </c>
      <c r="L153" s="71">
        <v>37.333939940996167</v>
      </c>
      <c r="M153" s="71">
        <v>21.683123452433531</v>
      </c>
      <c r="N153" s="71">
        <v>25.032789762808083</v>
      </c>
      <c r="O153" s="71">
        <v>19.710951898307552</v>
      </c>
      <c r="P153" s="71">
        <v>23.831598826529909</v>
      </c>
      <c r="Q153" s="71">
        <v>1.2579896645338837</v>
      </c>
      <c r="R153" s="71">
        <v>7.2735195211608845</v>
      </c>
      <c r="S153" s="71">
        <v>2.1992732569954319</v>
      </c>
      <c r="T153" s="72"/>
      <c r="U153" s="71">
        <v>4651305</v>
      </c>
      <c r="V153" s="71">
        <v>840</v>
      </c>
      <c r="W153" s="71">
        <v>562</v>
      </c>
      <c r="X153" s="71">
        <v>6377</v>
      </c>
      <c r="Y153" s="71">
        <v>10038</v>
      </c>
      <c r="Z153" s="71">
        <v>13779</v>
      </c>
      <c r="AA153" s="71">
        <v>5207</v>
      </c>
      <c r="AB153" s="71">
        <v>21369</v>
      </c>
      <c r="AC153" s="71">
        <v>1266555</v>
      </c>
      <c r="AD153" s="71">
        <v>2.1992732569954319</v>
      </c>
      <c r="AE153" s="72"/>
      <c r="AF153" s="71">
        <v>55060622.221980698</v>
      </c>
      <c r="AG153" s="71">
        <v>1386885.6523651083</v>
      </c>
      <c r="AH153" s="71">
        <v>7965400.713919457</v>
      </c>
      <c r="AI153" s="71">
        <v>35303481.676813222</v>
      </c>
      <c r="AJ153" s="71">
        <v>46765495.208575949</v>
      </c>
      <c r="AK153" s="71">
        <v>0</v>
      </c>
      <c r="AL153" s="71">
        <v>0</v>
      </c>
      <c r="AM153" s="71">
        <v>2759321.1541856527</v>
      </c>
      <c r="AN153" s="71">
        <v>0</v>
      </c>
      <c r="AO153" s="71">
        <v>0</v>
      </c>
      <c r="AP153" s="71">
        <v>149241206.6278401</v>
      </c>
      <c r="AQ153" s="72"/>
      <c r="AR153" s="71">
        <v>682</v>
      </c>
      <c r="AS153" s="71">
        <v>260</v>
      </c>
      <c r="AT153" s="71">
        <v>35</v>
      </c>
      <c r="AU153" s="71">
        <v>0</v>
      </c>
      <c r="AV153" s="71">
        <v>0</v>
      </c>
      <c r="AW153" s="71">
        <v>1</v>
      </c>
      <c r="AX153" s="71"/>
      <c r="AY153" s="72"/>
      <c r="AZ153" s="71">
        <v>3422.8400000000033</v>
      </c>
      <c r="BA153" s="71">
        <v>29492.1</v>
      </c>
      <c r="BB153" s="71">
        <v>1180.9000000000001</v>
      </c>
      <c r="BC153" s="71">
        <v>0</v>
      </c>
      <c r="BD153" s="71">
        <v>0</v>
      </c>
      <c r="BE153" s="71">
        <v>7820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2020</v>
      </c>
      <c r="B154" s="70">
        <v>459</v>
      </c>
      <c r="C154" s="70">
        <v>20</v>
      </c>
      <c r="D154" s="70">
        <v>27</v>
      </c>
      <c r="E154" s="70">
        <v>2023</v>
      </c>
      <c r="F154" s="70" t="s">
        <v>1539</v>
      </c>
      <c r="G154" s="70" t="s">
        <v>2000</v>
      </c>
      <c r="H154" s="70" t="s">
        <v>2001</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718</v>
      </c>
      <c r="AS154" s="71">
        <v>264</v>
      </c>
      <c r="AT154" s="71">
        <v>36</v>
      </c>
      <c r="AU154" s="71">
        <v>0</v>
      </c>
      <c r="AV154" s="71">
        <v>0</v>
      </c>
      <c r="AW154" s="71">
        <v>1</v>
      </c>
      <c r="AX154" s="71"/>
      <c r="AY154" s="72"/>
      <c r="AZ154" s="71">
        <v>3623.1800000000039</v>
      </c>
      <c r="BA154" s="71">
        <v>29690.1</v>
      </c>
      <c r="BB154" s="71">
        <v>1200.7000000000003</v>
      </c>
      <c r="BC154" s="71">
        <v>0</v>
      </c>
      <c r="BD154" s="71">
        <v>0</v>
      </c>
      <c r="BE154" s="71">
        <v>7820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2021</v>
      </c>
      <c r="B155" s="70">
        <v>459</v>
      </c>
      <c r="C155" s="70">
        <v>21</v>
      </c>
      <c r="D155" s="70">
        <v>27</v>
      </c>
      <c r="E155" s="70">
        <v>2024</v>
      </c>
      <c r="F155" s="70" t="s">
        <v>1554</v>
      </c>
      <c r="G155" s="70" t="s">
        <v>2000</v>
      </c>
      <c r="H155" s="70" t="s">
        <v>2001</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2022</v>
      </c>
      <c r="B156" s="70">
        <v>52</v>
      </c>
      <c r="C156" s="70">
        <v>1</v>
      </c>
      <c r="D156" s="70">
        <v>4</v>
      </c>
      <c r="E156" s="70">
        <v>1990</v>
      </c>
      <c r="F156" s="70" t="s">
        <v>787</v>
      </c>
      <c r="G156" s="70" t="s">
        <v>2023</v>
      </c>
      <c r="H156" s="70" t="s">
        <v>1860</v>
      </c>
      <c r="I156" s="148"/>
      <c r="J156" s="71">
        <v>73.547131628884983</v>
      </c>
      <c r="K156" s="71">
        <v>2.0950153300830121</v>
      </c>
      <c r="L156" s="71">
        <v>2.6054902204096759</v>
      </c>
      <c r="M156" s="71">
        <v>13.885576938050731</v>
      </c>
      <c r="N156" s="71">
        <v>26.800677032966579</v>
      </c>
      <c r="O156" s="71">
        <v>17.432035386036809</v>
      </c>
      <c r="P156" s="71">
        <v>26.040820092046872</v>
      </c>
      <c r="Q156" s="71">
        <v>1.51934443269099</v>
      </c>
      <c r="R156" s="71">
        <v>1.456116507738078</v>
      </c>
      <c r="S156" s="71">
        <v>1.6498254114449771</v>
      </c>
      <c r="T156" s="72"/>
      <c r="U156" s="71">
        <v>6259364</v>
      </c>
      <c r="V156" s="71">
        <v>784</v>
      </c>
      <c r="W156" s="71">
        <v>30</v>
      </c>
      <c r="X156" s="71">
        <v>5280</v>
      </c>
      <c r="Y156" s="71">
        <v>8585</v>
      </c>
      <c r="Z156" s="71">
        <v>7170</v>
      </c>
      <c r="AA156" s="71">
        <v>6323</v>
      </c>
      <c r="AB156" s="71">
        <v>24669</v>
      </c>
      <c r="AC156" s="71">
        <v>252202</v>
      </c>
      <c r="AD156" s="71">
        <v>1.6498254114449771</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2024</v>
      </c>
      <c r="B157" s="70">
        <v>53</v>
      </c>
      <c r="C157" s="70">
        <v>2</v>
      </c>
      <c r="D157" s="70">
        <v>4</v>
      </c>
      <c r="E157" s="70">
        <v>2005</v>
      </c>
      <c r="F157" s="70" t="s">
        <v>789</v>
      </c>
      <c r="G157" s="70" t="s">
        <v>2023</v>
      </c>
      <c r="H157" s="70" t="s">
        <v>1860</v>
      </c>
      <c r="I157" s="148"/>
      <c r="J157" s="71">
        <v>45.361151573974936</v>
      </c>
      <c r="K157" s="71">
        <v>1.271895994833846</v>
      </c>
      <c r="L157" s="71">
        <v>8.170104341680533</v>
      </c>
      <c r="M157" s="71">
        <v>25.919709773076409</v>
      </c>
      <c r="N157" s="71">
        <v>30.643039562895389</v>
      </c>
      <c r="O157" s="71">
        <v>28.544052396837738</v>
      </c>
      <c r="P157" s="71">
        <v>36.412552461675787</v>
      </c>
      <c r="Q157" s="71">
        <v>1.43326750252792</v>
      </c>
      <c r="R157" s="71">
        <v>1.1084645277896159</v>
      </c>
      <c r="S157" s="71">
        <v>2.7230800321454849</v>
      </c>
      <c r="T157" s="72"/>
      <c r="U157" s="71">
        <v>4610738</v>
      </c>
      <c r="V157" s="71">
        <v>555</v>
      </c>
      <c r="W157" s="71">
        <v>108</v>
      </c>
      <c r="X157" s="71">
        <v>5231</v>
      </c>
      <c r="Y157" s="71">
        <v>8335</v>
      </c>
      <c r="Z157" s="71">
        <v>13586</v>
      </c>
      <c r="AA157" s="71">
        <v>7241</v>
      </c>
      <c r="AB157" s="71">
        <v>24328</v>
      </c>
      <c r="AC157" s="71">
        <v>196009</v>
      </c>
      <c r="AD157" s="71">
        <v>2.7230800321454849</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2025</v>
      </c>
      <c r="B158" s="70">
        <v>54</v>
      </c>
      <c r="C158" s="70">
        <v>3</v>
      </c>
      <c r="D158" s="70">
        <v>4</v>
      </c>
      <c r="E158" s="70">
        <v>2006</v>
      </c>
      <c r="F158" s="70" t="s">
        <v>790</v>
      </c>
      <c r="G158" s="1064" t="s">
        <v>2023</v>
      </c>
      <c r="H158" s="70" t="s">
        <v>1860</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2026</v>
      </c>
      <c r="B159" s="70">
        <v>55</v>
      </c>
      <c r="C159" s="70">
        <v>4</v>
      </c>
      <c r="D159" s="70">
        <v>4</v>
      </c>
      <c r="E159" s="70">
        <v>2007</v>
      </c>
      <c r="F159" s="70" t="s">
        <v>791</v>
      </c>
      <c r="G159" s="1064" t="s">
        <v>2023</v>
      </c>
      <c r="H159" s="70" t="s">
        <v>1860</v>
      </c>
      <c r="I159" s="148"/>
      <c r="J159" s="71">
        <v>43.512920443055989</v>
      </c>
      <c r="K159" s="71">
        <v>1.029306086431087</v>
      </c>
      <c r="L159" s="71">
        <v>0.97004221826384684</v>
      </c>
      <c r="M159" s="71">
        <v>26.850258518222219</v>
      </c>
      <c r="N159" s="71">
        <v>29.718590307772381</v>
      </c>
      <c r="O159" s="71">
        <v>28.08659037428589</v>
      </c>
      <c r="P159" s="71">
        <v>38.559192149838161</v>
      </c>
      <c r="Q159" s="71">
        <v>1.4916429427649001</v>
      </c>
      <c r="R159" s="71">
        <v>1.006201209835123</v>
      </c>
      <c r="S159" s="71">
        <v>1.429784727350095</v>
      </c>
      <c r="T159" s="72"/>
      <c r="U159" s="71">
        <v>5278239</v>
      </c>
      <c r="V159" s="71">
        <v>450</v>
      </c>
      <c r="W159" s="71">
        <v>11</v>
      </c>
      <c r="X159" s="71">
        <v>5931</v>
      </c>
      <c r="Y159" s="71">
        <v>8407</v>
      </c>
      <c r="Z159" s="71">
        <v>13897</v>
      </c>
      <c r="AA159" s="71">
        <v>7551</v>
      </c>
      <c r="AB159" s="71">
        <v>23980</v>
      </c>
      <c r="AC159" s="71">
        <v>183031</v>
      </c>
      <c r="AD159" s="71">
        <v>1.429784727350095</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2027</v>
      </c>
      <c r="B160" s="70">
        <v>56</v>
      </c>
      <c r="C160" s="70">
        <v>5</v>
      </c>
      <c r="D160" s="70">
        <v>4</v>
      </c>
      <c r="E160" s="70">
        <v>2008</v>
      </c>
      <c r="F160" s="70" t="s">
        <v>792</v>
      </c>
      <c r="G160" s="70" t="s">
        <v>2023</v>
      </c>
      <c r="H160" s="70" t="s">
        <v>1860</v>
      </c>
      <c r="I160" s="148"/>
      <c r="J160" s="71">
        <v>47.516925636666727</v>
      </c>
      <c r="K160" s="71">
        <v>0.76866939654673017</v>
      </c>
      <c r="L160" s="71">
        <v>8.9584913302380151</v>
      </c>
      <c r="M160" s="71">
        <v>26.773226624904002</v>
      </c>
      <c r="N160" s="71">
        <v>29.319670167927519</v>
      </c>
      <c r="O160" s="71">
        <v>27.1967073430596</v>
      </c>
      <c r="P160" s="71">
        <v>36.806519841102073</v>
      </c>
      <c r="Q160" s="71">
        <v>1.4542870391710201</v>
      </c>
      <c r="R160" s="71">
        <v>0.96504117551878388</v>
      </c>
      <c r="S160" s="71">
        <v>2.021330515093867</v>
      </c>
      <c r="T160" s="72"/>
      <c r="U160" s="71">
        <v>6142648</v>
      </c>
      <c r="V160" s="71">
        <v>450</v>
      </c>
      <c r="W160" s="71">
        <v>114</v>
      </c>
      <c r="X160" s="71">
        <v>5931</v>
      </c>
      <c r="Y160" s="71">
        <v>8386</v>
      </c>
      <c r="Z160" s="71">
        <v>13929</v>
      </c>
      <c r="AA160" s="71">
        <v>7216</v>
      </c>
      <c r="AB160" s="71">
        <v>23764</v>
      </c>
      <c r="AC160" s="71">
        <v>182283</v>
      </c>
      <c r="AD160" s="71">
        <v>2.021330515093867</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2028</v>
      </c>
      <c r="B161" s="70">
        <v>57</v>
      </c>
      <c r="C161" s="70">
        <v>6</v>
      </c>
      <c r="D161" s="70">
        <v>4</v>
      </c>
      <c r="E161" s="70">
        <v>2009</v>
      </c>
      <c r="F161" s="70" t="s">
        <v>176</v>
      </c>
      <c r="G161" s="70" t="s">
        <v>2023</v>
      </c>
      <c r="H161" s="70" t="s">
        <v>1860</v>
      </c>
      <c r="I161" s="148"/>
      <c r="J161" s="71">
        <v>67.286158039657579</v>
      </c>
      <c r="K161" s="71">
        <v>0.82914572544274756</v>
      </c>
      <c r="L161" s="71">
        <v>6.6139818421613494</v>
      </c>
      <c r="M161" s="71">
        <v>29.595733791090289</v>
      </c>
      <c r="N161" s="71">
        <v>28.147202774788809</v>
      </c>
      <c r="O161" s="71">
        <v>27.581258858375371</v>
      </c>
      <c r="P161" s="71">
        <v>34.192920237004103</v>
      </c>
      <c r="Q161" s="71">
        <v>1.3716785447723101</v>
      </c>
      <c r="R161" s="71">
        <v>0.96736013200299475</v>
      </c>
      <c r="S161" s="71">
        <v>2.311124342874451</v>
      </c>
      <c r="T161" s="72"/>
      <c r="U161" s="71">
        <v>6838187</v>
      </c>
      <c r="V161" s="71">
        <v>510</v>
      </c>
      <c r="W161" s="71">
        <v>143</v>
      </c>
      <c r="X161" s="71">
        <v>6936</v>
      </c>
      <c r="Y161" s="71">
        <v>8317</v>
      </c>
      <c r="Z161" s="71">
        <v>13943</v>
      </c>
      <c r="AA161" s="71">
        <v>6882</v>
      </c>
      <c r="AB161" s="71">
        <v>23529</v>
      </c>
      <c r="AC161" s="71">
        <v>178259</v>
      </c>
      <c r="AD161" s="71">
        <v>2.311124342874451</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216.12</v>
      </c>
      <c r="BK161" s="71">
        <v>0</v>
      </c>
      <c r="BL161" s="71">
        <v>3.08</v>
      </c>
      <c r="BM161" s="71">
        <v>0</v>
      </c>
      <c r="BN161" s="72"/>
      <c r="BO161" s="71">
        <v>0</v>
      </c>
      <c r="BP161" s="71">
        <v>0</v>
      </c>
      <c r="BQ161" s="71">
        <v>2</v>
      </c>
      <c r="BR161" s="71">
        <v>0</v>
      </c>
      <c r="BS161" s="71">
        <v>1</v>
      </c>
      <c r="BT161" s="71">
        <v>0</v>
      </c>
      <c r="BU161"/>
      <c r="BV161" s="70">
        <v>219.2</v>
      </c>
      <c r="BW161" s="70">
        <v>0</v>
      </c>
      <c r="BX161" s="70">
        <v>0</v>
      </c>
      <c r="BY161" s="70">
        <v>0</v>
      </c>
      <c r="BZ161" s="70">
        <v>0</v>
      </c>
      <c r="CA161" s="70">
        <v>0</v>
      </c>
      <c r="CB161" s="70">
        <v>0</v>
      </c>
      <c r="CC161" s="70">
        <v>0</v>
      </c>
      <c r="CD161" s="70">
        <v>0</v>
      </c>
    </row>
    <row r="162" spans="1:82">
      <c r="A162" s="70" t="s">
        <v>2029</v>
      </c>
      <c r="B162" s="70">
        <v>58</v>
      </c>
      <c r="C162" s="70">
        <v>7</v>
      </c>
      <c r="D162" s="70">
        <v>4</v>
      </c>
      <c r="E162" s="70">
        <v>2010</v>
      </c>
      <c r="F162" s="70" t="s">
        <v>177</v>
      </c>
      <c r="G162" s="70" t="s">
        <v>2023</v>
      </c>
      <c r="H162" s="70" t="s">
        <v>1860</v>
      </c>
      <c r="I162" s="148"/>
      <c r="J162" s="71">
        <v>53.405158522991201</v>
      </c>
      <c r="K162" s="71">
        <v>0.88461005526978909</v>
      </c>
      <c r="L162" s="71">
        <v>6.2391752452841072</v>
      </c>
      <c r="M162" s="71">
        <v>30.38359928232866</v>
      </c>
      <c r="N162" s="71">
        <v>31.101480278598132</v>
      </c>
      <c r="O162" s="71">
        <v>27.453687078083071</v>
      </c>
      <c r="P162" s="71">
        <v>33.412607845442011</v>
      </c>
      <c r="Q162" s="71">
        <v>1.42150244528727</v>
      </c>
      <c r="R162" s="71">
        <v>1.0246719892915059</v>
      </c>
      <c r="S162" s="71">
        <v>1.949303818083171</v>
      </c>
      <c r="T162" s="72"/>
      <c r="U162" s="71">
        <v>5498673</v>
      </c>
      <c r="V162" s="71">
        <v>510</v>
      </c>
      <c r="W162" s="71">
        <v>143</v>
      </c>
      <c r="X162" s="71">
        <v>6936</v>
      </c>
      <c r="Y162" s="71">
        <v>8371</v>
      </c>
      <c r="Z162" s="71">
        <v>13943</v>
      </c>
      <c r="AA162" s="71">
        <v>6557</v>
      </c>
      <c r="AB162" s="71">
        <v>23365</v>
      </c>
      <c r="AC162" s="71">
        <v>178937</v>
      </c>
      <c r="AD162" s="71">
        <v>1.949303818083171</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228.82</v>
      </c>
      <c r="BK162" s="71">
        <v>0</v>
      </c>
      <c r="BL162" s="71">
        <v>3.1840000000000002</v>
      </c>
      <c r="BM162" s="71">
        <v>0</v>
      </c>
      <c r="BN162" s="72"/>
      <c r="BO162" s="71">
        <v>0</v>
      </c>
      <c r="BP162" s="71">
        <v>0</v>
      </c>
      <c r="BQ162" s="71">
        <v>2</v>
      </c>
      <c r="BR162" s="71">
        <v>0</v>
      </c>
      <c r="BS162" s="71">
        <v>1</v>
      </c>
      <c r="BT162" s="71">
        <v>0</v>
      </c>
      <c r="BU162"/>
      <c r="BV162" s="70">
        <v>232.00399999999999</v>
      </c>
      <c r="BW162" s="70">
        <v>0</v>
      </c>
      <c r="BX162" s="70">
        <v>0</v>
      </c>
      <c r="BY162" s="70">
        <v>0</v>
      </c>
      <c r="BZ162" s="70">
        <v>0</v>
      </c>
      <c r="CA162" s="70">
        <v>0</v>
      </c>
      <c r="CB162" s="70">
        <v>0</v>
      </c>
      <c r="CC162" s="70">
        <v>0</v>
      </c>
      <c r="CD162" s="70">
        <v>0</v>
      </c>
    </row>
    <row r="163" spans="1:82">
      <c r="A163" s="70" t="s">
        <v>2030</v>
      </c>
      <c r="B163" s="70">
        <v>59</v>
      </c>
      <c r="C163" s="70">
        <v>8</v>
      </c>
      <c r="D163" s="70">
        <v>4</v>
      </c>
      <c r="E163" s="70">
        <v>2011</v>
      </c>
      <c r="F163" s="70" t="s">
        <v>178</v>
      </c>
      <c r="G163" s="70" t="s">
        <v>2023</v>
      </c>
      <c r="H163" s="70" t="s">
        <v>1860</v>
      </c>
      <c r="I163" s="148"/>
      <c r="J163" s="71">
        <v>49.582772460848339</v>
      </c>
      <c r="K163" s="71">
        <v>1.201266451063322</v>
      </c>
      <c r="L163" s="71">
        <v>6.4787207433463854</v>
      </c>
      <c r="M163" s="71">
        <v>32.90613644506584</v>
      </c>
      <c r="N163" s="71">
        <v>31.39402330695312</v>
      </c>
      <c r="O163" s="71">
        <v>27.020253661722037</v>
      </c>
      <c r="P163" s="71">
        <v>31.402912806573976</v>
      </c>
      <c r="Q163" s="71">
        <v>1.62508975704701</v>
      </c>
      <c r="R163" s="71">
        <v>1.0505578789042089</v>
      </c>
      <c r="S163" s="71">
        <v>2.9387903736881031</v>
      </c>
      <c r="T163" s="72"/>
      <c r="U163" s="71">
        <v>5026496</v>
      </c>
      <c r="V163" s="71">
        <v>510</v>
      </c>
      <c r="W163" s="71">
        <v>143</v>
      </c>
      <c r="X163" s="71">
        <v>6936</v>
      </c>
      <c r="Y163" s="71">
        <v>8389</v>
      </c>
      <c r="Z163" s="71">
        <v>14021</v>
      </c>
      <c r="AA163" s="71">
        <v>6346</v>
      </c>
      <c r="AB163" s="71">
        <v>23157</v>
      </c>
      <c r="AC163" s="71">
        <v>183154</v>
      </c>
      <c r="AD163" s="71">
        <v>2.9387903736881031</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229.559</v>
      </c>
      <c r="BK163" s="71">
        <v>0</v>
      </c>
      <c r="BL163" s="71">
        <v>2.9180000000000001</v>
      </c>
      <c r="BM163" s="71">
        <v>0</v>
      </c>
      <c r="BN163" s="72"/>
      <c r="BO163" s="71">
        <v>0</v>
      </c>
      <c r="BP163" s="71">
        <v>0</v>
      </c>
      <c r="BQ163" s="71">
        <v>2</v>
      </c>
      <c r="BR163" s="71">
        <v>0</v>
      </c>
      <c r="BS163" s="71">
        <v>1</v>
      </c>
      <c r="BT163" s="71">
        <v>0</v>
      </c>
      <c r="BU163"/>
      <c r="BV163" s="70">
        <v>232.477</v>
      </c>
      <c r="BW163" s="70">
        <v>0</v>
      </c>
      <c r="BX163" s="70">
        <v>0</v>
      </c>
      <c r="BY163" s="70">
        <v>0</v>
      </c>
      <c r="BZ163" s="70">
        <v>0</v>
      </c>
      <c r="CA163" s="70">
        <v>0</v>
      </c>
      <c r="CB163" s="70">
        <v>0</v>
      </c>
      <c r="CC163" s="70">
        <v>0</v>
      </c>
      <c r="CD163" s="70">
        <v>0</v>
      </c>
    </row>
    <row r="164" spans="1:82">
      <c r="A164" s="70" t="s">
        <v>2031</v>
      </c>
      <c r="B164" s="70">
        <v>60</v>
      </c>
      <c r="C164" s="70">
        <v>9</v>
      </c>
      <c r="D164" s="70">
        <v>4</v>
      </c>
      <c r="E164" s="70">
        <v>2012</v>
      </c>
      <c r="F164" s="70" t="s">
        <v>179</v>
      </c>
      <c r="G164" s="70" t="s">
        <v>2023</v>
      </c>
      <c r="H164" s="70" t="s">
        <v>1860</v>
      </c>
      <c r="I164" s="148"/>
      <c r="J164" s="71">
        <v>50.411618085198917</v>
      </c>
      <c r="K164" s="71">
        <v>1.074290728507642</v>
      </c>
      <c r="L164" s="71">
        <v>6.3110324291791944</v>
      </c>
      <c r="M164" s="71">
        <v>34.764041577600182</v>
      </c>
      <c r="N164" s="71">
        <v>32.140485515104963</v>
      </c>
      <c r="O164" s="71">
        <v>26.968232001919311</v>
      </c>
      <c r="P164" s="71">
        <v>29.934321238611815</v>
      </c>
      <c r="Q164" s="71">
        <v>1.7714219670709599</v>
      </c>
      <c r="R164" s="71">
        <v>0.99199636307902506</v>
      </c>
      <c r="S164" s="71">
        <v>2.997999009788892</v>
      </c>
      <c r="T164" s="72"/>
      <c r="U164" s="71">
        <v>5502802</v>
      </c>
      <c r="V164" s="71">
        <v>510</v>
      </c>
      <c r="W164" s="71">
        <v>143</v>
      </c>
      <c r="X164" s="71">
        <v>6936</v>
      </c>
      <c r="Y164" s="71">
        <v>8496</v>
      </c>
      <c r="Z164" s="71">
        <v>14105</v>
      </c>
      <c r="AA164" s="71">
        <v>6015</v>
      </c>
      <c r="AB164" s="71">
        <v>23233</v>
      </c>
      <c r="AC164" s="71">
        <v>168465</v>
      </c>
      <c r="AD164" s="71">
        <v>2.997999009788892</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224.83699999999999</v>
      </c>
      <c r="BK164" s="71">
        <v>0</v>
      </c>
      <c r="BL164" s="71">
        <v>0</v>
      </c>
      <c r="BM164" s="71">
        <v>0</v>
      </c>
      <c r="BN164" s="72"/>
      <c r="BO164" s="71">
        <v>0</v>
      </c>
      <c r="BP164" s="71">
        <v>0</v>
      </c>
      <c r="BQ164" s="71">
        <v>2</v>
      </c>
      <c r="BR164" s="71">
        <v>0</v>
      </c>
      <c r="BS164" s="71">
        <v>0</v>
      </c>
      <c r="BT164" s="71">
        <v>0</v>
      </c>
      <c r="BU164"/>
      <c r="BV164" s="70">
        <v>224.83699999999999</v>
      </c>
      <c r="BW164" s="70">
        <v>0</v>
      </c>
      <c r="BX164" s="70">
        <v>0</v>
      </c>
      <c r="BY164" s="70">
        <v>0</v>
      </c>
      <c r="BZ164" s="70">
        <v>0</v>
      </c>
      <c r="CA164" s="70">
        <v>0</v>
      </c>
      <c r="CB164" s="70">
        <v>0</v>
      </c>
      <c r="CC164" s="70">
        <v>0</v>
      </c>
      <c r="CD164" s="70">
        <v>0</v>
      </c>
    </row>
    <row r="165" spans="1:82">
      <c r="A165" s="70" t="s">
        <v>2032</v>
      </c>
      <c r="B165" s="70">
        <v>61</v>
      </c>
      <c r="C165" s="70">
        <v>10</v>
      </c>
      <c r="D165" s="70">
        <v>4</v>
      </c>
      <c r="E165" s="70">
        <v>2013</v>
      </c>
      <c r="F165" s="70" t="s">
        <v>180</v>
      </c>
      <c r="G165" s="70" t="s">
        <v>2023</v>
      </c>
      <c r="H165" s="70" t="s">
        <v>1860</v>
      </c>
      <c r="I165" s="148"/>
      <c r="J165" s="71">
        <v>49.816895399787121</v>
      </c>
      <c r="K165" s="71">
        <v>0.91291184628160782</v>
      </c>
      <c r="L165" s="71">
        <v>5.8233054289024384</v>
      </c>
      <c r="M165" s="71">
        <v>34.609883416073693</v>
      </c>
      <c r="N165" s="71">
        <v>29.12889618946555</v>
      </c>
      <c r="O165" s="71">
        <v>26.099300532675958</v>
      </c>
      <c r="P165" s="71">
        <v>28.818254453830011</v>
      </c>
      <c r="Q165" s="71">
        <v>1.7839585607695101</v>
      </c>
      <c r="R165" s="71">
        <v>0.94975738190200087</v>
      </c>
      <c r="S165" s="71">
        <v>2.7018164564943969</v>
      </c>
      <c r="T165" s="72"/>
      <c r="U165" s="71">
        <v>5609168</v>
      </c>
      <c r="V165" s="71">
        <v>510</v>
      </c>
      <c r="W165" s="71">
        <v>143</v>
      </c>
      <c r="X165" s="71">
        <v>6936</v>
      </c>
      <c r="Y165" s="71">
        <v>8521</v>
      </c>
      <c r="Z165" s="71">
        <v>14260</v>
      </c>
      <c r="AA165" s="71">
        <v>5769</v>
      </c>
      <c r="AB165" s="71">
        <v>23062</v>
      </c>
      <c r="AC165" s="71">
        <v>157443</v>
      </c>
      <c r="AD165" s="71">
        <v>2.7018164564943969</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223.839</v>
      </c>
      <c r="BK165" s="71">
        <v>0</v>
      </c>
      <c r="BL165" s="71">
        <v>0</v>
      </c>
      <c r="BM165" s="71">
        <v>0</v>
      </c>
      <c r="BN165" s="72"/>
      <c r="BO165" s="71">
        <v>0</v>
      </c>
      <c r="BP165" s="71">
        <v>0</v>
      </c>
      <c r="BQ165" s="71">
        <v>3</v>
      </c>
      <c r="BR165" s="71">
        <v>0</v>
      </c>
      <c r="BS165" s="71">
        <v>0</v>
      </c>
      <c r="BT165" s="71">
        <v>0</v>
      </c>
      <c r="BU165"/>
      <c r="BV165" s="70">
        <v>223.839</v>
      </c>
      <c r="BW165" s="70">
        <v>0</v>
      </c>
      <c r="BX165" s="70">
        <v>0</v>
      </c>
      <c r="BY165" s="70">
        <v>0</v>
      </c>
      <c r="BZ165" s="70">
        <v>0</v>
      </c>
      <c r="CA165" s="70">
        <v>0</v>
      </c>
      <c r="CB165" s="70">
        <v>0</v>
      </c>
      <c r="CC165" s="70">
        <v>0</v>
      </c>
      <c r="CD165" s="70">
        <v>0</v>
      </c>
    </row>
    <row r="166" spans="1:82">
      <c r="A166" s="70" t="s">
        <v>2033</v>
      </c>
      <c r="B166" s="70">
        <v>62</v>
      </c>
      <c r="C166" s="70">
        <v>11</v>
      </c>
      <c r="D166" s="70">
        <v>4</v>
      </c>
      <c r="E166" s="70">
        <v>2014</v>
      </c>
      <c r="F166" s="70" t="s">
        <v>181</v>
      </c>
      <c r="G166" s="70" t="s">
        <v>2023</v>
      </c>
      <c r="H166" s="70" t="s">
        <v>1860</v>
      </c>
      <c r="I166" s="148"/>
      <c r="J166" s="71">
        <v>47.290510140031387</v>
      </c>
      <c r="K166" s="71">
        <v>0.9258069840743034</v>
      </c>
      <c r="L166" s="71">
        <v>3.2888223318088401</v>
      </c>
      <c r="M166" s="71">
        <v>40.747196483272617</v>
      </c>
      <c r="N166" s="71">
        <v>28.216995578866889</v>
      </c>
      <c r="O166" s="71">
        <v>24.881213215962532</v>
      </c>
      <c r="P166" s="71">
        <v>27.577139189862564</v>
      </c>
      <c r="Q166" s="71">
        <v>1.7049224134136201</v>
      </c>
      <c r="R166" s="71">
        <v>0.98527263577062252</v>
      </c>
      <c r="S166" s="71">
        <v>2.907660329494508</v>
      </c>
      <c r="T166" s="72"/>
      <c r="U166" s="71">
        <v>5814403</v>
      </c>
      <c r="V166" s="71">
        <v>448</v>
      </c>
      <c r="W166" s="71">
        <v>69</v>
      </c>
      <c r="X166" s="71">
        <v>8748</v>
      </c>
      <c r="Y166" s="71">
        <v>8608</v>
      </c>
      <c r="Z166" s="71">
        <v>14318</v>
      </c>
      <c r="AA166" s="71">
        <v>5492</v>
      </c>
      <c r="AB166" s="71">
        <v>22972</v>
      </c>
      <c r="AC166" s="71">
        <v>163844</v>
      </c>
      <c r="AD166" s="71">
        <v>2.907660329494508</v>
      </c>
      <c r="AE166" s="72"/>
      <c r="AF166" s="71"/>
      <c r="AG166" s="71"/>
      <c r="AH166" s="71"/>
      <c r="AI166" s="71"/>
      <c r="AJ166" s="71"/>
      <c r="AK166" s="71"/>
      <c r="AL166" s="71"/>
      <c r="AM166" s="71"/>
      <c r="AN166" s="71"/>
      <c r="AO166" s="71"/>
      <c r="AP166" s="71"/>
      <c r="AQ166" s="72"/>
      <c r="AR166" s="71">
        <v>523</v>
      </c>
      <c r="AS166" s="71">
        <v>130</v>
      </c>
      <c r="AT166" s="71">
        <v>0</v>
      </c>
      <c r="AU166" s="71">
        <v>0</v>
      </c>
      <c r="AV166" s="71">
        <v>0</v>
      </c>
      <c r="AW166" s="71">
        <v>0</v>
      </c>
      <c r="AX166" s="71"/>
      <c r="AY166" s="72"/>
      <c r="AZ166" s="71">
        <v>2323.9</v>
      </c>
      <c r="BA166" s="71">
        <v>5786.2</v>
      </c>
      <c r="BB166" s="71">
        <v>0</v>
      </c>
      <c r="BC166" s="71">
        <v>0</v>
      </c>
      <c r="BD166" s="71">
        <v>0</v>
      </c>
      <c r="BE166" s="71">
        <v>0</v>
      </c>
      <c r="BF166" s="71"/>
      <c r="BG166" s="72"/>
      <c r="BH166" s="71">
        <v>0</v>
      </c>
      <c r="BI166" s="71">
        <v>0</v>
      </c>
      <c r="BJ166" s="71">
        <v>215.31200000000001</v>
      </c>
      <c r="BK166" s="71">
        <v>0</v>
      </c>
      <c r="BL166" s="71">
        <v>0</v>
      </c>
      <c r="BM166" s="71">
        <v>0</v>
      </c>
      <c r="BN166" s="72"/>
      <c r="BO166" s="71">
        <v>0</v>
      </c>
      <c r="BP166" s="71">
        <v>0</v>
      </c>
      <c r="BQ166" s="71">
        <v>3</v>
      </c>
      <c r="BR166" s="71">
        <v>0</v>
      </c>
      <c r="BS166" s="71">
        <v>0</v>
      </c>
      <c r="BT166" s="71">
        <v>0</v>
      </c>
      <c r="BU166"/>
      <c r="BV166" s="70">
        <v>215.31200000000001</v>
      </c>
      <c r="BW166" s="70">
        <v>0</v>
      </c>
      <c r="BX166" s="70">
        <v>0</v>
      </c>
      <c r="BY166" s="70">
        <v>0</v>
      </c>
      <c r="BZ166" s="70">
        <v>0</v>
      </c>
      <c r="CA166" s="70">
        <v>0</v>
      </c>
      <c r="CB166" s="70">
        <v>0</v>
      </c>
      <c r="CC166" s="70">
        <v>0</v>
      </c>
      <c r="CD166" s="70">
        <v>0</v>
      </c>
    </row>
    <row r="167" spans="1:82">
      <c r="A167" s="70" t="s">
        <v>2034</v>
      </c>
      <c r="B167" s="70">
        <v>63</v>
      </c>
      <c r="C167" s="70">
        <v>12</v>
      </c>
      <c r="D167" s="70">
        <v>4</v>
      </c>
      <c r="E167" s="70">
        <v>2015</v>
      </c>
      <c r="F167" s="70" t="s">
        <v>182</v>
      </c>
      <c r="G167" s="70" t="s">
        <v>2023</v>
      </c>
      <c r="H167" s="70" t="s">
        <v>1860</v>
      </c>
      <c r="I167" s="148"/>
      <c r="J167" s="71">
        <v>42.408569225503783</v>
      </c>
      <c r="K167" s="71">
        <v>0.89770061322490657</v>
      </c>
      <c r="L167" s="71">
        <v>3.8649764448735451</v>
      </c>
      <c r="M167" s="71">
        <v>38.84207426297835</v>
      </c>
      <c r="N167" s="71">
        <v>25.433407419595881</v>
      </c>
      <c r="O167" s="71">
        <v>24.588962848914171</v>
      </c>
      <c r="P167" s="71">
        <v>26.478285688281584</v>
      </c>
      <c r="Q167" s="71">
        <v>1.65338853868503</v>
      </c>
      <c r="R167" s="71">
        <v>0.94426678832332045</v>
      </c>
      <c r="S167" s="71">
        <v>3.5719811211807588</v>
      </c>
      <c r="T167" s="72"/>
      <c r="U167" s="71">
        <v>5976600</v>
      </c>
      <c r="V167" s="71">
        <v>448</v>
      </c>
      <c r="W167" s="71">
        <v>69</v>
      </c>
      <c r="X167" s="71">
        <v>8748</v>
      </c>
      <c r="Y167" s="71">
        <v>8628</v>
      </c>
      <c r="Z167" s="71">
        <v>14286</v>
      </c>
      <c r="AA167" s="71">
        <v>5269</v>
      </c>
      <c r="AB167" s="71">
        <v>22757</v>
      </c>
      <c r="AC167" s="71">
        <v>161407</v>
      </c>
      <c r="AD167" s="71">
        <v>3.5719811211807588</v>
      </c>
      <c r="AE167" s="72"/>
      <c r="AF167" s="71">
        <v>31536634.59277435</v>
      </c>
      <c r="AG167" s="71">
        <v>744815.88785372232</v>
      </c>
      <c r="AH167" s="71">
        <v>783047.2135368028</v>
      </c>
      <c r="AI167" s="71">
        <v>52577992.735951722</v>
      </c>
      <c r="AJ167" s="71">
        <v>37760226.411392741</v>
      </c>
      <c r="AK167" s="71">
        <v>0</v>
      </c>
      <c r="AL167" s="71">
        <v>0</v>
      </c>
      <c r="AM167" s="71">
        <v>3118751.3879753961</v>
      </c>
      <c r="AN167" s="71">
        <v>0</v>
      </c>
      <c r="AO167" s="71">
        <v>0</v>
      </c>
      <c r="AP167" s="71">
        <v>126521468.22948474</v>
      </c>
      <c r="AQ167" s="72"/>
      <c r="AR167" s="71">
        <v>577</v>
      </c>
      <c r="AS167" s="71">
        <v>213</v>
      </c>
      <c r="AT167" s="71">
        <v>0</v>
      </c>
      <c r="AU167" s="71">
        <v>0</v>
      </c>
      <c r="AV167" s="71">
        <v>0</v>
      </c>
      <c r="AW167" s="71">
        <v>0</v>
      </c>
      <c r="AX167" s="71"/>
      <c r="AY167" s="72"/>
      <c r="AZ167" s="71">
        <v>2602.1999999999998</v>
      </c>
      <c r="BA167" s="71">
        <v>21217.7</v>
      </c>
      <c r="BB167" s="71">
        <v>0</v>
      </c>
      <c r="BC167" s="71">
        <v>0</v>
      </c>
      <c r="BD167" s="71">
        <v>0</v>
      </c>
      <c r="BE167" s="71">
        <v>0</v>
      </c>
      <c r="BF167" s="71"/>
      <c r="BG167" s="72"/>
      <c r="BH167" s="71">
        <v>0</v>
      </c>
      <c r="BI167" s="71">
        <v>0</v>
      </c>
      <c r="BJ167" s="71">
        <v>220.48699999999999</v>
      </c>
      <c r="BK167" s="71">
        <v>0</v>
      </c>
      <c r="BL167" s="71">
        <v>0</v>
      </c>
      <c r="BM167" s="71">
        <v>0</v>
      </c>
      <c r="BN167" s="72"/>
      <c r="BO167" s="71">
        <v>0</v>
      </c>
      <c r="BP167" s="71">
        <v>0</v>
      </c>
      <c r="BQ167" s="71">
        <v>3</v>
      </c>
      <c r="BR167" s="71">
        <v>0</v>
      </c>
      <c r="BS167" s="71">
        <v>0</v>
      </c>
      <c r="BT167" s="71">
        <v>0</v>
      </c>
      <c r="BU167"/>
      <c r="BV167" s="70">
        <v>220.48699999999999</v>
      </c>
      <c r="BW167" s="70">
        <v>0</v>
      </c>
      <c r="BX167" s="70">
        <v>0</v>
      </c>
      <c r="BY167" s="70">
        <v>0</v>
      </c>
      <c r="BZ167" s="70">
        <v>0</v>
      </c>
      <c r="CA167" s="70">
        <v>0</v>
      </c>
      <c r="CB167" s="70">
        <v>0</v>
      </c>
      <c r="CC167" s="70">
        <v>0</v>
      </c>
      <c r="CD167" s="70">
        <v>0</v>
      </c>
    </row>
    <row r="168" spans="1:82">
      <c r="A168" s="70" t="s">
        <v>2035</v>
      </c>
      <c r="B168" s="70">
        <v>64</v>
      </c>
      <c r="C168" s="70">
        <v>13</v>
      </c>
      <c r="D168" s="70">
        <v>4</v>
      </c>
      <c r="E168" s="70">
        <v>2016</v>
      </c>
      <c r="F168" s="70" t="s">
        <v>155</v>
      </c>
      <c r="G168" s="70" t="s">
        <v>2023</v>
      </c>
      <c r="H168" s="70" t="s">
        <v>1860</v>
      </c>
      <c r="I168" s="148"/>
      <c r="J168" s="71">
        <v>38.404310430381948</v>
      </c>
      <c r="K168" s="71">
        <v>0.90343587413578119</v>
      </c>
      <c r="L168" s="71">
        <v>4.0922028749124406</v>
      </c>
      <c r="M168" s="71">
        <v>33.697227581007773</v>
      </c>
      <c r="N168" s="71">
        <v>25.186047083616263</v>
      </c>
      <c r="O168" s="71">
        <v>24.281865783667399</v>
      </c>
      <c r="P168" s="71">
        <v>25.44998549061004</v>
      </c>
      <c r="Q168" s="71">
        <v>1.5900682109886024</v>
      </c>
      <c r="R168" s="71">
        <v>1.0698721897579477</v>
      </c>
      <c r="S168" s="71">
        <v>2.328470277438794</v>
      </c>
      <c r="T168" s="72"/>
      <c r="U168" s="71">
        <v>5017216</v>
      </c>
      <c r="V168" s="71">
        <v>448</v>
      </c>
      <c r="W168" s="71">
        <v>69</v>
      </c>
      <c r="X168" s="71">
        <v>8748</v>
      </c>
      <c r="Y168" s="71">
        <v>8673</v>
      </c>
      <c r="Z168" s="71">
        <v>14281</v>
      </c>
      <c r="AA168" s="71">
        <v>5238</v>
      </c>
      <c r="AB168" s="71">
        <v>22512</v>
      </c>
      <c r="AC168" s="71">
        <v>182723.63874510431</v>
      </c>
      <c r="AD168" s="71">
        <v>2.328470277438794</v>
      </c>
      <c r="AE168" s="72"/>
      <c r="AF168" s="71">
        <v>27040119.340418451</v>
      </c>
      <c r="AG168" s="71">
        <v>707307.50954975083</v>
      </c>
      <c r="AH168" s="71">
        <v>629779.04225763946</v>
      </c>
      <c r="AI168" s="71">
        <v>52128571.887681983</v>
      </c>
      <c r="AJ168" s="71">
        <v>36108191.726780668</v>
      </c>
      <c r="AK168" s="71">
        <v>0</v>
      </c>
      <c r="AL168" s="71">
        <v>0</v>
      </c>
      <c r="AM168" s="71">
        <v>3087572.0441008261</v>
      </c>
      <c r="AN168" s="71">
        <v>0</v>
      </c>
      <c r="AO168" s="71">
        <v>0</v>
      </c>
      <c r="AP168" s="71">
        <v>119701541.55078931</v>
      </c>
      <c r="AQ168" s="72"/>
      <c r="AR168" s="71">
        <v>620</v>
      </c>
      <c r="AS168" s="71">
        <v>286</v>
      </c>
      <c r="AT168" s="71">
        <v>0</v>
      </c>
      <c r="AU168" s="71">
        <v>0</v>
      </c>
      <c r="AV168" s="71">
        <v>0</v>
      </c>
      <c r="AW168" s="71">
        <v>0</v>
      </c>
      <c r="AX168" s="71"/>
      <c r="AY168" s="72"/>
      <c r="AZ168" s="71">
        <v>2826.9</v>
      </c>
      <c r="BA168" s="71">
        <v>31100.5</v>
      </c>
      <c r="BB168" s="71">
        <v>0</v>
      </c>
      <c r="BC168" s="71">
        <v>0</v>
      </c>
      <c r="BD168" s="71">
        <v>0</v>
      </c>
      <c r="BE168" s="71">
        <v>0</v>
      </c>
      <c r="BF168" s="71"/>
      <c r="BG168" s="72"/>
      <c r="BH168" s="71">
        <v>0</v>
      </c>
      <c r="BI168" s="71">
        <v>0</v>
      </c>
      <c r="BJ168" s="71">
        <v>232.012</v>
      </c>
      <c r="BK168" s="71">
        <v>0</v>
      </c>
      <c r="BL168" s="71">
        <v>0</v>
      </c>
      <c r="BM168" s="71">
        <v>0</v>
      </c>
      <c r="BN168" s="72"/>
      <c r="BO168" s="71">
        <v>0</v>
      </c>
      <c r="BP168" s="71">
        <v>0</v>
      </c>
      <c r="BQ168" s="71">
        <v>4</v>
      </c>
      <c r="BR168" s="71">
        <v>0</v>
      </c>
      <c r="BS168" s="71">
        <v>0</v>
      </c>
      <c r="BT168" s="71">
        <v>0</v>
      </c>
      <c r="BU168"/>
      <c r="BV168" s="70">
        <v>232.012</v>
      </c>
      <c r="BW168" s="70">
        <v>0</v>
      </c>
      <c r="BX168" s="70">
        <v>0</v>
      </c>
      <c r="BY168" s="70">
        <v>0</v>
      </c>
      <c r="BZ168" s="70">
        <v>0</v>
      </c>
      <c r="CA168" s="70">
        <v>0</v>
      </c>
      <c r="CB168" s="70">
        <v>0</v>
      </c>
      <c r="CC168" s="70">
        <v>0</v>
      </c>
      <c r="CD168" s="70">
        <v>0</v>
      </c>
    </row>
    <row r="169" spans="1:82">
      <c r="A169" s="70" t="s">
        <v>2036</v>
      </c>
      <c r="B169" s="70">
        <v>65</v>
      </c>
      <c r="C169" s="70">
        <v>14</v>
      </c>
      <c r="D169" s="70">
        <v>4</v>
      </c>
      <c r="E169" s="70">
        <v>2017</v>
      </c>
      <c r="F169" s="70" t="s">
        <v>156</v>
      </c>
      <c r="G169" s="70" t="s">
        <v>2023</v>
      </c>
      <c r="H169" s="70" t="s">
        <v>1860</v>
      </c>
      <c r="I169" s="148"/>
      <c r="J169" s="71">
        <v>39.020407003028787</v>
      </c>
      <c r="K169" s="71">
        <v>0.92236950016404884</v>
      </c>
      <c r="L169" s="71">
        <v>3.8068294012824238</v>
      </c>
      <c r="M169" s="71">
        <v>33.394923732453314</v>
      </c>
      <c r="N169" s="71">
        <v>25.960026186797602</v>
      </c>
      <c r="O169" s="71">
        <v>23.907386702438547</v>
      </c>
      <c r="P169" s="71">
        <v>24.651480356529841</v>
      </c>
      <c r="Q169" s="71">
        <v>1.52383419923529</v>
      </c>
      <c r="R169" s="71">
        <v>1.0587557157778009</v>
      </c>
      <c r="S169" s="71">
        <v>4.1143795056843659</v>
      </c>
      <c r="T169" s="72"/>
      <c r="U169" s="71">
        <v>5431422</v>
      </c>
      <c r="V169" s="71">
        <v>448</v>
      </c>
      <c r="W169" s="71">
        <v>69</v>
      </c>
      <c r="X169" s="71">
        <v>8748</v>
      </c>
      <c r="Y169" s="71">
        <v>8739</v>
      </c>
      <c r="Z169" s="71">
        <v>14294</v>
      </c>
      <c r="AA169" s="71">
        <v>5106</v>
      </c>
      <c r="AB169" s="71">
        <v>22310</v>
      </c>
      <c r="AC169" s="71">
        <v>184413</v>
      </c>
      <c r="AD169" s="71">
        <v>4.1143795056843659</v>
      </c>
      <c r="AE169" s="72"/>
      <c r="AF169" s="71">
        <v>29305084.962820031</v>
      </c>
      <c r="AG169" s="71">
        <v>732038.98995001172</v>
      </c>
      <c r="AH169" s="71">
        <v>802574.40250236669</v>
      </c>
      <c r="AI169" s="71">
        <v>52968432.693994492</v>
      </c>
      <c r="AJ169" s="71">
        <v>38413136.076471642</v>
      </c>
      <c r="AK169" s="71">
        <v>0</v>
      </c>
      <c r="AL169" s="71">
        <v>0</v>
      </c>
      <c r="AM169" s="71">
        <v>3064655.1413338231</v>
      </c>
      <c r="AN169" s="71">
        <v>0</v>
      </c>
      <c r="AO169" s="71">
        <v>0</v>
      </c>
      <c r="AP169" s="71">
        <v>125285922.26707236</v>
      </c>
      <c r="AQ169" s="72"/>
      <c r="AR169" s="71">
        <v>639</v>
      </c>
      <c r="AS169" s="71">
        <v>336</v>
      </c>
      <c r="AT169" s="71">
        <v>0</v>
      </c>
      <c r="AU169" s="71">
        <v>0</v>
      </c>
      <c r="AV169" s="71">
        <v>0</v>
      </c>
      <c r="AW169" s="71">
        <v>0</v>
      </c>
      <c r="AX169" s="71"/>
      <c r="AY169" s="72"/>
      <c r="AZ169" s="71">
        <v>2922</v>
      </c>
      <c r="BA169" s="71">
        <v>36850.400000000001</v>
      </c>
      <c r="BB169" s="71">
        <v>0</v>
      </c>
      <c r="BC169" s="71">
        <v>0</v>
      </c>
      <c r="BD169" s="71">
        <v>0</v>
      </c>
      <c r="BE169" s="71">
        <v>0</v>
      </c>
      <c r="BF169" s="71"/>
      <c r="BG169" s="72"/>
      <c r="BH169" s="71">
        <v>0</v>
      </c>
      <c r="BI169" s="71">
        <v>0</v>
      </c>
      <c r="BJ169" s="71">
        <v>243.898</v>
      </c>
      <c r="BK169" s="71">
        <v>0</v>
      </c>
      <c r="BL169" s="71">
        <v>0</v>
      </c>
      <c r="BM169" s="71">
        <v>0</v>
      </c>
      <c r="BN169" s="72"/>
      <c r="BO169" s="71">
        <v>0</v>
      </c>
      <c r="BP169" s="71">
        <v>0</v>
      </c>
      <c r="BQ169" s="71">
        <v>4</v>
      </c>
      <c r="BR169" s="71">
        <v>0</v>
      </c>
      <c r="BS169" s="71">
        <v>0</v>
      </c>
      <c r="BT169" s="71">
        <v>0</v>
      </c>
      <c r="BU169"/>
      <c r="BV169" s="70">
        <v>243.898</v>
      </c>
      <c r="BW169" s="70">
        <v>0</v>
      </c>
      <c r="BX169" s="70">
        <v>0</v>
      </c>
      <c r="BY169" s="70">
        <v>0</v>
      </c>
      <c r="BZ169" s="70">
        <v>0</v>
      </c>
      <c r="CA169" s="70">
        <v>0</v>
      </c>
      <c r="CB169" s="70">
        <v>0</v>
      </c>
      <c r="CC169" s="70">
        <v>0</v>
      </c>
      <c r="CD169" s="70">
        <v>0</v>
      </c>
    </row>
    <row r="170" spans="1:82">
      <c r="A170" s="70" t="s">
        <v>2037</v>
      </c>
      <c r="B170" s="70">
        <v>66</v>
      </c>
      <c r="C170" s="70">
        <v>15</v>
      </c>
      <c r="D170" s="70">
        <v>4</v>
      </c>
      <c r="E170" s="70">
        <v>2018</v>
      </c>
      <c r="F170" s="70" t="s">
        <v>183</v>
      </c>
      <c r="G170" s="70" t="s">
        <v>2023</v>
      </c>
      <c r="H170" s="70" t="s">
        <v>1860</v>
      </c>
      <c r="I170" s="148"/>
      <c r="J170" s="71">
        <v>39.663764532191685</v>
      </c>
      <c r="K170" s="71">
        <v>0.86112424448314573</v>
      </c>
      <c r="L170" s="71">
        <v>3.5450580164554055</v>
      </c>
      <c r="M170" s="71">
        <v>33.914476322930632</v>
      </c>
      <c r="N170" s="71">
        <v>23.691428907133748</v>
      </c>
      <c r="O170" s="71">
        <v>23.226820671550716</v>
      </c>
      <c r="P170" s="71">
        <v>23.832507449653772</v>
      </c>
      <c r="Q170" s="71">
        <v>1.40160374936972</v>
      </c>
      <c r="R170" s="71">
        <v>1.0474974974479467</v>
      </c>
      <c r="S170" s="71">
        <v>3.6362671526052237</v>
      </c>
      <c r="T170" s="72"/>
      <c r="U170" s="71">
        <v>5761566</v>
      </c>
      <c r="V170" s="71">
        <v>448</v>
      </c>
      <c r="W170" s="71">
        <v>69</v>
      </c>
      <c r="X170" s="71">
        <v>8748</v>
      </c>
      <c r="Y170" s="71">
        <v>8792</v>
      </c>
      <c r="Z170" s="71">
        <v>14153</v>
      </c>
      <c r="AA170" s="71">
        <v>4986</v>
      </c>
      <c r="AB170" s="71">
        <v>22114</v>
      </c>
      <c r="AC170" s="71">
        <v>181737</v>
      </c>
      <c r="AD170" s="71">
        <v>3.6362671526052242</v>
      </c>
      <c r="AE170" s="72"/>
      <c r="AF170" s="71">
        <v>29970039.43280305</v>
      </c>
      <c r="AG170" s="71">
        <v>650345.73971798643</v>
      </c>
      <c r="AH170" s="71">
        <v>756877.70210012258</v>
      </c>
      <c r="AI170" s="71">
        <v>51108190.011441953</v>
      </c>
      <c r="AJ170" s="71">
        <v>34620511.709570207</v>
      </c>
      <c r="AK170" s="71">
        <v>0</v>
      </c>
      <c r="AL170" s="71">
        <v>0</v>
      </c>
      <c r="AM170" s="71">
        <v>3044016.6622774028</v>
      </c>
      <c r="AN170" s="71">
        <v>0</v>
      </c>
      <c r="AO170" s="71">
        <v>0</v>
      </c>
      <c r="AP170" s="71">
        <v>120149981.25791073</v>
      </c>
      <c r="AQ170" s="72"/>
      <c r="AR170" s="71">
        <v>672</v>
      </c>
      <c r="AS170" s="71">
        <v>395</v>
      </c>
      <c r="AT170" s="71">
        <v>1</v>
      </c>
      <c r="AU170" s="71">
        <v>0</v>
      </c>
      <c r="AV170" s="71">
        <v>0</v>
      </c>
      <c r="AW170" s="71">
        <v>0</v>
      </c>
      <c r="AX170" s="71"/>
      <c r="AY170" s="72"/>
      <c r="AZ170" s="71">
        <v>3090.5</v>
      </c>
      <c r="BA170" s="71">
        <v>42360.5</v>
      </c>
      <c r="BB170" s="71">
        <v>20</v>
      </c>
      <c r="BC170" s="71">
        <v>0</v>
      </c>
      <c r="BD170" s="71">
        <v>0</v>
      </c>
      <c r="BE170" s="71">
        <v>0</v>
      </c>
      <c r="BF170" s="71"/>
      <c r="BG170" s="72"/>
      <c r="BH170" s="71">
        <v>0</v>
      </c>
      <c r="BI170" s="71">
        <v>0</v>
      </c>
      <c r="BJ170" s="71">
        <v>243.89099999999999</v>
      </c>
      <c r="BK170" s="71">
        <v>0</v>
      </c>
      <c r="BL170" s="71">
        <v>0</v>
      </c>
      <c r="BM170" s="71">
        <v>0</v>
      </c>
      <c r="BN170" s="72"/>
      <c r="BO170" s="71">
        <v>0</v>
      </c>
      <c r="BP170" s="71">
        <v>0</v>
      </c>
      <c r="BQ170" s="71">
        <v>4</v>
      </c>
      <c r="BR170" s="71">
        <v>0</v>
      </c>
      <c r="BS170" s="71">
        <v>0</v>
      </c>
      <c r="BT170" s="71">
        <v>0</v>
      </c>
      <c r="BU170"/>
      <c r="BV170" s="70">
        <v>243.89099999999999</v>
      </c>
      <c r="BW170" s="70">
        <v>0</v>
      </c>
      <c r="BX170" s="70">
        <v>0</v>
      </c>
      <c r="BY170" s="70">
        <v>0</v>
      </c>
      <c r="BZ170" s="70">
        <v>0</v>
      </c>
      <c r="CA170" s="70">
        <v>0</v>
      </c>
      <c r="CB170" s="70">
        <v>0</v>
      </c>
      <c r="CC170" s="70">
        <v>0</v>
      </c>
      <c r="CD170" s="70">
        <v>0</v>
      </c>
    </row>
    <row r="171" spans="1:82">
      <c r="A171" s="70" t="s">
        <v>2038</v>
      </c>
      <c r="B171" s="70">
        <v>67</v>
      </c>
      <c r="C171" s="70">
        <v>16</v>
      </c>
      <c r="D171" s="70">
        <v>4</v>
      </c>
      <c r="E171" s="70">
        <v>2019</v>
      </c>
      <c r="F171" s="70" t="s">
        <v>158</v>
      </c>
      <c r="G171" s="70" t="s">
        <v>2023</v>
      </c>
      <c r="H171" s="70" t="s">
        <v>1860</v>
      </c>
      <c r="I171" s="148"/>
      <c r="J171" s="71">
        <v>33.004124595699395</v>
      </c>
      <c r="K171" s="71">
        <v>0.77262373990524669</v>
      </c>
      <c r="L171" s="71">
        <v>3.5641127030098976</v>
      </c>
      <c r="M171" s="71">
        <v>32.329237878560555</v>
      </c>
      <c r="N171" s="71">
        <v>23.084598441663918</v>
      </c>
      <c r="O171" s="71">
        <v>22.406547025849946</v>
      </c>
      <c r="P171" s="71">
        <v>22.904576219153068</v>
      </c>
      <c r="Q171" s="71">
        <v>1.3478129050599399</v>
      </c>
      <c r="R171" s="71">
        <v>3.6872075182519692</v>
      </c>
      <c r="S171" s="71">
        <v>3.8867129749931757</v>
      </c>
      <c r="T171" s="72"/>
      <c r="U171" s="71">
        <v>5016984</v>
      </c>
      <c r="V171" s="71">
        <v>448</v>
      </c>
      <c r="W171" s="71">
        <v>69</v>
      </c>
      <c r="X171" s="71">
        <v>8748</v>
      </c>
      <c r="Y171" s="71">
        <v>8826</v>
      </c>
      <c r="Z171" s="71">
        <v>14028</v>
      </c>
      <c r="AA171" s="71">
        <v>4756</v>
      </c>
      <c r="AB171" s="71">
        <v>21841</v>
      </c>
      <c r="AC171" s="71">
        <v>650194.875</v>
      </c>
      <c r="AD171" s="71">
        <v>3.8867129749931761</v>
      </c>
      <c r="AE171" s="72"/>
      <c r="AF171" s="71">
        <v>25359743.19305978</v>
      </c>
      <c r="AG171" s="71">
        <v>627013.91175868129</v>
      </c>
      <c r="AH171" s="71">
        <v>812948.12014259351</v>
      </c>
      <c r="AI171" s="71">
        <v>52762768.828050628</v>
      </c>
      <c r="AJ171" s="71">
        <v>37600253.233844407</v>
      </c>
      <c r="AK171" s="71">
        <v>0</v>
      </c>
      <c r="AL171" s="71">
        <v>0</v>
      </c>
      <c r="AM171" s="71">
        <v>2974579.7810400296</v>
      </c>
      <c r="AN171" s="71">
        <v>0</v>
      </c>
      <c r="AO171" s="71">
        <v>0</v>
      </c>
      <c r="AP171" s="71">
        <v>120137307.06789611</v>
      </c>
      <c r="AQ171" s="72"/>
      <c r="AR171" s="71">
        <v>704</v>
      </c>
      <c r="AS171" s="71">
        <v>451</v>
      </c>
      <c r="AT171" s="71">
        <v>2</v>
      </c>
      <c r="AU171" s="71">
        <v>0</v>
      </c>
      <c r="AV171" s="71">
        <v>0</v>
      </c>
      <c r="AW171" s="71">
        <v>0</v>
      </c>
      <c r="AX171" s="71"/>
      <c r="AY171" s="72"/>
      <c r="AZ171" s="71">
        <v>3256.4</v>
      </c>
      <c r="BA171" s="71">
        <v>52151.600000000013</v>
      </c>
      <c r="BB171" s="71">
        <v>39.6</v>
      </c>
      <c r="BC171" s="71">
        <v>0</v>
      </c>
      <c r="BD171" s="71">
        <v>0</v>
      </c>
      <c r="BE171" s="71">
        <v>0</v>
      </c>
      <c r="BF171" s="71"/>
      <c r="BG171" s="72"/>
      <c r="BH171" s="71">
        <v>0</v>
      </c>
      <c r="BI171" s="71">
        <v>0</v>
      </c>
      <c r="BJ171" s="71">
        <v>219.86799999999999</v>
      </c>
      <c r="BK171" s="71">
        <v>0</v>
      </c>
      <c r="BL171" s="71">
        <v>0</v>
      </c>
      <c r="BM171" s="71">
        <v>0</v>
      </c>
      <c r="BN171" s="72"/>
      <c r="BO171" s="71">
        <v>0</v>
      </c>
      <c r="BP171" s="71">
        <v>0</v>
      </c>
      <c r="BQ171" s="71">
        <v>4</v>
      </c>
      <c r="BR171" s="71">
        <v>0</v>
      </c>
      <c r="BS171" s="71">
        <v>0</v>
      </c>
      <c r="BT171" s="71">
        <v>0</v>
      </c>
      <c r="BU171"/>
      <c r="BV171" s="70">
        <v>216.798</v>
      </c>
      <c r="BW171" s="70">
        <v>0</v>
      </c>
      <c r="BX171" s="70">
        <v>3.07</v>
      </c>
      <c r="BY171" s="70">
        <v>0</v>
      </c>
      <c r="BZ171" s="70">
        <v>0</v>
      </c>
      <c r="CA171" s="70">
        <v>0</v>
      </c>
      <c r="CB171" s="70">
        <v>0</v>
      </c>
      <c r="CC171" s="70">
        <v>0</v>
      </c>
      <c r="CD171" s="70">
        <v>0</v>
      </c>
    </row>
    <row r="172" spans="1:82">
      <c r="A172" s="70" t="s">
        <v>2039</v>
      </c>
      <c r="B172" s="70">
        <v>68</v>
      </c>
      <c r="C172" s="70">
        <v>17</v>
      </c>
      <c r="D172" s="70">
        <v>4</v>
      </c>
      <c r="E172" s="70">
        <v>2020</v>
      </c>
      <c r="F172" s="70" t="s">
        <v>159</v>
      </c>
      <c r="G172" s="70" t="s">
        <v>2023</v>
      </c>
      <c r="H172" s="70" t="s">
        <v>1860</v>
      </c>
      <c r="I172" s="148"/>
      <c r="J172" s="71">
        <v>38.412685215474689</v>
      </c>
      <c r="K172" s="71">
        <v>0.69366565305640815</v>
      </c>
      <c r="L172" s="71">
        <v>4.2950632801916537</v>
      </c>
      <c r="M172" s="71">
        <v>24.061557170259047</v>
      </c>
      <c r="N172" s="71">
        <v>23.086963710884675</v>
      </c>
      <c r="O172" s="71">
        <v>19.61870816562082</v>
      </c>
      <c r="P172" s="71">
        <v>21.327226650958277</v>
      </c>
      <c r="Q172" s="71">
        <v>1.2783274440119801</v>
      </c>
      <c r="R172" s="71">
        <v>1.0856504393431872</v>
      </c>
      <c r="S172" s="71">
        <v>3.3726630057631839</v>
      </c>
      <c r="T172" s="72"/>
      <c r="U172" s="71">
        <v>5723950</v>
      </c>
      <c r="V172" s="71">
        <v>375</v>
      </c>
      <c r="W172" s="71">
        <v>92</v>
      </c>
      <c r="X172" s="71">
        <v>7355</v>
      </c>
      <c r="Y172" s="71">
        <v>8913</v>
      </c>
      <c r="Z172" s="71">
        <v>14019</v>
      </c>
      <c r="AA172" s="71">
        <v>4707</v>
      </c>
      <c r="AB172" s="71">
        <v>21681</v>
      </c>
      <c r="AC172" s="71">
        <v>192453</v>
      </c>
      <c r="AD172" s="71">
        <v>3.3726630057631839</v>
      </c>
      <c r="AE172" s="72"/>
      <c r="AF172" s="71">
        <v>29943453.926957741</v>
      </c>
      <c r="AG172" s="71">
        <v>534996.814966026</v>
      </c>
      <c r="AH172" s="71">
        <v>1032175.3533740467</v>
      </c>
      <c r="AI172" s="71">
        <v>40963287.701680973</v>
      </c>
      <c r="AJ172" s="71">
        <v>39134028.994688362</v>
      </c>
      <c r="AK172" s="71"/>
      <c r="AL172" s="71"/>
      <c r="AM172" s="71">
        <v>2829611.3809340647</v>
      </c>
      <c r="AN172" s="71"/>
      <c r="AO172" s="71"/>
      <c r="AP172" s="71">
        <v>114437554.17260121</v>
      </c>
      <c r="AQ172" s="72"/>
      <c r="AR172" s="71">
        <v>735</v>
      </c>
      <c r="AS172" s="71">
        <v>522</v>
      </c>
      <c r="AT172" s="71">
        <v>2</v>
      </c>
      <c r="AU172" s="71">
        <v>0</v>
      </c>
      <c r="AV172" s="71">
        <v>0</v>
      </c>
      <c r="AW172" s="71">
        <v>0</v>
      </c>
      <c r="AX172" s="71"/>
      <c r="AY172" s="72"/>
      <c r="AZ172" s="71">
        <v>3411.1</v>
      </c>
      <c r="BA172" s="71">
        <v>61688.400000000009</v>
      </c>
      <c r="BB172" s="71">
        <v>39.6</v>
      </c>
      <c r="BC172" s="71">
        <v>0</v>
      </c>
      <c r="BD172" s="71">
        <v>0</v>
      </c>
      <c r="BE172" s="71">
        <v>0</v>
      </c>
      <c r="BF172" s="71"/>
      <c r="BG172" s="72"/>
      <c r="BH172" s="71">
        <v>0</v>
      </c>
      <c r="BI172" s="71">
        <v>0</v>
      </c>
      <c r="BJ172" s="71">
        <v>170.202</v>
      </c>
      <c r="BK172" s="71">
        <v>0</v>
      </c>
      <c r="BL172" s="71">
        <v>0</v>
      </c>
      <c r="BM172" s="71">
        <v>0</v>
      </c>
      <c r="BN172" s="72"/>
      <c r="BO172" s="71">
        <v>0</v>
      </c>
      <c r="BP172" s="71">
        <v>0</v>
      </c>
      <c r="BQ172" s="71">
        <v>4</v>
      </c>
      <c r="BR172" s="71">
        <v>0</v>
      </c>
      <c r="BS172" s="71">
        <v>0</v>
      </c>
      <c r="BT172" s="71">
        <v>0</v>
      </c>
      <c r="BU172"/>
      <c r="BV172" s="70">
        <v>170.202</v>
      </c>
      <c r="BW172" s="70">
        <v>0</v>
      </c>
      <c r="BX172" s="70">
        <v>0</v>
      </c>
      <c r="BY172" s="70">
        <v>0</v>
      </c>
      <c r="BZ172" s="70">
        <v>0</v>
      </c>
      <c r="CA172" s="70">
        <v>0</v>
      </c>
      <c r="CB172" s="70">
        <v>0</v>
      </c>
      <c r="CC172" s="70">
        <v>0</v>
      </c>
      <c r="CD172" s="70">
        <v>0</v>
      </c>
    </row>
    <row r="173" spans="1:82">
      <c r="A173" s="70" t="s">
        <v>2040</v>
      </c>
      <c r="B173" s="70">
        <v>68</v>
      </c>
      <c r="C173" s="70">
        <v>18</v>
      </c>
      <c r="D173" s="70">
        <v>4</v>
      </c>
      <c r="E173" s="70">
        <v>2021</v>
      </c>
      <c r="F173" s="70" t="s">
        <v>160</v>
      </c>
      <c r="G173" s="70" t="s">
        <v>2023</v>
      </c>
      <c r="H173" s="70" t="s">
        <v>1860</v>
      </c>
      <c r="I173" s="148"/>
      <c r="J173" s="71">
        <v>42.264168116263946</v>
      </c>
      <c r="K173" s="71">
        <v>0.78599479464990274</v>
      </c>
      <c r="L173" s="71">
        <v>4.0950468389084342</v>
      </c>
      <c r="M173" s="71">
        <v>27.232784317967383</v>
      </c>
      <c r="N173" s="71">
        <v>22.694412518674284</v>
      </c>
      <c r="O173" s="71">
        <v>19.000716628122117</v>
      </c>
      <c r="P173" s="71">
        <v>21.681081800995997</v>
      </c>
      <c r="Q173" s="71">
        <v>1.24755732376101</v>
      </c>
      <c r="R173" s="71">
        <v>1.0575065033713056</v>
      </c>
      <c r="S173" s="71">
        <v>2.115340272922333</v>
      </c>
      <c r="T173" s="72"/>
      <c r="U173" s="71">
        <v>6632568</v>
      </c>
      <c r="V173" s="71">
        <v>375</v>
      </c>
      <c r="W173" s="71">
        <v>92</v>
      </c>
      <c r="X173" s="71">
        <v>7355</v>
      </c>
      <c r="Y173" s="71">
        <v>8907</v>
      </c>
      <c r="Z173" s="71">
        <v>13980</v>
      </c>
      <c r="AA173" s="71">
        <v>4666</v>
      </c>
      <c r="AB173" s="71">
        <v>21367</v>
      </c>
      <c r="AC173" s="71">
        <v>181861.99999999997</v>
      </c>
      <c r="AD173" s="71">
        <v>2.115340272922333</v>
      </c>
      <c r="AE173" s="72"/>
      <c r="AF173" s="71">
        <v>32539943.564050354</v>
      </c>
      <c r="AG173" s="71">
        <v>595755.19853373989</v>
      </c>
      <c r="AH173" s="71">
        <v>949649.9167324726</v>
      </c>
      <c r="AI173" s="71">
        <v>43709988.206975408</v>
      </c>
      <c r="AJ173" s="71">
        <v>35691735.293318063</v>
      </c>
      <c r="AK173" s="71">
        <v>0</v>
      </c>
      <c r="AL173" s="71">
        <v>0</v>
      </c>
      <c r="AM173" s="71">
        <v>2804715.490789325</v>
      </c>
      <c r="AN173" s="71">
        <v>0</v>
      </c>
      <c r="AO173" s="71">
        <v>0</v>
      </c>
      <c r="AP173" s="71">
        <v>116291787.67039937</v>
      </c>
      <c r="AQ173" s="72"/>
      <c r="AR173" s="71">
        <v>773</v>
      </c>
      <c r="AS173" s="71">
        <v>556</v>
      </c>
      <c r="AT173" s="71">
        <v>2</v>
      </c>
      <c r="AU173" s="71">
        <v>0</v>
      </c>
      <c r="AV173" s="71">
        <v>0</v>
      </c>
      <c r="AW173" s="71">
        <v>0</v>
      </c>
      <c r="AX173" s="71"/>
      <c r="AY173" s="72"/>
      <c r="AZ173" s="71">
        <v>3662.3000000000011</v>
      </c>
      <c r="BA173" s="71">
        <v>67311.100000000006</v>
      </c>
      <c r="BB173" s="71">
        <v>39.6</v>
      </c>
      <c r="BC173" s="71">
        <v>0</v>
      </c>
      <c r="BD173" s="71">
        <v>0</v>
      </c>
      <c r="BE173" s="71">
        <v>0</v>
      </c>
      <c r="BF173" s="71"/>
      <c r="BG173" s="72"/>
      <c r="BH173" s="71">
        <v>0</v>
      </c>
      <c r="BI173" s="71">
        <v>0</v>
      </c>
      <c r="BJ173" s="71">
        <v>169.92699999999999</v>
      </c>
      <c r="BK173" s="71">
        <v>0</v>
      </c>
      <c r="BL173" s="71">
        <v>0</v>
      </c>
      <c r="BM173" s="71">
        <v>0</v>
      </c>
      <c r="BN173" s="72"/>
      <c r="BO173" s="71">
        <v>0</v>
      </c>
      <c r="BP173" s="71">
        <v>0</v>
      </c>
      <c r="BQ173" s="71">
        <v>4</v>
      </c>
      <c r="BR173" s="71">
        <v>0</v>
      </c>
      <c r="BS173" s="71">
        <v>0</v>
      </c>
      <c r="BT173" s="71">
        <v>0</v>
      </c>
      <c r="BU173"/>
      <c r="BV173" s="70">
        <v>169.92699999999999</v>
      </c>
      <c r="BW173" s="70">
        <v>0</v>
      </c>
      <c r="BX173" s="70">
        <v>0</v>
      </c>
      <c r="BY173" s="70">
        <v>0</v>
      </c>
      <c r="BZ173" s="70">
        <v>0</v>
      </c>
      <c r="CA173" s="70">
        <v>0</v>
      </c>
      <c r="CB173" s="70">
        <v>0</v>
      </c>
      <c r="CC173" s="70">
        <v>0</v>
      </c>
      <c r="CD173" s="70">
        <v>0</v>
      </c>
    </row>
    <row r="174" spans="1:82">
      <c r="A174" s="70" t="s">
        <v>2041</v>
      </c>
      <c r="B174" s="70">
        <v>68</v>
      </c>
      <c r="C174" s="70">
        <v>19</v>
      </c>
      <c r="D174" s="70">
        <v>4</v>
      </c>
      <c r="E174" s="70">
        <v>2022</v>
      </c>
      <c r="F174" s="70" t="s">
        <v>161</v>
      </c>
      <c r="G174" s="70" t="s">
        <v>2023</v>
      </c>
      <c r="H174" s="70" t="s">
        <v>1860</v>
      </c>
      <c r="I174" s="148"/>
      <c r="J174" s="71">
        <v>42.816331688317653</v>
      </c>
      <c r="K174" s="71">
        <v>0.70790413991492918</v>
      </c>
      <c r="L174" s="71">
        <v>3.8312151260433267</v>
      </c>
      <c r="M174" s="71">
        <v>25.719738280083941</v>
      </c>
      <c r="N174" s="71">
        <v>22.6313030821048</v>
      </c>
      <c r="O174" s="71">
        <v>19.791060273828652</v>
      </c>
      <c r="P174" s="71">
        <v>21.190762928141631</v>
      </c>
      <c r="Q174" s="71">
        <v>1.2439786420171977</v>
      </c>
      <c r="R174" s="71">
        <v>1.0959997213654626</v>
      </c>
      <c r="S174" s="71">
        <v>2.2879240748423508</v>
      </c>
      <c r="T174" s="72"/>
      <c r="U174" s="71">
        <v>8135646</v>
      </c>
      <c r="V174" s="71">
        <v>375</v>
      </c>
      <c r="W174" s="71">
        <v>92</v>
      </c>
      <c r="X174" s="71">
        <v>7355</v>
      </c>
      <c r="Y174" s="71">
        <v>9006</v>
      </c>
      <c r="Z174" s="71">
        <v>13835</v>
      </c>
      <c r="AA174" s="71">
        <v>4630</v>
      </c>
      <c r="AB174" s="71">
        <v>21131</v>
      </c>
      <c r="AC174" s="71">
        <v>190848.99999999997</v>
      </c>
      <c r="AD174" s="71">
        <v>2.2879240748423508</v>
      </c>
      <c r="AE174" s="72"/>
      <c r="AF174" s="71">
        <v>33920077.593258567</v>
      </c>
      <c r="AG174" s="71">
        <v>572593.87024311791</v>
      </c>
      <c r="AH174" s="71">
        <v>1043798.1146239555</v>
      </c>
      <c r="AI174" s="71">
        <v>42749674.458832666</v>
      </c>
      <c r="AJ174" s="71">
        <v>37313329.237131171</v>
      </c>
      <c r="AK174" s="71">
        <v>0</v>
      </c>
      <c r="AL174" s="71">
        <v>0</v>
      </c>
      <c r="AM174" s="71">
        <v>2728588.858116759</v>
      </c>
      <c r="AN174" s="71">
        <v>0</v>
      </c>
      <c r="AO174" s="71">
        <v>0</v>
      </c>
      <c r="AP174" s="71">
        <v>118328062.13220625</v>
      </c>
      <c r="AQ174" s="72"/>
      <c r="AR174" s="71">
        <v>810</v>
      </c>
      <c r="AS174" s="71">
        <v>572</v>
      </c>
      <c r="AT174" s="71">
        <v>2</v>
      </c>
      <c r="AU174" s="71">
        <v>0</v>
      </c>
      <c r="AV174" s="71">
        <v>0</v>
      </c>
      <c r="AW174" s="71">
        <v>0</v>
      </c>
      <c r="AX174" s="71"/>
      <c r="AY174" s="72"/>
      <c r="AZ174" s="71">
        <v>3860.4000000000015</v>
      </c>
      <c r="BA174" s="71">
        <v>70306</v>
      </c>
      <c r="BB174" s="71">
        <v>39.6</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2042</v>
      </c>
      <c r="B175" s="70">
        <v>68</v>
      </c>
      <c r="C175" s="70">
        <v>20</v>
      </c>
      <c r="D175" s="70">
        <v>4</v>
      </c>
      <c r="E175" s="70">
        <v>2023</v>
      </c>
      <c r="F175" s="70" t="s">
        <v>1539</v>
      </c>
      <c r="G175" s="70" t="s">
        <v>2023</v>
      </c>
      <c r="H175" s="70" t="s">
        <v>1860</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835</v>
      </c>
      <c r="AS175" s="71">
        <v>580</v>
      </c>
      <c r="AT175" s="71">
        <v>2</v>
      </c>
      <c r="AU175" s="71">
        <v>0</v>
      </c>
      <c r="AV175" s="71">
        <v>0</v>
      </c>
      <c r="AW175" s="71">
        <v>0</v>
      </c>
      <c r="AX175" s="71"/>
      <c r="AY175" s="72"/>
      <c r="AZ175" s="71">
        <v>4006.2000000000016</v>
      </c>
      <c r="BA175" s="71">
        <v>71602.8</v>
      </c>
      <c r="BB175" s="71">
        <v>39.6</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2043</v>
      </c>
      <c r="B176" s="70">
        <v>68</v>
      </c>
      <c r="C176" s="70">
        <v>21</v>
      </c>
      <c r="D176" s="70">
        <v>4</v>
      </c>
      <c r="E176" s="70">
        <v>2024</v>
      </c>
      <c r="F176" s="70" t="s">
        <v>1554</v>
      </c>
      <c r="G176" s="70" t="s">
        <v>2023</v>
      </c>
      <c r="H176" s="70" t="s">
        <v>1860</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2044</v>
      </c>
      <c r="B177" s="70">
        <v>256</v>
      </c>
      <c r="C177" s="70">
        <v>1</v>
      </c>
      <c r="D177" s="70">
        <v>16</v>
      </c>
      <c r="E177" s="70">
        <v>1990</v>
      </c>
      <c r="F177" s="70" t="s">
        <v>787</v>
      </c>
      <c r="G177" s="70" t="s">
        <v>2045</v>
      </c>
      <c r="H177" s="70" t="s">
        <v>2046</v>
      </c>
      <c r="I177" s="148"/>
      <c r="J177" s="71">
        <v>64.038820924698271</v>
      </c>
      <c r="K177" s="71">
        <v>2.419486079399082</v>
      </c>
      <c r="L177" s="71">
        <v>7.6996082656810234</v>
      </c>
      <c r="M177" s="71">
        <v>11.56239483214306</v>
      </c>
      <c r="N177" s="71">
        <v>16.769283890446811</v>
      </c>
      <c r="O177" s="71">
        <v>17.72378493224663</v>
      </c>
      <c r="P177" s="71">
        <v>25.773122273608941</v>
      </c>
      <c r="Q177" s="71">
        <v>1.3790441928081401</v>
      </c>
      <c r="R177" s="71">
        <v>0</v>
      </c>
      <c r="S177" s="71">
        <v>1.1680114983831129</v>
      </c>
      <c r="T177" s="72"/>
      <c r="U177" s="71">
        <v>8733628</v>
      </c>
      <c r="V177" s="71">
        <v>848</v>
      </c>
      <c r="W177" s="71">
        <v>83</v>
      </c>
      <c r="X177" s="71">
        <v>4524</v>
      </c>
      <c r="Y177" s="71">
        <v>5676</v>
      </c>
      <c r="Z177" s="71">
        <v>7290</v>
      </c>
      <c r="AA177" s="71">
        <v>6258</v>
      </c>
      <c r="AB177" s="71">
        <v>22391</v>
      </c>
      <c r="AC177" s="71">
        <v>0</v>
      </c>
      <c r="AD177" s="71">
        <v>1.1680114983831129</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2047</v>
      </c>
      <c r="B178" s="70">
        <v>257</v>
      </c>
      <c r="C178" s="70">
        <v>2</v>
      </c>
      <c r="D178" s="70">
        <v>16</v>
      </c>
      <c r="E178" s="70">
        <v>2005</v>
      </c>
      <c r="F178" s="70" t="s">
        <v>789</v>
      </c>
      <c r="G178" s="1064" t="s">
        <v>2045</v>
      </c>
      <c r="H178" s="70" t="s">
        <v>2046</v>
      </c>
      <c r="I178" s="148"/>
      <c r="J178" s="71">
        <v>134.35387534574579</v>
      </c>
      <c r="K178" s="71">
        <v>1.256909385611231</v>
      </c>
      <c r="L178" s="71">
        <v>5.8559788018501999</v>
      </c>
      <c r="M178" s="71">
        <v>21.7754262427339</v>
      </c>
      <c r="N178" s="71">
        <v>25.03209272543581</v>
      </c>
      <c r="O178" s="71">
        <v>28.699525669130249</v>
      </c>
      <c r="P178" s="71">
        <v>28.024741730274709</v>
      </c>
      <c r="Q178" s="71">
        <v>1.35697346209</v>
      </c>
      <c r="R178" s="71">
        <v>0</v>
      </c>
      <c r="S178" s="71">
        <v>1.9714949299839131</v>
      </c>
      <c r="T178" s="72"/>
      <c r="U178" s="71">
        <v>20404983</v>
      </c>
      <c r="V178" s="71">
        <v>599</v>
      </c>
      <c r="W178" s="71">
        <v>70</v>
      </c>
      <c r="X178" s="71">
        <v>4447</v>
      </c>
      <c r="Y178" s="71">
        <v>7160</v>
      </c>
      <c r="Z178" s="71">
        <v>13660</v>
      </c>
      <c r="AA178" s="71">
        <v>5573</v>
      </c>
      <c r="AB178" s="71">
        <v>23033</v>
      </c>
      <c r="AC178" s="71">
        <v>0</v>
      </c>
      <c r="AD178" s="71">
        <v>1.9714949299839131</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2048</v>
      </c>
      <c r="B179" s="70">
        <v>258</v>
      </c>
      <c r="C179" s="70">
        <v>3</v>
      </c>
      <c r="D179" s="70">
        <v>16</v>
      </c>
      <c r="E179" s="70">
        <v>2006</v>
      </c>
      <c r="F179" s="70" t="s">
        <v>790</v>
      </c>
      <c r="G179" s="1064" t="s">
        <v>2045</v>
      </c>
      <c r="H179" s="70" t="s">
        <v>2046</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2049</v>
      </c>
      <c r="B180" s="70">
        <v>259</v>
      </c>
      <c r="C180" s="70">
        <v>4</v>
      </c>
      <c r="D180" s="70">
        <v>16</v>
      </c>
      <c r="E180" s="70">
        <v>2007</v>
      </c>
      <c r="F180" s="70" t="s">
        <v>791</v>
      </c>
      <c r="G180" s="70" t="s">
        <v>2045</v>
      </c>
      <c r="H180" s="70" t="s">
        <v>2046</v>
      </c>
      <c r="I180" s="148"/>
      <c r="J180" s="71">
        <v>174.59244228494549</v>
      </c>
      <c r="K180" s="71">
        <v>1.4277920270228539</v>
      </c>
      <c r="L180" s="71">
        <v>9.9251494875118347</v>
      </c>
      <c r="M180" s="71">
        <v>23.30642248733141</v>
      </c>
      <c r="N180" s="71">
        <v>25.804216230779641</v>
      </c>
      <c r="O180" s="71">
        <v>28.93947525144992</v>
      </c>
      <c r="P180" s="71">
        <v>28.090864258543199</v>
      </c>
      <c r="Q180" s="71">
        <v>1.4215394566724799</v>
      </c>
      <c r="R180" s="71">
        <v>0</v>
      </c>
      <c r="S180" s="71">
        <v>3.1076559900599561</v>
      </c>
      <c r="T180" s="72"/>
      <c r="U180" s="71">
        <v>28448621</v>
      </c>
      <c r="V180" s="71">
        <v>652</v>
      </c>
      <c r="W180" s="71">
        <v>112</v>
      </c>
      <c r="X180" s="71">
        <v>5591</v>
      </c>
      <c r="Y180" s="71">
        <v>7490</v>
      </c>
      <c r="Z180" s="71">
        <v>14319</v>
      </c>
      <c r="AA180" s="71">
        <v>5501</v>
      </c>
      <c r="AB180" s="71">
        <v>22853</v>
      </c>
      <c r="AC180" s="71">
        <v>0</v>
      </c>
      <c r="AD180" s="71">
        <v>3.1076559900599561</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2050</v>
      </c>
      <c r="B181" s="70">
        <v>260</v>
      </c>
      <c r="C181" s="70">
        <v>5</v>
      </c>
      <c r="D181" s="70">
        <v>16</v>
      </c>
      <c r="E181" s="70">
        <v>2008</v>
      </c>
      <c r="F181" s="70" t="s">
        <v>792</v>
      </c>
      <c r="G181" s="70" t="s">
        <v>2045</v>
      </c>
      <c r="H181" s="70" t="s">
        <v>2046</v>
      </c>
      <c r="I181" s="148"/>
      <c r="J181" s="71">
        <v>145.1695765661166</v>
      </c>
      <c r="K181" s="71">
        <v>1.0702016988462459</v>
      </c>
      <c r="L181" s="71">
        <v>8.5165037898244975</v>
      </c>
      <c r="M181" s="71">
        <v>24.452179458671718</v>
      </c>
      <c r="N181" s="71">
        <v>25.80481928371902</v>
      </c>
      <c r="O181" s="71">
        <v>28.27059556466077</v>
      </c>
      <c r="P181" s="71">
        <v>26.885693747567771</v>
      </c>
      <c r="Q181" s="71">
        <v>1.3954154631870701</v>
      </c>
      <c r="R181" s="71">
        <v>0</v>
      </c>
      <c r="S181" s="71">
        <v>3.271487106859309</v>
      </c>
      <c r="T181" s="72"/>
      <c r="U181" s="71">
        <v>27733303</v>
      </c>
      <c r="V181" s="71">
        <v>652</v>
      </c>
      <c r="W181" s="71">
        <v>112</v>
      </c>
      <c r="X181" s="71">
        <v>5591</v>
      </c>
      <c r="Y181" s="71">
        <v>7552</v>
      </c>
      <c r="Z181" s="71">
        <v>14479</v>
      </c>
      <c r="AA181" s="71">
        <v>5271</v>
      </c>
      <c r="AB181" s="71">
        <v>22802</v>
      </c>
      <c r="AC181" s="71">
        <v>0</v>
      </c>
      <c r="AD181" s="71">
        <v>3.271487106859309</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2051</v>
      </c>
      <c r="B182" s="70">
        <v>261</v>
      </c>
      <c r="C182" s="70">
        <v>6</v>
      </c>
      <c r="D182" s="70">
        <v>16</v>
      </c>
      <c r="E182" s="70">
        <v>2009</v>
      </c>
      <c r="F182" s="70" t="s">
        <v>176</v>
      </c>
      <c r="G182" s="70" t="s">
        <v>2045</v>
      </c>
      <c r="H182" s="70" t="s">
        <v>2046</v>
      </c>
      <c r="I182" s="148"/>
      <c r="J182" s="71">
        <v>118.49453812904309</v>
      </c>
      <c r="K182" s="71">
        <v>0.94240686459714096</v>
      </c>
      <c r="L182" s="71">
        <v>8.6701046283317833</v>
      </c>
      <c r="M182" s="71">
        <v>21.96547468067363</v>
      </c>
      <c r="N182" s="71">
        <v>21.504747665838011</v>
      </c>
      <c r="O182" s="71">
        <v>28.692975668129879</v>
      </c>
      <c r="P182" s="71">
        <v>25.602458294286851</v>
      </c>
      <c r="Q182" s="71">
        <v>1.3232334399779799</v>
      </c>
      <c r="R182" s="71">
        <v>0</v>
      </c>
      <c r="S182" s="71">
        <v>2.1593668743648</v>
      </c>
      <c r="T182" s="72"/>
      <c r="U182" s="71">
        <v>21320750</v>
      </c>
      <c r="V182" s="71">
        <v>634</v>
      </c>
      <c r="W182" s="71">
        <v>155</v>
      </c>
      <c r="X182" s="71">
        <v>6202</v>
      </c>
      <c r="Y182" s="71">
        <v>7569</v>
      </c>
      <c r="Z182" s="71">
        <v>14505</v>
      </c>
      <c r="AA182" s="71">
        <v>5153</v>
      </c>
      <c r="AB182" s="71">
        <v>22698</v>
      </c>
      <c r="AC182" s="71">
        <v>0</v>
      </c>
      <c r="AD182" s="71">
        <v>2.1593668743648</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75.980999999999995</v>
      </c>
      <c r="BK182" s="71">
        <v>0</v>
      </c>
      <c r="BL182" s="71">
        <v>0</v>
      </c>
      <c r="BM182" s="71">
        <v>0</v>
      </c>
      <c r="BN182" s="72"/>
      <c r="BO182" s="71">
        <v>0</v>
      </c>
      <c r="BP182" s="71">
        <v>0</v>
      </c>
      <c r="BQ182" s="71">
        <v>10</v>
      </c>
      <c r="BR182" s="71">
        <v>0</v>
      </c>
      <c r="BS182" s="71">
        <v>0</v>
      </c>
      <c r="BT182" s="71">
        <v>0</v>
      </c>
      <c r="BU182"/>
      <c r="BV182" s="70">
        <v>75.980999999999995</v>
      </c>
      <c r="BW182" s="70">
        <v>0</v>
      </c>
      <c r="BX182" s="70">
        <v>0</v>
      </c>
      <c r="BY182" s="70">
        <v>0</v>
      </c>
      <c r="BZ182" s="70">
        <v>0</v>
      </c>
      <c r="CA182" s="70">
        <v>0</v>
      </c>
      <c r="CB182" s="70">
        <v>0</v>
      </c>
      <c r="CC182" s="70">
        <v>0</v>
      </c>
      <c r="CD182" s="70">
        <v>0</v>
      </c>
    </row>
    <row r="183" spans="1:82">
      <c r="A183" s="70" t="s">
        <v>2052</v>
      </c>
      <c r="B183" s="70">
        <v>262</v>
      </c>
      <c r="C183" s="70">
        <v>7</v>
      </c>
      <c r="D183" s="70">
        <v>16</v>
      </c>
      <c r="E183" s="70">
        <v>2010</v>
      </c>
      <c r="F183" s="70" t="s">
        <v>177</v>
      </c>
      <c r="G183" s="70" t="s">
        <v>2045</v>
      </c>
      <c r="H183" s="70" t="s">
        <v>2046</v>
      </c>
      <c r="I183" s="148"/>
      <c r="J183" s="71">
        <v>114.01347468311999</v>
      </c>
      <c r="K183" s="71">
        <v>1.071480113390036</v>
      </c>
      <c r="L183" s="71">
        <v>8.3012473407236218</v>
      </c>
      <c r="M183" s="71">
        <v>23.729387588121661</v>
      </c>
      <c r="N183" s="71">
        <v>24.339099847915591</v>
      </c>
      <c r="O183" s="71">
        <v>28.759130277736599</v>
      </c>
      <c r="P183" s="71">
        <v>26.028915796022229</v>
      </c>
      <c r="Q183" s="71">
        <v>1.3704585526446</v>
      </c>
      <c r="R183" s="71">
        <v>0</v>
      </c>
      <c r="S183" s="71">
        <v>2.8285890331931149</v>
      </c>
      <c r="T183" s="72"/>
      <c r="U183" s="71">
        <v>20999371</v>
      </c>
      <c r="V183" s="71">
        <v>634</v>
      </c>
      <c r="W183" s="71">
        <v>155</v>
      </c>
      <c r="X183" s="71">
        <v>6202</v>
      </c>
      <c r="Y183" s="71">
        <v>7585</v>
      </c>
      <c r="Z183" s="71">
        <v>14606</v>
      </c>
      <c r="AA183" s="71">
        <v>5108</v>
      </c>
      <c r="AB183" s="71">
        <v>22526</v>
      </c>
      <c r="AC183" s="71">
        <v>0</v>
      </c>
      <c r="AD183" s="71">
        <v>2.8285890331931149</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75.846000000000004</v>
      </c>
      <c r="BK183" s="71">
        <v>0</v>
      </c>
      <c r="BL183" s="71">
        <v>0</v>
      </c>
      <c r="BM183" s="71">
        <v>0</v>
      </c>
      <c r="BN183" s="72"/>
      <c r="BO183" s="71">
        <v>0</v>
      </c>
      <c r="BP183" s="71">
        <v>0</v>
      </c>
      <c r="BQ183" s="71">
        <v>10</v>
      </c>
      <c r="BR183" s="71">
        <v>0</v>
      </c>
      <c r="BS183" s="71">
        <v>0</v>
      </c>
      <c r="BT183" s="71">
        <v>0</v>
      </c>
      <c r="BU183"/>
      <c r="BV183" s="70">
        <v>75.846000000000004</v>
      </c>
      <c r="BW183" s="70">
        <v>0</v>
      </c>
      <c r="BX183" s="70">
        <v>0</v>
      </c>
      <c r="BY183" s="70">
        <v>0</v>
      </c>
      <c r="BZ183" s="70">
        <v>0</v>
      </c>
      <c r="CA183" s="70">
        <v>0</v>
      </c>
      <c r="CB183" s="70">
        <v>0</v>
      </c>
      <c r="CC183" s="70">
        <v>0</v>
      </c>
      <c r="CD183" s="70">
        <v>0</v>
      </c>
    </row>
    <row r="184" spans="1:82">
      <c r="A184" s="70" t="s">
        <v>2053</v>
      </c>
      <c r="B184" s="70">
        <v>263</v>
      </c>
      <c r="C184" s="70">
        <v>8</v>
      </c>
      <c r="D184" s="70">
        <v>16</v>
      </c>
      <c r="E184" s="70">
        <v>2011</v>
      </c>
      <c r="F184" s="70" t="s">
        <v>178</v>
      </c>
      <c r="G184" s="70" t="s">
        <v>2045</v>
      </c>
      <c r="H184" s="70" t="s">
        <v>2046</v>
      </c>
      <c r="I184" s="148"/>
      <c r="J184" s="71">
        <v>129.47535199708909</v>
      </c>
      <c r="K184" s="71">
        <v>1.5101168681520361</v>
      </c>
      <c r="L184" s="71">
        <v>6.6627818776472578</v>
      </c>
      <c r="M184" s="71">
        <v>30.01477980232972</v>
      </c>
      <c r="N184" s="71">
        <v>26.97925400844618</v>
      </c>
      <c r="O184" s="71">
        <v>28.461744977531758</v>
      </c>
      <c r="P184" s="71">
        <v>24.989711577875603</v>
      </c>
      <c r="Q184" s="71">
        <v>1.57224644456887</v>
      </c>
      <c r="R184" s="71">
        <v>0</v>
      </c>
      <c r="S184" s="71">
        <v>2.454375398063815</v>
      </c>
      <c r="T184" s="72"/>
      <c r="U184" s="71">
        <v>19446669</v>
      </c>
      <c r="V184" s="71">
        <v>634</v>
      </c>
      <c r="W184" s="71">
        <v>155</v>
      </c>
      <c r="X184" s="71">
        <v>6202</v>
      </c>
      <c r="Y184" s="71">
        <v>7638</v>
      </c>
      <c r="Z184" s="71">
        <v>14769</v>
      </c>
      <c r="AA184" s="71">
        <v>5050</v>
      </c>
      <c r="AB184" s="71">
        <v>22404</v>
      </c>
      <c r="AC184" s="71">
        <v>0</v>
      </c>
      <c r="AD184" s="71">
        <v>2.454375398063815</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74.852999999999994</v>
      </c>
      <c r="BK184" s="71">
        <v>0</v>
      </c>
      <c r="BL184" s="71">
        <v>0</v>
      </c>
      <c r="BM184" s="71">
        <v>0</v>
      </c>
      <c r="BN184" s="72"/>
      <c r="BO184" s="71">
        <v>0</v>
      </c>
      <c r="BP184" s="71">
        <v>0</v>
      </c>
      <c r="BQ184" s="71">
        <v>10</v>
      </c>
      <c r="BR184" s="71">
        <v>0</v>
      </c>
      <c r="BS184" s="71">
        <v>0</v>
      </c>
      <c r="BT184" s="71">
        <v>0</v>
      </c>
      <c r="BU184"/>
      <c r="BV184" s="70">
        <v>74.852999999999994</v>
      </c>
      <c r="BW184" s="70">
        <v>0</v>
      </c>
      <c r="BX184" s="70">
        <v>0</v>
      </c>
      <c r="BY184" s="70">
        <v>0</v>
      </c>
      <c r="BZ184" s="70">
        <v>0</v>
      </c>
      <c r="CA184" s="70">
        <v>0</v>
      </c>
      <c r="CB184" s="70">
        <v>0</v>
      </c>
      <c r="CC184" s="70">
        <v>0</v>
      </c>
      <c r="CD184" s="70">
        <v>0</v>
      </c>
    </row>
    <row r="185" spans="1:82">
      <c r="A185" s="70" t="s">
        <v>2054</v>
      </c>
      <c r="B185" s="70">
        <v>264</v>
      </c>
      <c r="C185" s="70">
        <v>9</v>
      </c>
      <c r="D185" s="70">
        <v>16</v>
      </c>
      <c r="E185" s="70">
        <v>2012</v>
      </c>
      <c r="F185" s="70" t="s">
        <v>179</v>
      </c>
      <c r="G185" s="70" t="s">
        <v>2045</v>
      </c>
      <c r="H185" s="70" t="s">
        <v>2046</v>
      </c>
      <c r="I185" s="148"/>
      <c r="J185" s="71">
        <v>182.27089982827701</v>
      </c>
      <c r="K185" s="71">
        <v>1.4676039654899371</v>
      </c>
      <c r="L185" s="71">
        <v>6.5948181840381093</v>
      </c>
      <c r="M185" s="71">
        <v>30.8128802803082</v>
      </c>
      <c r="N185" s="71">
        <v>31.77479631666899</v>
      </c>
      <c r="O185" s="71">
        <v>28.616343734330119</v>
      </c>
      <c r="P185" s="71">
        <v>24.79348103254598</v>
      </c>
      <c r="Q185" s="71">
        <v>1.7174398402390301</v>
      </c>
      <c r="R185" s="71">
        <v>0</v>
      </c>
      <c r="S185" s="71">
        <v>3.5601351648633792</v>
      </c>
      <c r="T185" s="72"/>
      <c r="U185" s="71">
        <v>22477370</v>
      </c>
      <c r="V185" s="71">
        <v>634</v>
      </c>
      <c r="W185" s="71">
        <v>155</v>
      </c>
      <c r="X185" s="71">
        <v>6202</v>
      </c>
      <c r="Y185" s="71">
        <v>7828</v>
      </c>
      <c r="Z185" s="71">
        <v>14967</v>
      </c>
      <c r="AA185" s="71">
        <v>4982</v>
      </c>
      <c r="AB185" s="71">
        <v>22525</v>
      </c>
      <c r="AC185" s="71">
        <v>0</v>
      </c>
      <c r="AD185" s="71">
        <v>3.5601351648633792</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89.543000000000006</v>
      </c>
      <c r="BK185" s="71">
        <v>0</v>
      </c>
      <c r="BL185" s="71">
        <v>0</v>
      </c>
      <c r="BM185" s="71">
        <v>0</v>
      </c>
      <c r="BN185" s="72"/>
      <c r="BO185" s="71">
        <v>0</v>
      </c>
      <c r="BP185" s="71">
        <v>0</v>
      </c>
      <c r="BQ185" s="71">
        <v>10</v>
      </c>
      <c r="BR185" s="71">
        <v>0</v>
      </c>
      <c r="BS185" s="71">
        <v>0</v>
      </c>
      <c r="BT185" s="71">
        <v>0</v>
      </c>
      <c r="BU185"/>
      <c r="BV185" s="70">
        <v>89.543000000000006</v>
      </c>
      <c r="BW185" s="70">
        <v>0</v>
      </c>
      <c r="BX185" s="70">
        <v>0</v>
      </c>
      <c r="BY185" s="70">
        <v>0</v>
      </c>
      <c r="BZ185" s="70">
        <v>0</v>
      </c>
      <c r="CA185" s="70">
        <v>0</v>
      </c>
      <c r="CB185" s="70">
        <v>0</v>
      </c>
      <c r="CC185" s="70">
        <v>0</v>
      </c>
      <c r="CD185" s="70">
        <v>0</v>
      </c>
    </row>
    <row r="186" spans="1:82">
      <c r="A186" s="70" t="s">
        <v>2055</v>
      </c>
      <c r="B186" s="70">
        <v>265</v>
      </c>
      <c r="C186" s="70">
        <v>10</v>
      </c>
      <c r="D186" s="70">
        <v>16</v>
      </c>
      <c r="E186" s="70">
        <v>2013</v>
      </c>
      <c r="F186" s="70" t="s">
        <v>180</v>
      </c>
      <c r="G186" s="70" t="s">
        <v>2045</v>
      </c>
      <c r="H186" s="70" t="s">
        <v>2046</v>
      </c>
      <c r="I186" s="148"/>
      <c r="J186" s="71">
        <v>167.88335981470331</v>
      </c>
      <c r="K186" s="71">
        <v>1.1956265519956779</v>
      </c>
      <c r="L186" s="71">
        <v>6.8247790830693091</v>
      </c>
      <c r="M186" s="71">
        <v>31.545896005612889</v>
      </c>
      <c r="N186" s="71">
        <v>34.281766412046522</v>
      </c>
      <c r="O186" s="71">
        <v>27.72638876364012</v>
      </c>
      <c r="P186" s="71">
        <v>24.492269299207582</v>
      </c>
      <c r="Q186" s="71">
        <v>1.73274962107523</v>
      </c>
      <c r="R186" s="71">
        <v>0</v>
      </c>
      <c r="S186" s="71">
        <v>3.5206800454761291</v>
      </c>
      <c r="T186" s="72"/>
      <c r="U186" s="71">
        <v>21620060</v>
      </c>
      <c r="V186" s="71">
        <v>634</v>
      </c>
      <c r="W186" s="71">
        <v>155</v>
      </c>
      <c r="X186" s="71">
        <v>6202</v>
      </c>
      <c r="Y186" s="71">
        <v>7859</v>
      </c>
      <c r="Z186" s="71">
        <v>15149</v>
      </c>
      <c r="AA186" s="71">
        <v>4903</v>
      </c>
      <c r="AB186" s="71">
        <v>22400</v>
      </c>
      <c r="AC186" s="71">
        <v>0</v>
      </c>
      <c r="AD186" s="71">
        <v>3.5206800454761291</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95.066000000000003</v>
      </c>
      <c r="BK186" s="71">
        <v>0</v>
      </c>
      <c r="BL186" s="71">
        <v>0</v>
      </c>
      <c r="BM186" s="71">
        <v>0</v>
      </c>
      <c r="BN186" s="72"/>
      <c r="BO186" s="71">
        <v>0</v>
      </c>
      <c r="BP186" s="71">
        <v>0</v>
      </c>
      <c r="BQ186" s="71">
        <v>10</v>
      </c>
      <c r="BR186" s="71">
        <v>0</v>
      </c>
      <c r="BS186" s="71">
        <v>0</v>
      </c>
      <c r="BT186" s="71">
        <v>0</v>
      </c>
      <c r="BU186"/>
      <c r="BV186" s="70">
        <v>95.066000000000003</v>
      </c>
      <c r="BW186" s="70">
        <v>0</v>
      </c>
      <c r="BX186" s="70">
        <v>0</v>
      </c>
      <c r="BY186" s="70">
        <v>0</v>
      </c>
      <c r="BZ186" s="70">
        <v>0</v>
      </c>
      <c r="CA186" s="70">
        <v>0</v>
      </c>
      <c r="CB186" s="70">
        <v>0</v>
      </c>
      <c r="CC186" s="70">
        <v>0</v>
      </c>
      <c r="CD186" s="70">
        <v>0</v>
      </c>
    </row>
    <row r="187" spans="1:82">
      <c r="A187" s="70" t="s">
        <v>2056</v>
      </c>
      <c r="B187" s="70">
        <v>266</v>
      </c>
      <c r="C187" s="70">
        <v>11</v>
      </c>
      <c r="D187" s="70">
        <v>16</v>
      </c>
      <c r="E187" s="70">
        <v>2014</v>
      </c>
      <c r="F187" s="70" t="s">
        <v>181</v>
      </c>
      <c r="G187" s="70" t="s">
        <v>2045</v>
      </c>
      <c r="H187" s="70" t="s">
        <v>2046</v>
      </c>
      <c r="I187" s="148"/>
      <c r="J187" s="71">
        <v>179.53211340856501</v>
      </c>
      <c r="K187" s="71">
        <v>1.2311958455985501</v>
      </c>
      <c r="L187" s="71">
        <v>5.1179459366650724</v>
      </c>
      <c r="M187" s="71">
        <v>30.692038132955751</v>
      </c>
      <c r="N187" s="71">
        <v>34.162378260109797</v>
      </c>
      <c r="O187" s="71">
        <v>26.525131898900131</v>
      </c>
      <c r="P187" s="71">
        <v>24.579405741874954</v>
      </c>
      <c r="Q187" s="71">
        <v>1.65178274564398</v>
      </c>
      <c r="R187" s="71">
        <v>0</v>
      </c>
      <c r="S187" s="71">
        <v>3.198536919494285</v>
      </c>
      <c r="T187" s="72"/>
      <c r="U187" s="71">
        <v>23186452</v>
      </c>
      <c r="V187" s="71">
        <v>551</v>
      </c>
      <c r="W187" s="71">
        <v>129</v>
      </c>
      <c r="X187" s="71">
        <v>6243</v>
      </c>
      <c r="Y187" s="71">
        <v>7904</v>
      </c>
      <c r="Z187" s="71">
        <v>15264</v>
      </c>
      <c r="AA187" s="71">
        <v>4895</v>
      </c>
      <c r="AB187" s="71">
        <v>22256</v>
      </c>
      <c r="AC187" s="71">
        <v>0</v>
      </c>
      <c r="AD187" s="71">
        <v>3.198536919494285</v>
      </c>
      <c r="AE187" s="72"/>
      <c r="AF187" s="71"/>
      <c r="AG187" s="71"/>
      <c r="AH187" s="71"/>
      <c r="AI187" s="71"/>
      <c r="AJ187" s="71"/>
      <c r="AK187" s="71"/>
      <c r="AL187" s="71"/>
      <c r="AM187" s="71"/>
      <c r="AN187" s="71"/>
      <c r="AO187" s="71"/>
      <c r="AP187" s="71"/>
      <c r="AQ187" s="72"/>
      <c r="AR187" s="71">
        <v>570</v>
      </c>
      <c r="AS187" s="71">
        <v>172</v>
      </c>
      <c r="AT187" s="71">
        <v>0</v>
      </c>
      <c r="AU187" s="71">
        <v>0</v>
      </c>
      <c r="AV187" s="71">
        <v>0</v>
      </c>
      <c r="AW187" s="71">
        <v>1</v>
      </c>
      <c r="AX187" s="71"/>
      <c r="AY187" s="72"/>
      <c r="AZ187" s="71">
        <v>2408.9</v>
      </c>
      <c r="BA187" s="71">
        <v>14426</v>
      </c>
      <c r="BB187" s="71">
        <v>0</v>
      </c>
      <c r="BC187" s="71">
        <v>0</v>
      </c>
      <c r="BD187" s="71">
        <v>0</v>
      </c>
      <c r="BE187" s="71">
        <v>1176</v>
      </c>
      <c r="BF187" s="71"/>
      <c r="BG187" s="72"/>
      <c r="BH187" s="71">
        <v>0</v>
      </c>
      <c r="BI187" s="71">
        <v>0</v>
      </c>
      <c r="BJ187" s="71">
        <v>94.126999999999995</v>
      </c>
      <c r="BK187" s="71">
        <v>0</v>
      </c>
      <c r="BL187" s="71">
        <v>0</v>
      </c>
      <c r="BM187" s="71">
        <v>0</v>
      </c>
      <c r="BN187" s="72"/>
      <c r="BO187" s="71">
        <v>0</v>
      </c>
      <c r="BP187" s="71">
        <v>0</v>
      </c>
      <c r="BQ187" s="71">
        <v>10</v>
      </c>
      <c r="BR187" s="71">
        <v>0</v>
      </c>
      <c r="BS187" s="71">
        <v>0</v>
      </c>
      <c r="BT187" s="71">
        <v>0</v>
      </c>
      <c r="BU187"/>
      <c r="BV187" s="70">
        <v>94.126999999999995</v>
      </c>
      <c r="BW187" s="70">
        <v>0</v>
      </c>
      <c r="BX187" s="70">
        <v>0</v>
      </c>
      <c r="BY187" s="70">
        <v>0</v>
      </c>
      <c r="BZ187" s="70">
        <v>0</v>
      </c>
      <c r="CA187" s="70">
        <v>0</v>
      </c>
      <c r="CB187" s="70">
        <v>0</v>
      </c>
      <c r="CC187" s="70">
        <v>0</v>
      </c>
      <c r="CD187" s="70">
        <v>0</v>
      </c>
    </row>
    <row r="188" spans="1:82">
      <c r="A188" s="70" t="s">
        <v>2057</v>
      </c>
      <c r="B188" s="70">
        <v>267</v>
      </c>
      <c r="C188" s="70">
        <v>12</v>
      </c>
      <c r="D188" s="70">
        <v>16</v>
      </c>
      <c r="E188" s="70">
        <v>2015</v>
      </c>
      <c r="F188" s="70" t="s">
        <v>182</v>
      </c>
      <c r="G188" s="70" t="s">
        <v>2045</v>
      </c>
      <c r="H188" s="70" t="s">
        <v>2046</v>
      </c>
      <c r="I188" s="148"/>
      <c r="J188" s="71">
        <v>161.08684272183709</v>
      </c>
      <c r="K188" s="71">
        <v>1.179822042027113</v>
      </c>
      <c r="L188" s="71">
        <v>5.2582777555354108</v>
      </c>
      <c r="M188" s="71">
        <v>30.576129126760939</v>
      </c>
      <c r="N188" s="71">
        <v>29.13289856575761</v>
      </c>
      <c r="O188" s="71">
        <v>26.366955192672282</v>
      </c>
      <c r="P188" s="71">
        <v>24.628976685949524</v>
      </c>
      <c r="Q188" s="71">
        <v>1.6037658128458601</v>
      </c>
      <c r="R188" s="71">
        <v>0</v>
      </c>
      <c r="S188" s="71">
        <v>3.4900848485251532</v>
      </c>
      <c r="T188" s="72"/>
      <c r="U188" s="71">
        <v>26809226</v>
      </c>
      <c r="V188" s="71">
        <v>551</v>
      </c>
      <c r="W188" s="71">
        <v>129</v>
      </c>
      <c r="X188" s="71">
        <v>6243</v>
      </c>
      <c r="Y188" s="71">
        <v>7914</v>
      </c>
      <c r="Z188" s="71">
        <v>15319</v>
      </c>
      <c r="AA188" s="71">
        <v>4901</v>
      </c>
      <c r="AB188" s="71">
        <v>22074</v>
      </c>
      <c r="AC188" s="71">
        <v>0</v>
      </c>
      <c r="AD188" s="71">
        <v>3.4900848485251532</v>
      </c>
      <c r="AE188" s="72"/>
      <c r="AF188" s="71">
        <v>195848600.09354851</v>
      </c>
      <c r="AG188" s="71">
        <v>913308.82469701569</v>
      </c>
      <c r="AH188" s="71">
        <v>1048392.125533915</v>
      </c>
      <c r="AI188" s="71">
        <v>42040147.714857318</v>
      </c>
      <c r="AJ188" s="71">
        <v>44976097.99408602</v>
      </c>
      <c r="AK188" s="71">
        <v>0</v>
      </c>
      <c r="AL188" s="71">
        <v>0</v>
      </c>
      <c r="AM188" s="71">
        <v>3025149.103052638</v>
      </c>
      <c r="AN188" s="71">
        <v>0</v>
      </c>
      <c r="AO188" s="71">
        <v>0</v>
      </c>
      <c r="AP188" s="71">
        <v>287851695.85577536</v>
      </c>
      <c r="AQ188" s="72"/>
      <c r="AR188" s="71">
        <v>623</v>
      </c>
      <c r="AS188" s="71">
        <v>270</v>
      </c>
      <c r="AT188" s="71">
        <v>0</v>
      </c>
      <c r="AU188" s="71">
        <v>0</v>
      </c>
      <c r="AV188" s="71">
        <v>0</v>
      </c>
      <c r="AW188" s="71">
        <v>1</v>
      </c>
      <c r="AX188" s="71"/>
      <c r="AY188" s="72"/>
      <c r="AZ188" s="71">
        <v>2665</v>
      </c>
      <c r="BA188" s="71">
        <v>21573.5</v>
      </c>
      <c r="BB188" s="71">
        <v>0</v>
      </c>
      <c r="BC188" s="71">
        <v>0</v>
      </c>
      <c r="BD188" s="71">
        <v>0</v>
      </c>
      <c r="BE188" s="71">
        <v>1176</v>
      </c>
      <c r="BF188" s="71"/>
      <c r="BG188" s="72"/>
      <c r="BH188" s="71">
        <v>0</v>
      </c>
      <c r="BI188" s="71">
        <v>0</v>
      </c>
      <c r="BJ188" s="71">
        <v>93.716999999999999</v>
      </c>
      <c r="BK188" s="71">
        <v>0</v>
      </c>
      <c r="BL188" s="71">
        <v>0</v>
      </c>
      <c r="BM188" s="71">
        <v>0</v>
      </c>
      <c r="BN188" s="72"/>
      <c r="BO188" s="71">
        <v>0</v>
      </c>
      <c r="BP188" s="71">
        <v>0</v>
      </c>
      <c r="BQ188" s="71">
        <v>10</v>
      </c>
      <c r="BR188" s="71">
        <v>0</v>
      </c>
      <c r="BS188" s="71">
        <v>0</v>
      </c>
      <c r="BT188" s="71">
        <v>0</v>
      </c>
      <c r="BU188"/>
      <c r="BV188" s="70">
        <v>93.716999999999999</v>
      </c>
      <c r="BW188" s="70">
        <v>0</v>
      </c>
      <c r="BX188" s="70">
        <v>0</v>
      </c>
      <c r="BY188" s="70">
        <v>0</v>
      </c>
      <c r="BZ188" s="70">
        <v>0</v>
      </c>
      <c r="CA188" s="70">
        <v>0</v>
      </c>
      <c r="CB188" s="70">
        <v>0</v>
      </c>
      <c r="CC188" s="70">
        <v>0</v>
      </c>
      <c r="CD188" s="70">
        <v>0</v>
      </c>
    </row>
    <row r="189" spans="1:82">
      <c r="A189" s="70" t="s">
        <v>2058</v>
      </c>
      <c r="B189" s="70">
        <v>268</v>
      </c>
      <c r="C189" s="70">
        <v>13</v>
      </c>
      <c r="D189" s="70">
        <v>16</v>
      </c>
      <c r="E189" s="70">
        <v>2016</v>
      </c>
      <c r="F189" s="70" t="s">
        <v>155</v>
      </c>
      <c r="G189" s="70" t="s">
        <v>2045</v>
      </c>
      <c r="H189" s="70" t="s">
        <v>2046</v>
      </c>
      <c r="I189" s="148"/>
      <c r="J189" s="71">
        <v>176.95581249149271</v>
      </c>
      <c r="K189" s="71">
        <v>1.1571235606477501</v>
      </c>
      <c r="L189" s="71">
        <v>5.9242288764338564</v>
      </c>
      <c r="M189" s="71">
        <v>28.715494285152598</v>
      </c>
      <c r="N189" s="71">
        <v>31.192547763456869</v>
      </c>
      <c r="O189" s="71">
        <v>25.951552234165362</v>
      </c>
      <c r="P189" s="71">
        <v>23.759150257556914</v>
      </c>
      <c r="Q189" s="71">
        <v>1.5427447523282274</v>
      </c>
      <c r="R189" s="71">
        <v>0</v>
      </c>
      <c r="S189" s="71">
        <v>3.4642238407758863</v>
      </c>
      <c r="T189" s="72"/>
      <c r="U189" s="71">
        <v>29359114</v>
      </c>
      <c r="V189" s="71">
        <v>551</v>
      </c>
      <c r="W189" s="71">
        <v>129</v>
      </c>
      <c r="X189" s="71">
        <v>6243</v>
      </c>
      <c r="Y189" s="71">
        <v>7965</v>
      </c>
      <c r="Z189" s="71">
        <v>15263</v>
      </c>
      <c r="AA189" s="71">
        <v>4890</v>
      </c>
      <c r="AB189" s="71">
        <v>21842</v>
      </c>
      <c r="AC189" s="71">
        <v>0</v>
      </c>
      <c r="AD189" s="71">
        <v>3.4642238407758859</v>
      </c>
      <c r="AE189" s="72"/>
      <c r="AF189" s="71">
        <v>215161259.29626241</v>
      </c>
      <c r="AG189" s="71">
        <v>850879.63912990596</v>
      </c>
      <c r="AH189" s="71">
        <v>1115047.8215797809</v>
      </c>
      <c r="AI189" s="71">
        <v>43938888.768505573</v>
      </c>
      <c r="AJ189" s="71">
        <v>44160449.947671533</v>
      </c>
      <c r="AK189" s="71">
        <v>0</v>
      </c>
      <c r="AL189" s="71">
        <v>0</v>
      </c>
      <c r="AM189" s="71">
        <v>2995680.0189787769</v>
      </c>
      <c r="AN189" s="71">
        <v>0</v>
      </c>
      <c r="AO189" s="71">
        <v>0</v>
      </c>
      <c r="AP189" s="71">
        <v>308222205.49212795</v>
      </c>
      <c r="AQ189" s="72"/>
      <c r="AR189" s="71">
        <v>666</v>
      </c>
      <c r="AS189" s="71">
        <v>337</v>
      </c>
      <c r="AT189" s="71">
        <v>0</v>
      </c>
      <c r="AU189" s="71">
        <v>0</v>
      </c>
      <c r="AV189" s="71">
        <v>0</v>
      </c>
      <c r="AW189" s="71">
        <v>1</v>
      </c>
      <c r="AX189" s="71"/>
      <c r="AY189" s="72"/>
      <c r="AZ189" s="71">
        <v>2890.4</v>
      </c>
      <c r="BA189" s="71">
        <v>27626.5</v>
      </c>
      <c r="BB189" s="71">
        <v>0</v>
      </c>
      <c r="BC189" s="71">
        <v>0</v>
      </c>
      <c r="BD189" s="71">
        <v>0</v>
      </c>
      <c r="BE189" s="71">
        <v>1176</v>
      </c>
      <c r="BF189" s="71"/>
      <c r="BG189" s="72"/>
      <c r="BH189" s="71">
        <v>0</v>
      </c>
      <c r="BI189" s="71">
        <v>0</v>
      </c>
      <c r="BJ189" s="71">
        <v>88.813999999999993</v>
      </c>
      <c r="BK189" s="71">
        <v>0</v>
      </c>
      <c r="BL189" s="71">
        <v>0</v>
      </c>
      <c r="BM189" s="71">
        <v>0</v>
      </c>
      <c r="BN189" s="72"/>
      <c r="BO189" s="71">
        <v>0</v>
      </c>
      <c r="BP189" s="71">
        <v>0</v>
      </c>
      <c r="BQ189" s="71">
        <v>10</v>
      </c>
      <c r="BR189" s="71">
        <v>0</v>
      </c>
      <c r="BS189" s="71">
        <v>0</v>
      </c>
      <c r="BT189" s="71">
        <v>0</v>
      </c>
      <c r="BU189"/>
      <c r="BV189" s="70">
        <v>88.813999999999993</v>
      </c>
      <c r="BW189" s="70">
        <v>0</v>
      </c>
      <c r="BX189" s="70">
        <v>0</v>
      </c>
      <c r="BY189" s="70">
        <v>0</v>
      </c>
      <c r="BZ189" s="70">
        <v>0</v>
      </c>
      <c r="CA189" s="70">
        <v>0</v>
      </c>
      <c r="CB189" s="70">
        <v>0</v>
      </c>
      <c r="CC189" s="70">
        <v>0</v>
      </c>
      <c r="CD189" s="70">
        <v>0</v>
      </c>
    </row>
    <row r="190" spans="1:82">
      <c r="A190" s="70" t="s">
        <v>2059</v>
      </c>
      <c r="B190" s="70">
        <v>269</v>
      </c>
      <c r="C190" s="70">
        <v>14</v>
      </c>
      <c r="D190" s="70">
        <v>16</v>
      </c>
      <c r="E190" s="70">
        <v>2017</v>
      </c>
      <c r="F190" s="70" t="s">
        <v>156</v>
      </c>
      <c r="G190" s="70" t="s">
        <v>2045</v>
      </c>
      <c r="H190" s="70" t="s">
        <v>2046</v>
      </c>
      <c r="I190" s="148"/>
      <c r="J190" s="71">
        <v>166.6231261769762</v>
      </c>
      <c r="K190" s="71">
        <v>1.1292589520955152</v>
      </c>
      <c r="L190" s="71">
        <v>4.7073864887406254</v>
      </c>
      <c r="M190" s="71">
        <v>23.081639701289689</v>
      </c>
      <c r="N190" s="71">
        <v>29.128175924351915</v>
      </c>
      <c r="O190" s="71">
        <v>25.603349352240752</v>
      </c>
      <c r="P190" s="71">
        <v>23.830729933378631</v>
      </c>
      <c r="Q190" s="71">
        <v>1.48196461769646</v>
      </c>
      <c r="R190" s="71">
        <v>0</v>
      </c>
      <c r="S190" s="71">
        <v>4.3863947932436833</v>
      </c>
      <c r="T190" s="72"/>
      <c r="U190" s="71">
        <v>31871145</v>
      </c>
      <c r="V190" s="71">
        <v>551</v>
      </c>
      <c r="W190" s="71">
        <v>129</v>
      </c>
      <c r="X190" s="71">
        <v>6243</v>
      </c>
      <c r="Y190" s="71">
        <v>8080</v>
      </c>
      <c r="Z190" s="71">
        <v>15308</v>
      </c>
      <c r="AA190" s="71">
        <v>4936</v>
      </c>
      <c r="AB190" s="71">
        <v>21697</v>
      </c>
      <c r="AC190" s="71">
        <v>0</v>
      </c>
      <c r="AD190" s="71">
        <v>4.3863947932436833</v>
      </c>
      <c r="AE190" s="72"/>
      <c r="AF190" s="71">
        <v>225747874.27925089</v>
      </c>
      <c r="AG190" s="71">
        <v>880439.23244701768</v>
      </c>
      <c r="AH190" s="71">
        <v>1185697.5518617979</v>
      </c>
      <c r="AI190" s="71">
        <v>40238378.066803053</v>
      </c>
      <c r="AJ190" s="71">
        <v>48886375.247021303</v>
      </c>
      <c r="AK190" s="71">
        <v>0</v>
      </c>
      <c r="AL190" s="71">
        <v>0</v>
      </c>
      <c r="AM190" s="71">
        <v>2980449.2425602842</v>
      </c>
      <c r="AN190" s="71">
        <v>0</v>
      </c>
      <c r="AO190" s="71">
        <v>0</v>
      </c>
      <c r="AP190" s="71">
        <v>319919213.61994433</v>
      </c>
      <c r="AQ190" s="72"/>
      <c r="AR190" s="71">
        <v>694</v>
      </c>
      <c r="AS190" s="71">
        <v>386</v>
      </c>
      <c r="AT190" s="71">
        <v>0</v>
      </c>
      <c r="AU190" s="71">
        <v>0</v>
      </c>
      <c r="AV190" s="71">
        <v>0</v>
      </c>
      <c r="AW190" s="71">
        <v>1</v>
      </c>
      <c r="AX190" s="71"/>
      <c r="AY190" s="72"/>
      <c r="AZ190" s="71">
        <v>3034.2</v>
      </c>
      <c r="BA190" s="71">
        <v>30407.69999999999</v>
      </c>
      <c r="BB190" s="71">
        <v>0</v>
      </c>
      <c r="BC190" s="71">
        <v>0</v>
      </c>
      <c r="BD190" s="71">
        <v>0</v>
      </c>
      <c r="BE190" s="71">
        <v>1176</v>
      </c>
      <c r="BF190" s="71"/>
      <c r="BG190" s="72"/>
      <c r="BH190" s="71">
        <v>0</v>
      </c>
      <c r="BI190" s="71">
        <v>0</v>
      </c>
      <c r="BJ190" s="71">
        <v>96.936000000000007</v>
      </c>
      <c r="BK190" s="71">
        <v>0</v>
      </c>
      <c r="BL190" s="71">
        <v>0</v>
      </c>
      <c r="BM190" s="71">
        <v>0</v>
      </c>
      <c r="BN190" s="72"/>
      <c r="BO190" s="71">
        <v>0</v>
      </c>
      <c r="BP190" s="71">
        <v>0</v>
      </c>
      <c r="BQ190" s="71">
        <v>10</v>
      </c>
      <c r="BR190" s="71">
        <v>0</v>
      </c>
      <c r="BS190" s="71">
        <v>0</v>
      </c>
      <c r="BT190" s="71">
        <v>0</v>
      </c>
      <c r="BU190"/>
      <c r="BV190" s="70">
        <v>96.936000000000007</v>
      </c>
      <c r="BW190" s="70">
        <v>0</v>
      </c>
      <c r="BX190" s="70">
        <v>0</v>
      </c>
      <c r="BY190" s="70">
        <v>0</v>
      </c>
      <c r="BZ190" s="70">
        <v>0</v>
      </c>
      <c r="CA190" s="70">
        <v>0</v>
      </c>
      <c r="CB190" s="70">
        <v>0</v>
      </c>
      <c r="CC190" s="70">
        <v>0</v>
      </c>
      <c r="CD190" s="70">
        <v>0</v>
      </c>
    </row>
    <row r="191" spans="1:82">
      <c r="A191" s="70" t="s">
        <v>2060</v>
      </c>
      <c r="B191" s="70">
        <v>270</v>
      </c>
      <c r="C191" s="70">
        <v>15</v>
      </c>
      <c r="D191" s="70">
        <v>16</v>
      </c>
      <c r="E191" s="70">
        <v>2018</v>
      </c>
      <c r="F191" s="70" t="s">
        <v>183</v>
      </c>
      <c r="G191" s="70" t="s">
        <v>2045</v>
      </c>
      <c r="H191" s="70" t="s">
        <v>2046</v>
      </c>
      <c r="I191" s="148"/>
      <c r="J191" s="71">
        <v>146.78940691696479</v>
      </c>
      <c r="K191" s="71">
        <v>1.0924439965575219</v>
      </c>
      <c r="L191" s="71">
        <v>4.2505236530296511</v>
      </c>
      <c r="M191" s="71">
        <v>21.637559272102695</v>
      </c>
      <c r="N191" s="71">
        <v>21.23920902237899</v>
      </c>
      <c r="O191" s="71">
        <v>25.204374469983456</v>
      </c>
      <c r="P191" s="71">
        <v>23.545714339549637</v>
      </c>
      <c r="Q191" s="71">
        <v>1.36135692017329</v>
      </c>
      <c r="R191" s="71">
        <v>0</v>
      </c>
      <c r="S191" s="71">
        <v>3.9895995724032391</v>
      </c>
      <c r="T191" s="72"/>
      <c r="U191" s="71">
        <v>35863137</v>
      </c>
      <c r="V191" s="71">
        <v>551</v>
      </c>
      <c r="W191" s="71">
        <v>129</v>
      </c>
      <c r="X191" s="71">
        <v>6243</v>
      </c>
      <c r="Y191" s="71">
        <v>8139</v>
      </c>
      <c r="Z191" s="71">
        <v>15358</v>
      </c>
      <c r="AA191" s="71">
        <v>4926</v>
      </c>
      <c r="AB191" s="71">
        <v>21479</v>
      </c>
      <c r="AC191" s="71">
        <v>0</v>
      </c>
      <c r="AD191" s="71">
        <v>3.9895995724032391</v>
      </c>
      <c r="AE191" s="72"/>
      <c r="AF191" s="71">
        <v>222347262.8314223</v>
      </c>
      <c r="AG191" s="71">
        <v>876569.91998598829</v>
      </c>
      <c r="AH191" s="71">
        <v>1118750.7340281419</v>
      </c>
      <c r="AI191" s="71">
        <v>42345665.090118296</v>
      </c>
      <c r="AJ191" s="71">
        <v>40142455.787750393</v>
      </c>
      <c r="AK191" s="71">
        <v>0</v>
      </c>
      <c r="AL191" s="71">
        <v>0</v>
      </c>
      <c r="AM191" s="71">
        <v>2956608.2069755062</v>
      </c>
      <c r="AN191" s="71">
        <v>0</v>
      </c>
      <c r="AO191" s="71">
        <v>0</v>
      </c>
      <c r="AP191" s="71">
        <v>309787312.57028061</v>
      </c>
      <c r="AQ191" s="72"/>
      <c r="AR191" s="71">
        <v>726</v>
      </c>
      <c r="AS191" s="71">
        <v>430</v>
      </c>
      <c r="AT191" s="71">
        <v>0</v>
      </c>
      <c r="AU191" s="71">
        <v>0</v>
      </c>
      <c r="AV191" s="71">
        <v>0</v>
      </c>
      <c r="AW191" s="71">
        <v>1</v>
      </c>
      <c r="AX191" s="71"/>
      <c r="AY191" s="72"/>
      <c r="AZ191" s="71">
        <v>3212.3999999999987</v>
      </c>
      <c r="BA191" s="71">
        <v>34558</v>
      </c>
      <c r="BB191" s="71">
        <v>0</v>
      </c>
      <c r="BC191" s="71">
        <v>0</v>
      </c>
      <c r="BD191" s="71">
        <v>0</v>
      </c>
      <c r="BE191" s="71">
        <v>1176</v>
      </c>
      <c r="BF191" s="71"/>
      <c r="BG191" s="72"/>
      <c r="BH191" s="71">
        <v>0</v>
      </c>
      <c r="BI191" s="71">
        <v>0</v>
      </c>
      <c r="BJ191" s="71">
        <v>83.695999999999998</v>
      </c>
      <c r="BK191" s="71">
        <v>0</v>
      </c>
      <c r="BL191" s="71">
        <v>0</v>
      </c>
      <c r="BM191" s="71">
        <v>0</v>
      </c>
      <c r="BN191" s="72"/>
      <c r="BO191" s="71">
        <v>0</v>
      </c>
      <c r="BP191" s="71">
        <v>0</v>
      </c>
      <c r="BQ191" s="71">
        <v>10</v>
      </c>
      <c r="BR191" s="71">
        <v>0</v>
      </c>
      <c r="BS191" s="71">
        <v>0</v>
      </c>
      <c r="BT191" s="71">
        <v>0</v>
      </c>
      <c r="BU191"/>
      <c r="BV191" s="70">
        <v>83.695999999999998</v>
      </c>
      <c r="BW191" s="70">
        <v>0</v>
      </c>
      <c r="BX191" s="70">
        <v>0</v>
      </c>
      <c r="BY191" s="70">
        <v>0</v>
      </c>
      <c r="BZ191" s="70">
        <v>0</v>
      </c>
      <c r="CA191" s="70">
        <v>0</v>
      </c>
      <c r="CB191" s="70">
        <v>0</v>
      </c>
      <c r="CC191" s="70">
        <v>0</v>
      </c>
      <c r="CD191" s="70">
        <v>0</v>
      </c>
    </row>
    <row r="192" spans="1:82">
      <c r="A192" s="70" t="s">
        <v>2061</v>
      </c>
      <c r="B192" s="70">
        <v>271</v>
      </c>
      <c r="C192" s="70">
        <v>16</v>
      </c>
      <c r="D192" s="70">
        <v>16</v>
      </c>
      <c r="E192" s="70">
        <v>2019</v>
      </c>
      <c r="F192" s="70" t="s">
        <v>158</v>
      </c>
      <c r="G192" s="70" t="s">
        <v>2045</v>
      </c>
      <c r="H192" s="70" t="s">
        <v>2046</v>
      </c>
      <c r="I192" s="148"/>
      <c r="J192" s="71">
        <v>139.17487878719419</v>
      </c>
      <c r="K192" s="71">
        <v>1.0015493863803335</v>
      </c>
      <c r="L192" s="71">
        <v>4.283634212621358</v>
      </c>
      <c r="M192" s="71">
        <v>19.514700482350854</v>
      </c>
      <c r="N192" s="71">
        <v>20.316079713084665</v>
      </c>
      <c r="O192" s="71">
        <v>24.604394809394968</v>
      </c>
      <c r="P192" s="71">
        <v>23.424696957519032</v>
      </c>
      <c r="Q192" s="71">
        <v>1.3263377486586401</v>
      </c>
      <c r="R192" s="71">
        <v>0</v>
      </c>
      <c r="S192" s="71">
        <v>4.057165085667191</v>
      </c>
      <c r="T192" s="72"/>
      <c r="U192" s="71">
        <v>35098246</v>
      </c>
      <c r="V192" s="71">
        <v>551</v>
      </c>
      <c r="W192" s="71">
        <v>129</v>
      </c>
      <c r="X192" s="71">
        <v>6243</v>
      </c>
      <c r="Y192" s="71">
        <v>8349</v>
      </c>
      <c r="Z192" s="71">
        <v>15404</v>
      </c>
      <c r="AA192" s="71">
        <v>4864</v>
      </c>
      <c r="AB192" s="71">
        <v>21493</v>
      </c>
      <c r="AC192" s="71">
        <v>0</v>
      </c>
      <c r="AD192" s="71">
        <v>4.057165085667191</v>
      </c>
      <c r="AE192" s="72"/>
      <c r="AF192" s="71">
        <v>223083940.1637809</v>
      </c>
      <c r="AG192" s="71">
        <v>846005.91132514307</v>
      </c>
      <c r="AH192" s="71">
        <v>1198174.076178327</v>
      </c>
      <c r="AI192" s="71">
        <v>40518829.832589619</v>
      </c>
      <c r="AJ192" s="71">
        <v>39603277.766297288</v>
      </c>
      <c r="AK192" s="71">
        <v>0</v>
      </c>
      <c r="AL192" s="71">
        <v>0</v>
      </c>
      <c r="AM192" s="71">
        <v>2927184.800782627</v>
      </c>
      <c r="AN192" s="71">
        <v>0</v>
      </c>
      <c r="AO192" s="71">
        <v>0</v>
      </c>
      <c r="AP192" s="71">
        <v>308177412.55095392</v>
      </c>
      <c r="AQ192" s="72"/>
      <c r="AR192" s="71">
        <v>748</v>
      </c>
      <c r="AS192" s="71">
        <v>463</v>
      </c>
      <c r="AT192" s="71">
        <v>0</v>
      </c>
      <c r="AU192" s="71">
        <v>0</v>
      </c>
      <c r="AV192" s="71">
        <v>0</v>
      </c>
      <c r="AW192" s="71">
        <v>1</v>
      </c>
      <c r="AX192" s="71"/>
      <c r="AY192" s="72"/>
      <c r="AZ192" s="71">
        <v>3344.400000000001</v>
      </c>
      <c r="BA192" s="71">
        <v>37142.10000000002</v>
      </c>
      <c r="BB192" s="71">
        <v>0</v>
      </c>
      <c r="BC192" s="71">
        <v>0</v>
      </c>
      <c r="BD192" s="71">
        <v>0</v>
      </c>
      <c r="BE192" s="71">
        <v>1176</v>
      </c>
      <c r="BF192" s="71"/>
      <c r="BG192" s="72"/>
      <c r="BH192" s="71">
        <v>0</v>
      </c>
      <c r="BI192" s="71">
        <v>0</v>
      </c>
      <c r="BJ192" s="71">
        <v>71.003</v>
      </c>
      <c r="BK192" s="71">
        <v>0</v>
      </c>
      <c r="BL192" s="71">
        <v>0</v>
      </c>
      <c r="BM192" s="71">
        <v>0</v>
      </c>
      <c r="BN192" s="72"/>
      <c r="BO192" s="71">
        <v>0</v>
      </c>
      <c r="BP192" s="71">
        <v>0</v>
      </c>
      <c r="BQ192" s="71">
        <v>10</v>
      </c>
      <c r="BR192" s="71">
        <v>0</v>
      </c>
      <c r="BS192" s="71">
        <v>0</v>
      </c>
      <c r="BT192" s="71">
        <v>0</v>
      </c>
      <c r="BU192"/>
      <c r="BV192" s="70">
        <v>71.003</v>
      </c>
      <c r="BW192" s="70">
        <v>0</v>
      </c>
      <c r="BX192" s="70">
        <v>0</v>
      </c>
      <c r="BY192" s="70">
        <v>0</v>
      </c>
      <c r="BZ192" s="70">
        <v>0</v>
      </c>
      <c r="CA192" s="70">
        <v>0</v>
      </c>
      <c r="CB192" s="70">
        <v>0</v>
      </c>
      <c r="CC192" s="70">
        <v>0</v>
      </c>
      <c r="CD192" s="70">
        <v>0</v>
      </c>
    </row>
    <row r="193" spans="1:82">
      <c r="A193" s="70" t="s">
        <v>2062</v>
      </c>
      <c r="B193" s="70">
        <v>272</v>
      </c>
      <c r="C193" s="70">
        <v>17</v>
      </c>
      <c r="D193" s="70">
        <v>16</v>
      </c>
      <c r="E193" s="70">
        <v>2020</v>
      </c>
      <c r="F193" s="70" t="s">
        <v>159</v>
      </c>
      <c r="G193" s="70" t="s">
        <v>2045</v>
      </c>
      <c r="H193" s="70" t="s">
        <v>2046</v>
      </c>
      <c r="I193" s="148"/>
      <c r="J193" s="71">
        <v>159.3436238081805</v>
      </c>
      <c r="K193" s="71">
        <v>0.77795513912797631</v>
      </c>
      <c r="L193" s="71">
        <v>6.448285802143066</v>
      </c>
      <c r="M193" s="71">
        <v>19.249386856754651</v>
      </c>
      <c r="N193" s="71">
        <v>19.528589686123674</v>
      </c>
      <c r="O193" s="71">
        <v>21.617104289488896</v>
      </c>
      <c r="P193" s="71">
        <v>22.088427857111025</v>
      </c>
      <c r="Q193" s="71">
        <v>1.2560402905671899</v>
      </c>
      <c r="R193" s="71">
        <v>0</v>
      </c>
      <c r="S193" s="71">
        <v>3.546717777675243</v>
      </c>
      <c r="T193" s="72"/>
      <c r="U193" s="71">
        <v>36000503</v>
      </c>
      <c r="V193" s="71">
        <v>367</v>
      </c>
      <c r="W193" s="71">
        <v>296</v>
      </c>
      <c r="X193" s="71">
        <v>5758</v>
      </c>
      <c r="Y193" s="71">
        <v>8437</v>
      </c>
      <c r="Z193" s="71">
        <v>15447</v>
      </c>
      <c r="AA193" s="71">
        <v>4875</v>
      </c>
      <c r="AB193" s="71">
        <v>21303</v>
      </c>
      <c r="AC193" s="71">
        <v>0</v>
      </c>
      <c r="AD193" s="71">
        <v>3.546717777675243</v>
      </c>
      <c r="AE193" s="72"/>
      <c r="AF193" s="71">
        <v>249719006.95671019</v>
      </c>
      <c r="AG193" s="71">
        <v>624700.16678310465</v>
      </c>
      <c r="AH193" s="71">
        <v>1924031.9323601376</v>
      </c>
      <c r="AI193" s="71">
        <v>38005163.271180354</v>
      </c>
      <c r="AJ193" s="71">
        <v>39393415.509528108</v>
      </c>
      <c r="AK193" s="71"/>
      <c r="AL193" s="71"/>
      <c r="AM193" s="71">
        <v>2780278.1812664722</v>
      </c>
      <c r="AN193" s="71"/>
      <c r="AO193" s="71"/>
      <c r="AP193" s="71">
        <v>332446596.01782835</v>
      </c>
      <c r="AQ193" s="72"/>
      <c r="AR193" s="71">
        <v>782</v>
      </c>
      <c r="AS193" s="71">
        <v>487</v>
      </c>
      <c r="AT193" s="71">
        <v>0</v>
      </c>
      <c r="AU193" s="71">
        <v>0</v>
      </c>
      <c r="AV193" s="71">
        <v>0</v>
      </c>
      <c r="AW193" s="71">
        <v>1</v>
      </c>
      <c r="AX193" s="71"/>
      <c r="AY193" s="72"/>
      <c r="AZ193" s="71">
        <v>3575.200000000003</v>
      </c>
      <c r="BA193" s="71">
        <v>38635.499999999964</v>
      </c>
      <c r="BB193" s="71">
        <v>0</v>
      </c>
      <c r="BC193" s="71">
        <v>0</v>
      </c>
      <c r="BD193" s="71">
        <v>0</v>
      </c>
      <c r="BE193" s="71">
        <v>1176</v>
      </c>
      <c r="BF193" s="71"/>
      <c r="BG193" s="72"/>
      <c r="BH193" s="71">
        <v>0</v>
      </c>
      <c r="BI193" s="71">
        <v>0</v>
      </c>
      <c r="BJ193" s="71">
        <v>62.896000000000001</v>
      </c>
      <c r="BK193" s="71">
        <v>0</v>
      </c>
      <c r="BL193" s="71">
        <v>0</v>
      </c>
      <c r="BM193" s="71">
        <v>0</v>
      </c>
      <c r="BN193" s="72"/>
      <c r="BO193" s="71">
        <v>0</v>
      </c>
      <c r="BP193" s="71">
        <v>0</v>
      </c>
      <c r="BQ193" s="71">
        <v>9</v>
      </c>
      <c r="BR193" s="71">
        <v>0</v>
      </c>
      <c r="BS193" s="71">
        <v>0</v>
      </c>
      <c r="BT193" s="71">
        <v>0</v>
      </c>
      <c r="BU193"/>
      <c r="BV193" s="70">
        <v>62.896000000000001</v>
      </c>
      <c r="BW193" s="70">
        <v>0</v>
      </c>
      <c r="BX193" s="70">
        <v>0</v>
      </c>
      <c r="BY193" s="70">
        <v>0</v>
      </c>
      <c r="BZ193" s="70">
        <v>0</v>
      </c>
      <c r="CA193" s="70">
        <v>0</v>
      </c>
      <c r="CB193" s="70">
        <v>0</v>
      </c>
      <c r="CC193" s="70">
        <v>0</v>
      </c>
      <c r="CD193" s="70">
        <v>0</v>
      </c>
    </row>
    <row r="194" spans="1:82">
      <c r="A194" s="70" t="s">
        <v>2063</v>
      </c>
      <c r="B194" s="70">
        <v>272</v>
      </c>
      <c r="C194" s="70">
        <v>18</v>
      </c>
      <c r="D194" s="70">
        <v>16</v>
      </c>
      <c r="E194" s="70">
        <v>2021</v>
      </c>
      <c r="F194" s="70" t="s">
        <v>160</v>
      </c>
      <c r="G194" s="70" t="s">
        <v>2045</v>
      </c>
      <c r="H194" s="70" t="s">
        <v>2046</v>
      </c>
      <c r="I194" s="148"/>
      <c r="J194" s="71">
        <v>136.79303913833238</v>
      </c>
      <c r="K194" s="71">
        <v>0.79457948731399719</v>
      </c>
      <c r="L194" s="71">
        <v>5.7628846830075595</v>
      </c>
      <c r="M194" s="71">
        <v>17.477934305046151</v>
      </c>
      <c r="N194" s="71">
        <v>19.334191775670604</v>
      </c>
      <c r="O194" s="71">
        <v>20.771670402545801</v>
      </c>
      <c r="P194" s="71">
        <v>22.628990220928099</v>
      </c>
      <c r="Q194" s="71">
        <v>1.2354711925297399</v>
      </c>
      <c r="R194" s="71">
        <v>0</v>
      </c>
      <c r="S194" s="71">
        <v>4.0853050396222947</v>
      </c>
      <c r="T194" s="72"/>
      <c r="U194" s="71">
        <v>39356387</v>
      </c>
      <c r="V194" s="71">
        <v>367</v>
      </c>
      <c r="W194" s="71">
        <v>296</v>
      </c>
      <c r="X194" s="71">
        <v>5758</v>
      </c>
      <c r="Y194" s="71">
        <v>8475</v>
      </c>
      <c r="Z194" s="71">
        <v>15283</v>
      </c>
      <c r="AA194" s="71">
        <v>4870</v>
      </c>
      <c r="AB194" s="71">
        <v>21160</v>
      </c>
      <c r="AC194" s="71">
        <v>0</v>
      </c>
      <c r="AD194" s="71">
        <v>4.0853050396222947</v>
      </c>
      <c r="AE194" s="72"/>
      <c r="AF194" s="71">
        <v>240174286.12621275</v>
      </c>
      <c r="AG194" s="71">
        <v>660567.43411060295</v>
      </c>
      <c r="AH194" s="71">
        <v>1614034.3870666567</v>
      </c>
      <c r="AI194" s="71">
        <v>39536676.985981338</v>
      </c>
      <c r="AJ194" s="71">
        <v>42612788.482760273</v>
      </c>
      <c r="AK194" s="71">
        <v>0</v>
      </c>
      <c r="AL194" s="71">
        <v>0</v>
      </c>
      <c r="AM194" s="71">
        <v>2777543.8660131097</v>
      </c>
      <c r="AN194" s="71">
        <v>0</v>
      </c>
      <c r="AO194" s="71">
        <v>0</v>
      </c>
      <c r="AP194" s="71">
        <v>327375897.28214473</v>
      </c>
      <c r="AQ194" s="72"/>
      <c r="AR194" s="71">
        <v>822</v>
      </c>
      <c r="AS194" s="71">
        <v>499</v>
      </c>
      <c r="AT194" s="71">
        <v>0</v>
      </c>
      <c r="AU194" s="71">
        <v>0</v>
      </c>
      <c r="AV194" s="71">
        <v>0</v>
      </c>
      <c r="AW194" s="71">
        <v>1</v>
      </c>
      <c r="AX194" s="71"/>
      <c r="AY194" s="72"/>
      <c r="AZ194" s="71">
        <v>3846.2000000000039</v>
      </c>
      <c r="BA194" s="71">
        <v>39539.299999999967</v>
      </c>
      <c r="BB194" s="71">
        <v>0</v>
      </c>
      <c r="BC194" s="71">
        <v>0</v>
      </c>
      <c r="BD194" s="71">
        <v>0</v>
      </c>
      <c r="BE194" s="71">
        <v>1176</v>
      </c>
      <c r="BF194" s="71"/>
      <c r="BG194" s="72"/>
      <c r="BH194" s="71">
        <v>0</v>
      </c>
      <c r="BI194" s="71">
        <v>0</v>
      </c>
      <c r="BJ194" s="71">
        <v>73.25</v>
      </c>
      <c r="BK194" s="71">
        <v>0</v>
      </c>
      <c r="BL194" s="71">
        <v>0</v>
      </c>
      <c r="BM194" s="71">
        <v>0</v>
      </c>
      <c r="BN194" s="72"/>
      <c r="BO194" s="71">
        <v>0</v>
      </c>
      <c r="BP194" s="71">
        <v>0</v>
      </c>
      <c r="BQ194" s="71">
        <v>10</v>
      </c>
      <c r="BR194" s="71">
        <v>0</v>
      </c>
      <c r="BS194" s="71">
        <v>0</v>
      </c>
      <c r="BT194" s="71">
        <v>0</v>
      </c>
      <c r="BU194"/>
      <c r="BV194" s="70">
        <v>73.25</v>
      </c>
      <c r="BW194" s="70">
        <v>0</v>
      </c>
      <c r="BX194" s="70">
        <v>0</v>
      </c>
      <c r="BY194" s="70">
        <v>0</v>
      </c>
      <c r="BZ194" s="70">
        <v>0</v>
      </c>
      <c r="CA194" s="70">
        <v>0</v>
      </c>
      <c r="CB194" s="70">
        <v>0</v>
      </c>
      <c r="CC194" s="70">
        <v>0</v>
      </c>
      <c r="CD194" s="70">
        <v>0</v>
      </c>
    </row>
    <row r="195" spans="1:82">
      <c r="A195" s="70" t="s">
        <v>2064</v>
      </c>
      <c r="B195" s="70">
        <v>272</v>
      </c>
      <c r="C195" s="70">
        <v>19</v>
      </c>
      <c r="D195" s="70">
        <v>16</v>
      </c>
      <c r="E195" s="70">
        <v>2022</v>
      </c>
      <c r="F195" s="70" t="s">
        <v>161</v>
      </c>
      <c r="G195" s="70" t="s">
        <v>2045</v>
      </c>
      <c r="H195" s="70" t="s">
        <v>2046</v>
      </c>
      <c r="I195" s="148"/>
      <c r="J195" s="71">
        <v>171.54224958289521</v>
      </c>
      <c r="K195" s="71">
        <v>0.75813486046041345</v>
      </c>
      <c r="L195" s="71">
        <v>6.257003012073632</v>
      </c>
      <c r="M195" s="71">
        <v>18.157738506257672</v>
      </c>
      <c r="N195" s="71">
        <v>22.037787489533397</v>
      </c>
      <c r="O195" s="71">
        <v>21.77660358138732</v>
      </c>
      <c r="P195" s="71">
        <v>22.495161942076916</v>
      </c>
      <c r="Q195" s="71">
        <v>1.2355013846961775</v>
      </c>
      <c r="R195" s="71">
        <v>0</v>
      </c>
      <c r="S195" s="71">
        <v>3.6013658755510161</v>
      </c>
      <c r="T195" s="72"/>
      <c r="U195" s="71">
        <v>50747526</v>
      </c>
      <c r="V195" s="71">
        <v>367</v>
      </c>
      <c r="W195" s="71">
        <v>296</v>
      </c>
      <c r="X195" s="71">
        <v>5758</v>
      </c>
      <c r="Y195" s="71">
        <v>8613</v>
      </c>
      <c r="Z195" s="71">
        <v>15223</v>
      </c>
      <c r="AA195" s="71">
        <v>4915</v>
      </c>
      <c r="AB195" s="71">
        <v>20987</v>
      </c>
      <c r="AC195" s="71">
        <v>0</v>
      </c>
      <c r="AD195" s="71">
        <v>3.6013658755510161</v>
      </c>
      <c r="AE195" s="72"/>
      <c r="AF195" s="71">
        <v>276520546.64130914</v>
      </c>
      <c r="AG195" s="71">
        <v>647629.68005820212</v>
      </c>
      <c r="AH195" s="71">
        <v>1778147.0993123581</v>
      </c>
      <c r="AI195" s="71">
        <v>35626531.526554629</v>
      </c>
      <c r="AJ195" s="71">
        <v>44438589.660912357</v>
      </c>
      <c r="AK195" s="71">
        <v>0</v>
      </c>
      <c r="AL195" s="71">
        <v>0</v>
      </c>
      <c r="AM195" s="71">
        <v>2709994.5277221343</v>
      </c>
      <c r="AN195" s="71">
        <v>0</v>
      </c>
      <c r="AO195" s="71">
        <v>0</v>
      </c>
      <c r="AP195" s="71">
        <v>361721439.13586879</v>
      </c>
      <c r="AQ195" s="72"/>
      <c r="AR195" s="71">
        <v>880</v>
      </c>
      <c r="AS195" s="71">
        <v>513</v>
      </c>
      <c r="AT195" s="71">
        <v>0</v>
      </c>
      <c r="AU195" s="71">
        <v>0</v>
      </c>
      <c r="AV195" s="71">
        <v>0</v>
      </c>
      <c r="AW195" s="71">
        <v>1</v>
      </c>
      <c r="AX195" s="71"/>
      <c r="AY195" s="72"/>
      <c r="AZ195" s="71">
        <v>4230.400000000006</v>
      </c>
      <c r="BA195" s="71">
        <v>40090.399999999965</v>
      </c>
      <c r="BB195" s="71">
        <v>0</v>
      </c>
      <c r="BC195" s="71">
        <v>0</v>
      </c>
      <c r="BD195" s="71">
        <v>0</v>
      </c>
      <c r="BE195" s="71">
        <v>1176</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2065</v>
      </c>
      <c r="B196" s="70">
        <v>272</v>
      </c>
      <c r="C196" s="70">
        <v>20</v>
      </c>
      <c r="D196" s="70">
        <v>16</v>
      </c>
      <c r="E196" s="70">
        <v>2023</v>
      </c>
      <c r="F196" s="70" t="s">
        <v>1539</v>
      </c>
      <c r="G196" s="70" t="s">
        <v>2045</v>
      </c>
      <c r="H196" s="70" t="s">
        <v>2046</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925</v>
      </c>
      <c r="AS196" s="71">
        <v>517</v>
      </c>
      <c r="AT196" s="71">
        <v>0</v>
      </c>
      <c r="AU196" s="71">
        <v>0</v>
      </c>
      <c r="AV196" s="71">
        <v>0</v>
      </c>
      <c r="AW196" s="71">
        <v>1</v>
      </c>
      <c r="AX196" s="71"/>
      <c r="AY196" s="72"/>
      <c r="AZ196" s="71">
        <v>4485.0000000000073</v>
      </c>
      <c r="BA196" s="71">
        <v>40372.399999999965</v>
      </c>
      <c r="BB196" s="71">
        <v>0</v>
      </c>
      <c r="BC196" s="71">
        <v>0</v>
      </c>
      <c r="BD196" s="71">
        <v>0</v>
      </c>
      <c r="BE196" s="71">
        <v>1176</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2066</v>
      </c>
      <c r="B197" s="70">
        <v>272</v>
      </c>
      <c r="C197" s="70">
        <v>21</v>
      </c>
      <c r="D197" s="70">
        <v>16</v>
      </c>
      <c r="E197" s="70">
        <v>2024</v>
      </c>
      <c r="F197" s="70" t="s">
        <v>1554</v>
      </c>
      <c r="G197" s="1064" t="s">
        <v>2045</v>
      </c>
      <c r="H197" s="70" t="s">
        <v>2046</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2067</v>
      </c>
      <c r="B198" s="70">
        <v>477</v>
      </c>
      <c r="C198" s="70">
        <v>1</v>
      </c>
      <c r="D198" s="70">
        <v>29</v>
      </c>
      <c r="E198" s="70">
        <v>1990</v>
      </c>
      <c r="F198" s="70" t="s">
        <v>787</v>
      </c>
      <c r="G198" s="1064" t="s">
        <v>1652</v>
      </c>
      <c r="H198" s="70" t="s">
        <v>1653</v>
      </c>
      <c r="I198" s="148"/>
      <c r="J198" s="71">
        <v>85.823772162462788</v>
      </c>
      <c r="K198" s="71">
        <v>10.9143515649818</v>
      </c>
      <c r="L198" s="71">
        <v>96.609959894245094</v>
      </c>
      <c r="M198" s="71">
        <v>27.19146747077615</v>
      </c>
      <c r="N198" s="71">
        <v>49.587183531051927</v>
      </c>
      <c r="O198" s="71">
        <v>25.22417951605745</v>
      </c>
      <c r="P198" s="71">
        <v>29.500299591860148</v>
      </c>
      <c r="Q198" s="71">
        <v>1.86381293210486</v>
      </c>
      <c r="R198" s="71">
        <v>0</v>
      </c>
      <c r="S198" s="71">
        <v>1.5177260751708961</v>
      </c>
      <c r="T198" s="72"/>
      <c r="U198" s="71">
        <v>2409627</v>
      </c>
      <c r="V198" s="71">
        <v>1997</v>
      </c>
      <c r="W198" s="71">
        <v>1130</v>
      </c>
      <c r="X198" s="71">
        <v>9118</v>
      </c>
      <c r="Y198" s="71">
        <v>10608</v>
      </c>
      <c r="Z198" s="71">
        <v>10375</v>
      </c>
      <c r="AA198" s="71">
        <v>7163</v>
      </c>
      <c r="AB198" s="71">
        <v>30262</v>
      </c>
      <c r="AC198" s="71">
        <v>0</v>
      </c>
      <c r="AD198" s="71">
        <v>1.5177260751708961</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2068</v>
      </c>
      <c r="B199" s="70">
        <v>478</v>
      </c>
      <c r="C199" s="70">
        <v>2</v>
      </c>
      <c r="D199" s="70">
        <v>29</v>
      </c>
      <c r="E199" s="70">
        <v>2005</v>
      </c>
      <c r="F199" s="70" t="s">
        <v>789</v>
      </c>
      <c r="G199" s="70" t="s">
        <v>1652</v>
      </c>
      <c r="H199" s="70" t="s">
        <v>1653</v>
      </c>
      <c r="I199" s="148"/>
      <c r="J199" s="71">
        <v>14.706927952056359</v>
      </c>
      <c r="K199" s="71">
        <v>5.6386633783798121</v>
      </c>
      <c r="L199" s="71">
        <v>121.7358036621283</v>
      </c>
      <c r="M199" s="71">
        <v>40.942845040924837</v>
      </c>
      <c r="N199" s="71">
        <v>60.845103470993401</v>
      </c>
      <c r="O199" s="71">
        <v>30.52528612348414</v>
      </c>
      <c r="P199" s="71">
        <v>30.865936612314041</v>
      </c>
      <c r="Q199" s="71">
        <v>1.6129561691963701</v>
      </c>
      <c r="R199" s="71">
        <v>0</v>
      </c>
      <c r="S199" s="71">
        <v>4.3587508638549766</v>
      </c>
      <c r="T199" s="72"/>
      <c r="U199" s="71">
        <v>454229</v>
      </c>
      <c r="V199" s="71">
        <v>1720</v>
      </c>
      <c r="W199" s="71">
        <v>1081</v>
      </c>
      <c r="X199" s="71">
        <v>6649</v>
      </c>
      <c r="Y199" s="71">
        <v>12405</v>
      </c>
      <c r="Z199" s="71">
        <v>14529</v>
      </c>
      <c r="AA199" s="71">
        <v>6138</v>
      </c>
      <c r="AB199" s="71">
        <v>27378</v>
      </c>
      <c r="AC199" s="71">
        <v>0</v>
      </c>
      <c r="AD199" s="71">
        <v>4.3587508638549766</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2069</v>
      </c>
      <c r="B200" s="70">
        <v>479</v>
      </c>
      <c r="C200" s="70">
        <v>3</v>
      </c>
      <c r="D200" s="70">
        <v>29</v>
      </c>
      <c r="E200" s="70">
        <v>2006</v>
      </c>
      <c r="F200" s="70" t="s">
        <v>790</v>
      </c>
      <c r="G200" s="70" t="s">
        <v>1652</v>
      </c>
      <c r="H200" s="70" t="s">
        <v>1653</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2070</v>
      </c>
      <c r="B201" s="70">
        <v>480</v>
      </c>
      <c r="C201" s="70">
        <v>4</v>
      </c>
      <c r="D201" s="70">
        <v>29</v>
      </c>
      <c r="E201" s="70">
        <v>2007</v>
      </c>
      <c r="F201" s="70" t="s">
        <v>791</v>
      </c>
      <c r="G201" s="70" t="s">
        <v>1652</v>
      </c>
      <c r="H201" s="70" t="s">
        <v>1653</v>
      </c>
      <c r="I201" s="148"/>
      <c r="J201" s="71">
        <v>12.202173705085579</v>
      </c>
      <c r="K201" s="71">
        <v>4.7337680351685414</v>
      </c>
      <c r="L201" s="71">
        <v>99.467405688999264</v>
      </c>
      <c r="M201" s="71">
        <v>41.29087842518301</v>
      </c>
      <c r="N201" s="71">
        <v>60.181530813344359</v>
      </c>
      <c r="O201" s="71">
        <v>28.755559318222609</v>
      </c>
      <c r="P201" s="71">
        <v>30.123251819877542</v>
      </c>
      <c r="Q201" s="71">
        <v>1.64852048662032</v>
      </c>
      <c r="R201" s="71">
        <v>0</v>
      </c>
      <c r="S201" s="71">
        <v>3.7454400462484179</v>
      </c>
      <c r="T201" s="72"/>
      <c r="U201" s="71">
        <v>400722</v>
      </c>
      <c r="V201" s="71">
        <v>1575</v>
      </c>
      <c r="W201" s="71">
        <v>1212</v>
      </c>
      <c r="X201" s="71">
        <v>8399</v>
      </c>
      <c r="Y201" s="71">
        <v>12302</v>
      </c>
      <c r="Z201" s="71">
        <v>14228</v>
      </c>
      <c r="AA201" s="71">
        <v>5899</v>
      </c>
      <c r="AB201" s="71">
        <v>26502</v>
      </c>
      <c r="AC201" s="71">
        <v>0</v>
      </c>
      <c r="AD201" s="71">
        <v>3.7454400462484179</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2071</v>
      </c>
      <c r="B202" s="70">
        <v>481</v>
      </c>
      <c r="C202" s="70">
        <v>5</v>
      </c>
      <c r="D202" s="70">
        <v>29</v>
      </c>
      <c r="E202" s="70">
        <v>2008</v>
      </c>
      <c r="F202" s="70" t="s">
        <v>792</v>
      </c>
      <c r="G202" s="70" t="s">
        <v>1652</v>
      </c>
      <c r="H202" s="70" t="s">
        <v>1653</v>
      </c>
      <c r="I202" s="148"/>
      <c r="J202" s="71">
        <v>13.127999488891669</v>
      </c>
      <c r="K202" s="71">
        <v>4.1546268982825882</v>
      </c>
      <c r="L202" s="71">
        <v>85.886350720631668</v>
      </c>
      <c r="M202" s="71">
        <v>48.314326179296607</v>
      </c>
      <c r="N202" s="71">
        <v>60.946950664944247</v>
      </c>
      <c r="O202" s="71">
        <v>27.854707944295221</v>
      </c>
      <c r="P202" s="71">
        <v>28.599522831078058</v>
      </c>
      <c r="Q202" s="71">
        <v>1.59963006719792</v>
      </c>
      <c r="R202" s="71">
        <v>0</v>
      </c>
      <c r="S202" s="71">
        <v>3.688393602031363</v>
      </c>
      <c r="T202" s="72"/>
      <c r="U202" s="71">
        <v>452980</v>
      </c>
      <c r="V202" s="71">
        <v>1575</v>
      </c>
      <c r="W202" s="71">
        <v>1212</v>
      </c>
      <c r="X202" s="71">
        <v>8399</v>
      </c>
      <c r="Y202" s="71">
        <v>12293</v>
      </c>
      <c r="Z202" s="71">
        <v>14266</v>
      </c>
      <c r="AA202" s="71">
        <v>5607</v>
      </c>
      <c r="AB202" s="71">
        <v>26139</v>
      </c>
      <c r="AC202" s="71">
        <v>0</v>
      </c>
      <c r="AD202" s="71">
        <v>3.688393602031363</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2072</v>
      </c>
      <c r="B203" s="70">
        <v>482</v>
      </c>
      <c r="C203" s="70">
        <v>6</v>
      </c>
      <c r="D203" s="70">
        <v>29</v>
      </c>
      <c r="E203" s="70">
        <v>2009</v>
      </c>
      <c r="F203" s="70" t="s">
        <v>176</v>
      </c>
      <c r="G203" s="70" t="s">
        <v>1652</v>
      </c>
      <c r="H203" s="70" t="s">
        <v>1653</v>
      </c>
      <c r="I203" s="148"/>
      <c r="J203" s="71">
        <v>11.75767061469112</v>
      </c>
      <c r="K203" s="71">
        <v>2.644833437497712</v>
      </c>
      <c r="L203" s="71">
        <v>77.670406926775215</v>
      </c>
      <c r="M203" s="71">
        <v>38.165382955964347</v>
      </c>
      <c r="N203" s="71">
        <v>52.54074682463861</v>
      </c>
      <c r="O203" s="71">
        <v>28.099532531250251</v>
      </c>
      <c r="P203" s="71">
        <v>27.470598080557341</v>
      </c>
      <c r="Q203" s="71">
        <v>1.5035471693749201</v>
      </c>
      <c r="R203" s="71">
        <v>0</v>
      </c>
      <c r="S203" s="71">
        <v>2.2851892933903102</v>
      </c>
      <c r="T203" s="72"/>
      <c r="U203" s="71">
        <v>409697</v>
      </c>
      <c r="V203" s="71">
        <v>1228</v>
      </c>
      <c r="W203" s="71">
        <v>1256</v>
      </c>
      <c r="X203" s="71">
        <v>8379</v>
      </c>
      <c r="Y203" s="71">
        <v>12338</v>
      </c>
      <c r="Z203" s="71">
        <v>14205</v>
      </c>
      <c r="AA203" s="71">
        <v>5529</v>
      </c>
      <c r="AB203" s="71">
        <v>25791</v>
      </c>
      <c r="AC203" s="71">
        <v>0</v>
      </c>
      <c r="AD203" s="71">
        <v>2.2851892933903102</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7.9980000000000002</v>
      </c>
      <c r="BM203" s="71">
        <v>0</v>
      </c>
      <c r="BN203" s="72"/>
      <c r="BO203" s="71">
        <v>0</v>
      </c>
      <c r="BP203" s="71">
        <v>0</v>
      </c>
      <c r="BQ203" s="71">
        <v>0</v>
      </c>
      <c r="BR203" s="71">
        <v>0</v>
      </c>
      <c r="BS203" s="71">
        <v>1</v>
      </c>
      <c r="BT203" s="71">
        <v>0</v>
      </c>
      <c r="BU203"/>
      <c r="BV203" s="70">
        <v>7.9980000000000002</v>
      </c>
      <c r="BW203" s="70">
        <v>0</v>
      </c>
      <c r="BX203" s="70">
        <v>0</v>
      </c>
      <c r="BY203" s="70">
        <v>0</v>
      </c>
      <c r="BZ203" s="70">
        <v>0</v>
      </c>
      <c r="CA203" s="70">
        <v>0</v>
      </c>
      <c r="CB203" s="70">
        <v>0</v>
      </c>
      <c r="CC203" s="70">
        <v>0</v>
      </c>
      <c r="CD203" s="70">
        <v>0</v>
      </c>
    </row>
    <row r="204" spans="1:82">
      <c r="A204" s="70" t="s">
        <v>2073</v>
      </c>
      <c r="B204" s="70">
        <v>483</v>
      </c>
      <c r="C204" s="70">
        <v>7</v>
      </c>
      <c r="D204" s="70">
        <v>29</v>
      </c>
      <c r="E204" s="70">
        <v>2010</v>
      </c>
      <c r="F204" s="70" t="s">
        <v>177</v>
      </c>
      <c r="G204" s="70" t="s">
        <v>1652</v>
      </c>
      <c r="H204" s="70" t="s">
        <v>1653</v>
      </c>
      <c r="I204" s="148"/>
      <c r="J204" s="71">
        <v>9.6449864283467939</v>
      </c>
      <c r="K204" s="71">
        <v>2.7583132550343521</v>
      </c>
      <c r="L204" s="71">
        <v>70.711313466428308</v>
      </c>
      <c r="M204" s="71">
        <v>34.163340589166147</v>
      </c>
      <c r="N204" s="71">
        <v>51.384524694410111</v>
      </c>
      <c r="O204" s="71">
        <v>28.058168318344961</v>
      </c>
      <c r="P204" s="71">
        <v>27.674831967148929</v>
      </c>
      <c r="Q204" s="71">
        <v>1.54841252878263</v>
      </c>
      <c r="R204" s="71">
        <v>0</v>
      </c>
      <c r="S204" s="71">
        <v>4.4164261919416754</v>
      </c>
      <c r="T204" s="72"/>
      <c r="U204" s="71">
        <v>376214</v>
      </c>
      <c r="V204" s="71">
        <v>1228</v>
      </c>
      <c r="W204" s="71">
        <v>1256</v>
      </c>
      <c r="X204" s="71">
        <v>8379</v>
      </c>
      <c r="Y204" s="71">
        <v>12272</v>
      </c>
      <c r="Z204" s="71">
        <v>14250</v>
      </c>
      <c r="AA204" s="71">
        <v>5431</v>
      </c>
      <c r="AB204" s="71">
        <v>25451</v>
      </c>
      <c r="AC204" s="71">
        <v>0</v>
      </c>
      <c r="AD204" s="71">
        <v>4.4164261919416754</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7.0019999999999998</v>
      </c>
      <c r="BM204" s="71">
        <v>0</v>
      </c>
      <c r="BN204" s="72"/>
      <c r="BO204" s="71">
        <v>0</v>
      </c>
      <c r="BP204" s="71">
        <v>0</v>
      </c>
      <c r="BQ204" s="71">
        <v>0</v>
      </c>
      <c r="BR204" s="71">
        <v>0</v>
      </c>
      <c r="BS204" s="71">
        <v>1</v>
      </c>
      <c r="BT204" s="71">
        <v>0</v>
      </c>
      <c r="BU204"/>
      <c r="BV204" s="70">
        <v>7.0019999999999998</v>
      </c>
      <c r="BW204" s="70">
        <v>0</v>
      </c>
      <c r="BX204" s="70">
        <v>0</v>
      </c>
      <c r="BY204" s="70">
        <v>0</v>
      </c>
      <c r="BZ204" s="70">
        <v>0</v>
      </c>
      <c r="CA204" s="70">
        <v>0</v>
      </c>
      <c r="CB204" s="70">
        <v>0</v>
      </c>
      <c r="CC204" s="70">
        <v>0</v>
      </c>
      <c r="CD204" s="70">
        <v>0</v>
      </c>
    </row>
    <row r="205" spans="1:82">
      <c r="A205" s="70" t="s">
        <v>2074</v>
      </c>
      <c r="B205" s="70">
        <v>484</v>
      </c>
      <c r="C205" s="70">
        <v>8</v>
      </c>
      <c r="D205" s="70">
        <v>29</v>
      </c>
      <c r="E205" s="70">
        <v>2011</v>
      </c>
      <c r="F205" s="70" t="s">
        <v>178</v>
      </c>
      <c r="G205" s="70" t="s">
        <v>1652</v>
      </c>
      <c r="H205" s="70" t="s">
        <v>1653</v>
      </c>
      <c r="I205" s="148"/>
      <c r="J205" s="71">
        <v>28.057454463466151</v>
      </c>
      <c r="K205" s="71">
        <v>3.8649099346958451</v>
      </c>
      <c r="L205" s="71">
        <v>65.978807832797912</v>
      </c>
      <c r="M205" s="71">
        <v>43.157903998224789</v>
      </c>
      <c r="N205" s="71">
        <v>61.437184376781929</v>
      </c>
      <c r="O205" s="71">
        <v>27.636934438539029</v>
      </c>
      <c r="P205" s="71">
        <v>26.414867406475238</v>
      </c>
      <c r="Q205" s="71">
        <v>1.76375959165101</v>
      </c>
      <c r="R205" s="71">
        <v>0</v>
      </c>
      <c r="S205" s="71">
        <v>3.845351623240493</v>
      </c>
      <c r="T205" s="72"/>
      <c r="U205" s="71">
        <v>1030715</v>
      </c>
      <c r="V205" s="71">
        <v>1228</v>
      </c>
      <c r="W205" s="71">
        <v>1256</v>
      </c>
      <c r="X205" s="71">
        <v>8379</v>
      </c>
      <c r="Y205" s="71">
        <v>12190</v>
      </c>
      <c r="Z205" s="71">
        <v>14341</v>
      </c>
      <c r="AA205" s="71">
        <v>5338</v>
      </c>
      <c r="AB205" s="71">
        <v>25133</v>
      </c>
      <c r="AC205" s="71">
        <v>0</v>
      </c>
      <c r="AD205" s="71">
        <v>3.845351623240493</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6.4139999999999997</v>
      </c>
      <c r="BM205" s="71">
        <v>0</v>
      </c>
      <c r="BN205" s="72"/>
      <c r="BO205" s="71">
        <v>0</v>
      </c>
      <c r="BP205" s="71">
        <v>0</v>
      </c>
      <c r="BQ205" s="71">
        <v>0</v>
      </c>
      <c r="BR205" s="71">
        <v>0</v>
      </c>
      <c r="BS205" s="71">
        <v>1</v>
      </c>
      <c r="BT205" s="71">
        <v>0</v>
      </c>
      <c r="BU205"/>
      <c r="BV205" s="70">
        <v>6.4139999999999997</v>
      </c>
      <c r="BW205" s="70">
        <v>0</v>
      </c>
      <c r="BX205" s="70">
        <v>0</v>
      </c>
      <c r="BY205" s="70">
        <v>0</v>
      </c>
      <c r="BZ205" s="70">
        <v>0</v>
      </c>
      <c r="CA205" s="70">
        <v>0</v>
      </c>
      <c r="CB205" s="70">
        <v>0</v>
      </c>
      <c r="CC205" s="70">
        <v>0</v>
      </c>
      <c r="CD205" s="70">
        <v>0</v>
      </c>
    </row>
    <row r="206" spans="1:82">
      <c r="A206" s="70" t="s">
        <v>2075</v>
      </c>
      <c r="B206" s="70">
        <v>485</v>
      </c>
      <c r="C206" s="70">
        <v>9</v>
      </c>
      <c r="D206" s="70">
        <v>29</v>
      </c>
      <c r="E206" s="70">
        <v>2012</v>
      </c>
      <c r="F206" s="70" t="s">
        <v>179</v>
      </c>
      <c r="G206" s="70" t="s">
        <v>1652</v>
      </c>
      <c r="H206" s="70" t="s">
        <v>1653</v>
      </c>
      <c r="I206" s="148"/>
      <c r="J206" s="71">
        <v>10.253713513008361</v>
      </c>
      <c r="K206" s="71">
        <v>4.3539705207883914</v>
      </c>
      <c r="L206" s="71">
        <v>66.570655171065397</v>
      </c>
      <c r="M206" s="71">
        <v>53.601979638593122</v>
      </c>
      <c r="N206" s="71">
        <v>67.400761781013827</v>
      </c>
      <c r="O206" s="71">
        <v>27.713897402894037</v>
      </c>
      <c r="P206" s="71">
        <v>26.336230755566707</v>
      </c>
      <c r="Q206" s="71">
        <v>1.89509288475655</v>
      </c>
      <c r="R206" s="71">
        <v>0</v>
      </c>
      <c r="S206" s="71">
        <v>3.71251128308388</v>
      </c>
      <c r="T206" s="72"/>
      <c r="U206" s="71">
        <v>360910</v>
      </c>
      <c r="V206" s="71">
        <v>1228</v>
      </c>
      <c r="W206" s="71">
        <v>1256</v>
      </c>
      <c r="X206" s="71">
        <v>8379</v>
      </c>
      <c r="Y206" s="71">
        <v>12174</v>
      </c>
      <c r="Z206" s="71">
        <v>14495</v>
      </c>
      <c r="AA206" s="71">
        <v>5292</v>
      </c>
      <c r="AB206" s="71">
        <v>24855</v>
      </c>
      <c r="AC206" s="71">
        <v>0</v>
      </c>
      <c r="AD206" s="71">
        <v>3.71251128308388</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7.2690000000000001</v>
      </c>
      <c r="BM206" s="71">
        <v>0</v>
      </c>
      <c r="BN206" s="72"/>
      <c r="BO206" s="71">
        <v>0</v>
      </c>
      <c r="BP206" s="71">
        <v>0</v>
      </c>
      <c r="BQ206" s="71">
        <v>0</v>
      </c>
      <c r="BR206" s="71">
        <v>0</v>
      </c>
      <c r="BS206" s="71">
        <v>1</v>
      </c>
      <c r="BT206" s="71">
        <v>0</v>
      </c>
      <c r="BU206"/>
      <c r="BV206" s="70">
        <v>7.2690000000000001</v>
      </c>
      <c r="BW206" s="70">
        <v>0</v>
      </c>
      <c r="BX206" s="70">
        <v>0</v>
      </c>
      <c r="BY206" s="70">
        <v>0</v>
      </c>
      <c r="BZ206" s="70">
        <v>0</v>
      </c>
      <c r="CA206" s="70">
        <v>0</v>
      </c>
      <c r="CB206" s="70">
        <v>0</v>
      </c>
      <c r="CC206" s="70">
        <v>0</v>
      </c>
      <c r="CD206" s="70">
        <v>0</v>
      </c>
    </row>
    <row r="207" spans="1:82">
      <c r="A207" s="70" t="s">
        <v>2076</v>
      </c>
      <c r="B207" s="70">
        <v>486</v>
      </c>
      <c r="C207" s="70">
        <v>10</v>
      </c>
      <c r="D207" s="70">
        <v>29</v>
      </c>
      <c r="E207" s="70">
        <v>2013</v>
      </c>
      <c r="F207" s="70" t="s">
        <v>180</v>
      </c>
      <c r="G207" s="70" t="s">
        <v>1652</v>
      </c>
      <c r="H207" s="70" t="s">
        <v>1653</v>
      </c>
      <c r="I207" s="148"/>
      <c r="J207" s="71">
        <v>9.317645600511927</v>
      </c>
      <c r="K207" s="71">
        <v>3.5985714866795981</v>
      </c>
      <c r="L207" s="71">
        <v>58.787137720176041</v>
      </c>
      <c r="M207" s="71">
        <v>49.851122590802888</v>
      </c>
      <c r="N207" s="71">
        <v>65.336399796740324</v>
      </c>
      <c r="O207" s="71">
        <v>26.842380197210773</v>
      </c>
      <c r="P207" s="71">
        <v>25.950915563814682</v>
      </c>
      <c r="Q207" s="71">
        <v>1.9140694921377399</v>
      </c>
      <c r="R207" s="71">
        <v>0</v>
      </c>
      <c r="S207" s="71">
        <v>3.3690849508386642</v>
      </c>
      <c r="T207" s="72"/>
      <c r="U207" s="71">
        <v>333933</v>
      </c>
      <c r="V207" s="71">
        <v>1228</v>
      </c>
      <c r="W207" s="71">
        <v>1256</v>
      </c>
      <c r="X207" s="71">
        <v>8379</v>
      </c>
      <c r="Y207" s="71">
        <v>12177</v>
      </c>
      <c r="Z207" s="71">
        <v>14666</v>
      </c>
      <c r="AA207" s="71">
        <v>5195</v>
      </c>
      <c r="AB207" s="71">
        <v>24744</v>
      </c>
      <c r="AC207" s="71">
        <v>0</v>
      </c>
      <c r="AD207" s="71">
        <v>3.3690849508386642</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8.2230000000000008</v>
      </c>
      <c r="BM207" s="71">
        <v>0</v>
      </c>
      <c r="BN207" s="72"/>
      <c r="BO207" s="71">
        <v>0</v>
      </c>
      <c r="BP207" s="71">
        <v>0</v>
      </c>
      <c r="BQ207" s="71">
        <v>0</v>
      </c>
      <c r="BR207" s="71">
        <v>0</v>
      </c>
      <c r="BS207" s="71">
        <v>1</v>
      </c>
      <c r="BT207" s="71">
        <v>0</v>
      </c>
      <c r="BU207"/>
      <c r="BV207" s="70">
        <v>8.2230000000000008</v>
      </c>
      <c r="BW207" s="70">
        <v>0</v>
      </c>
      <c r="BX207" s="70">
        <v>0</v>
      </c>
      <c r="BY207" s="70">
        <v>0</v>
      </c>
      <c r="BZ207" s="70">
        <v>0</v>
      </c>
      <c r="CA207" s="70">
        <v>0</v>
      </c>
      <c r="CB207" s="70">
        <v>0</v>
      </c>
      <c r="CC207" s="70">
        <v>0</v>
      </c>
      <c r="CD207" s="70">
        <v>0</v>
      </c>
    </row>
    <row r="208" spans="1:82">
      <c r="A208" s="70" t="s">
        <v>2077</v>
      </c>
      <c r="B208" s="70">
        <v>487</v>
      </c>
      <c r="C208" s="70">
        <v>11</v>
      </c>
      <c r="D208" s="70">
        <v>29</v>
      </c>
      <c r="E208" s="70">
        <v>2014</v>
      </c>
      <c r="F208" s="70" t="s">
        <v>181</v>
      </c>
      <c r="G208" s="70" t="s">
        <v>1652</v>
      </c>
      <c r="H208" s="70" t="s">
        <v>1653</v>
      </c>
      <c r="I208" s="148"/>
      <c r="J208" s="71">
        <v>8.0205766323908794</v>
      </c>
      <c r="K208" s="71">
        <v>3.3456903530372091</v>
      </c>
      <c r="L208" s="71">
        <v>47.595478286042393</v>
      </c>
      <c r="M208" s="71">
        <v>50.320936050438732</v>
      </c>
      <c r="N208" s="71">
        <v>68.501041380997265</v>
      </c>
      <c r="O208" s="71">
        <v>25.501592676648283</v>
      </c>
      <c r="P208" s="71">
        <v>25.99039920734316</v>
      </c>
      <c r="Q208" s="71">
        <v>1.8031120509265099</v>
      </c>
      <c r="R208" s="71">
        <v>0</v>
      </c>
      <c r="S208" s="71">
        <v>2.8489697961771472</v>
      </c>
      <c r="T208" s="72"/>
      <c r="U208" s="71">
        <v>319244</v>
      </c>
      <c r="V208" s="71">
        <v>992</v>
      </c>
      <c r="W208" s="71">
        <v>1038</v>
      </c>
      <c r="X208" s="71">
        <v>8041</v>
      </c>
      <c r="Y208" s="71">
        <v>12057</v>
      </c>
      <c r="Z208" s="71">
        <v>14675</v>
      </c>
      <c r="AA208" s="71">
        <v>5176</v>
      </c>
      <c r="AB208" s="71">
        <v>24295</v>
      </c>
      <c r="AC208" s="71">
        <v>0</v>
      </c>
      <c r="AD208" s="71">
        <v>2.8489697961771472</v>
      </c>
      <c r="AE208" s="72"/>
      <c r="AF208" s="71"/>
      <c r="AG208" s="71"/>
      <c r="AH208" s="71"/>
      <c r="AI208" s="71"/>
      <c r="AJ208" s="71"/>
      <c r="AK208" s="71"/>
      <c r="AL208" s="71"/>
      <c r="AM208" s="71"/>
      <c r="AN208" s="71"/>
      <c r="AO208" s="71"/>
      <c r="AP208" s="71"/>
      <c r="AQ208" s="72"/>
      <c r="AR208" s="71">
        <v>110</v>
      </c>
      <c r="AS208" s="71">
        <v>27</v>
      </c>
      <c r="AT208" s="71">
        <v>0</v>
      </c>
      <c r="AU208" s="71">
        <v>0</v>
      </c>
      <c r="AV208" s="71">
        <v>0</v>
      </c>
      <c r="AW208" s="71">
        <v>0</v>
      </c>
      <c r="AX208" s="71"/>
      <c r="AY208" s="72"/>
      <c r="AZ208" s="71">
        <v>503.72899999999998</v>
      </c>
      <c r="BA208" s="71">
        <v>3032.1</v>
      </c>
      <c r="BB208" s="71">
        <v>0</v>
      </c>
      <c r="BC208" s="71">
        <v>0</v>
      </c>
      <c r="BD208" s="71">
        <v>0</v>
      </c>
      <c r="BE208" s="71">
        <v>0</v>
      </c>
      <c r="BF208" s="71"/>
      <c r="BG208" s="72"/>
      <c r="BH208" s="71">
        <v>0</v>
      </c>
      <c r="BI208" s="71">
        <v>0</v>
      </c>
      <c r="BJ208" s="71">
        <v>0</v>
      </c>
      <c r="BK208" s="71">
        <v>0</v>
      </c>
      <c r="BL208" s="71">
        <v>6.8</v>
      </c>
      <c r="BM208" s="71">
        <v>0</v>
      </c>
      <c r="BN208" s="72"/>
      <c r="BO208" s="71">
        <v>0</v>
      </c>
      <c r="BP208" s="71">
        <v>0</v>
      </c>
      <c r="BQ208" s="71">
        <v>0</v>
      </c>
      <c r="BR208" s="71">
        <v>0</v>
      </c>
      <c r="BS208" s="71">
        <v>1</v>
      </c>
      <c r="BT208" s="71">
        <v>0</v>
      </c>
      <c r="BU208"/>
      <c r="BV208" s="70">
        <v>6.8</v>
      </c>
      <c r="BW208" s="70">
        <v>0</v>
      </c>
      <c r="BX208" s="70">
        <v>0</v>
      </c>
      <c r="BY208" s="70">
        <v>0</v>
      </c>
      <c r="BZ208" s="70">
        <v>0</v>
      </c>
      <c r="CA208" s="70">
        <v>0</v>
      </c>
      <c r="CB208" s="70">
        <v>0</v>
      </c>
      <c r="CC208" s="70">
        <v>0</v>
      </c>
      <c r="CD208" s="70">
        <v>0</v>
      </c>
    </row>
    <row r="209" spans="1:82">
      <c r="A209" s="70" t="s">
        <v>2078</v>
      </c>
      <c r="B209" s="70">
        <v>488</v>
      </c>
      <c r="C209" s="70">
        <v>12</v>
      </c>
      <c r="D209" s="70">
        <v>29</v>
      </c>
      <c r="E209" s="70">
        <v>2015</v>
      </c>
      <c r="F209" s="70" t="s">
        <v>182</v>
      </c>
      <c r="G209" s="70" t="s">
        <v>1652</v>
      </c>
      <c r="H209" s="70" t="s">
        <v>1653</v>
      </c>
      <c r="I209" s="148"/>
      <c r="J209" s="71">
        <v>17.908924005894931</v>
      </c>
      <c r="K209" s="71">
        <v>3.2081692547227432</v>
      </c>
      <c r="L209" s="71">
        <v>50.099206234032053</v>
      </c>
      <c r="M209" s="71">
        <v>48.689171085761977</v>
      </c>
      <c r="N209" s="71">
        <v>62.300534658087479</v>
      </c>
      <c r="O209" s="71">
        <v>25.330797021382466</v>
      </c>
      <c r="P209" s="71">
        <v>25.734541850387171</v>
      </c>
      <c r="Q209" s="71">
        <v>1.7271324138340101</v>
      </c>
      <c r="R209" s="71">
        <v>0</v>
      </c>
      <c r="S209" s="71">
        <v>1.9473809893126031</v>
      </c>
      <c r="T209" s="72"/>
      <c r="U209" s="71">
        <v>714692</v>
      </c>
      <c r="V209" s="71">
        <v>992</v>
      </c>
      <c r="W209" s="71">
        <v>1038</v>
      </c>
      <c r="X209" s="71">
        <v>8041</v>
      </c>
      <c r="Y209" s="71">
        <v>11914</v>
      </c>
      <c r="Z209" s="71">
        <v>14717</v>
      </c>
      <c r="AA209" s="71">
        <v>5121</v>
      </c>
      <c r="AB209" s="71">
        <v>23772</v>
      </c>
      <c r="AC209" s="71">
        <v>0</v>
      </c>
      <c r="AD209" s="71">
        <v>1.9473809893126031</v>
      </c>
      <c r="AE209" s="72"/>
      <c r="AF209" s="71">
        <v>5515492.9776850604</v>
      </c>
      <c r="AG209" s="71">
        <v>2137346.0967444251</v>
      </c>
      <c r="AH209" s="71">
        <v>6477920.7702903794</v>
      </c>
      <c r="AI209" s="71">
        <v>51141412.641504191</v>
      </c>
      <c r="AJ209" s="71">
        <v>52767673.369712681</v>
      </c>
      <c r="AK209" s="71">
        <v>0</v>
      </c>
      <c r="AL209" s="71">
        <v>0</v>
      </c>
      <c r="AM209" s="71">
        <v>3257852.8802105328</v>
      </c>
      <c r="AN209" s="71">
        <v>0</v>
      </c>
      <c r="AO209" s="71">
        <v>0</v>
      </c>
      <c r="AP209" s="71">
        <v>121297698.73614727</v>
      </c>
      <c r="AQ209" s="72"/>
      <c r="AR209" s="71">
        <v>117</v>
      </c>
      <c r="AS209" s="71">
        <v>29</v>
      </c>
      <c r="AT209" s="71">
        <v>0</v>
      </c>
      <c r="AU209" s="71">
        <v>0</v>
      </c>
      <c r="AV209" s="71">
        <v>0</v>
      </c>
      <c r="AW209" s="71">
        <v>0</v>
      </c>
      <c r="AX209" s="71"/>
      <c r="AY209" s="72"/>
      <c r="AZ209" s="71">
        <v>550.72900000000004</v>
      </c>
      <c r="BA209" s="71">
        <v>3101.2</v>
      </c>
      <c r="BB209" s="71">
        <v>0</v>
      </c>
      <c r="BC209" s="71">
        <v>0</v>
      </c>
      <c r="BD209" s="71">
        <v>0</v>
      </c>
      <c r="BE209" s="71">
        <v>0</v>
      </c>
      <c r="BF209" s="71"/>
      <c r="BG209" s="72"/>
      <c r="BH209" s="71">
        <v>0</v>
      </c>
      <c r="BI209" s="71">
        <v>0</v>
      </c>
      <c r="BJ209" s="71">
        <v>0</v>
      </c>
      <c r="BK209" s="71">
        <v>0</v>
      </c>
      <c r="BL209" s="71">
        <v>5.6950000000000003</v>
      </c>
      <c r="BM209" s="71">
        <v>0</v>
      </c>
      <c r="BN209" s="72"/>
      <c r="BO209" s="71">
        <v>0</v>
      </c>
      <c r="BP209" s="71">
        <v>0</v>
      </c>
      <c r="BQ209" s="71">
        <v>0</v>
      </c>
      <c r="BR209" s="71">
        <v>0</v>
      </c>
      <c r="BS209" s="71">
        <v>1</v>
      </c>
      <c r="BT209" s="71">
        <v>0</v>
      </c>
      <c r="BU209"/>
      <c r="BV209" s="70">
        <v>5.6950000000000003</v>
      </c>
      <c r="BW209" s="70">
        <v>0</v>
      </c>
      <c r="BX209" s="70">
        <v>0</v>
      </c>
      <c r="BY209" s="70">
        <v>0</v>
      </c>
      <c r="BZ209" s="70">
        <v>0</v>
      </c>
      <c r="CA209" s="70">
        <v>0</v>
      </c>
      <c r="CB209" s="70">
        <v>0</v>
      </c>
      <c r="CC209" s="70">
        <v>0</v>
      </c>
      <c r="CD209" s="70">
        <v>0</v>
      </c>
    </row>
    <row r="210" spans="1:82">
      <c r="A210" s="70" t="s">
        <v>2079</v>
      </c>
      <c r="B210" s="70">
        <v>489</v>
      </c>
      <c r="C210" s="70">
        <v>13</v>
      </c>
      <c r="D210" s="70">
        <v>29</v>
      </c>
      <c r="E210" s="70">
        <v>2016</v>
      </c>
      <c r="F210" s="70" t="s">
        <v>155</v>
      </c>
      <c r="G210" s="70" t="s">
        <v>1652</v>
      </c>
      <c r="H210" s="70" t="s">
        <v>1653</v>
      </c>
      <c r="I210" s="148"/>
      <c r="J210" s="71">
        <v>9.0327767408801272</v>
      </c>
      <c r="K210" s="71">
        <v>3.0261956645955479</v>
      </c>
      <c r="L210" s="71">
        <v>53.874089939507833</v>
      </c>
      <c r="M210" s="71">
        <v>41.745317542464655</v>
      </c>
      <c r="N210" s="71">
        <v>62.940744117232143</v>
      </c>
      <c r="O210" s="71">
        <v>24.791953294002827</v>
      </c>
      <c r="P210" s="71">
        <v>25.401398271269436</v>
      </c>
      <c r="Q210" s="71">
        <v>1.654555252416845</v>
      </c>
      <c r="R210" s="71">
        <v>0</v>
      </c>
      <c r="S210" s="71">
        <v>3.3396643115080189</v>
      </c>
      <c r="T210" s="72"/>
      <c r="U210" s="71">
        <v>343120</v>
      </c>
      <c r="V210" s="71">
        <v>992</v>
      </c>
      <c r="W210" s="71">
        <v>1038</v>
      </c>
      <c r="X210" s="71">
        <v>8041</v>
      </c>
      <c r="Y210" s="71">
        <v>11836</v>
      </c>
      <c r="Z210" s="71">
        <v>14581</v>
      </c>
      <c r="AA210" s="71">
        <v>5228</v>
      </c>
      <c r="AB210" s="71">
        <v>23425</v>
      </c>
      <c r="AC210" s="71">
        <v>0</v>
      </c>
      <c r="AD210" s="71">
        <v>3.3396643115080189</v>
      </c>
      <c r="AE210" s="72"/>
      <c r="AF210" s="71">
        <v>2830567.0314262719</v>
      </c>
      <c r="AG210" s="71">
        <v>2037327.94043877</v>
      </c>
      <c r="AH210" s="71">
        <v>5490357.0562727191</v>
      </c>
      <c r="AI210" s="71">
        <v>51049326.265204594</v>
      </c>
      <c r="AJ210" s="71">
        <v>52070473.355858646</v>
      </c>
      <c r="AK210" s="71">
        <v>0</v>
      </c>
      <c r="AL210" s="71">
        <v>0</v>
      </c>
      <c r="AM210" s="71">
        <v>3212792.0723641552</v>
      </c>
      <c r="AN210" s="71">
        <v>0</v>
      </c>
      <c r="AO210" s="71">
        <v>0</v>
      </c>
      <c r="AP210" s="71">
        <v>116690843.72156516</v>
      </c>
      <c r="AQ210" s="72"/>
      <c r="AR210" s="71">
        <v>126</v>
      </c>
      <c r="AS210" s="71">
        <v>32</v>
      </c>
      <c r="AT210" s="71">
        <v>0</v>
      </c>
      <c r="AU210" s="71">
        <v>0</v>
      </c>
      <c r="AV210" s="71">
        <v>0</v>
      </c>
      <c r="AW210" s="71">
        <v>0</v>
      </c>
      <c r="AX210" s="71"/>
      <c r="AY210" s="72"/>
      <c r="AZ210" s="71">
        <v>612.12900000000002</v>
      </c>
      <c r="BA210" s="71">
        <v>3259.2</v>
      </c>
      <c r="BB210" s="71">
        <v>0</v>
      </c>
      <c r="BC210" s="71">
        <v>0</v>
      </c>
      <c r="BD210" s="71">
        <v>0</v>
      </c>
      <c r="BE210" s="71">
        <v>0</v>
      </c>
      <c r="BF210" s="71"/>
      <c r="BG210" s="72"/>
      <c r="BH210" s="71">
        <v>0</v>
      </c>
      <c r="BI210" s="71">
        <v>0</v>
      </c>
      <c r="BJ210" s="71">
        <v>0</v>
      </c>
      <c r="BK210" s="71">
        <v>0</v>
      </c>
      <c r="BL210" s="71">
        <v>7.3540000000000001</v>
      </c>
      <c r="BM210" s="71">
        <v>0</v>
      </c>
      <c r="BN210" s="72"/>
      <c r="BO210" s="71">
        <v>0</v>
      </c>
      <c r="BP210" s="71">
        <v>0</v>
      </c>
      <c r="BQ210" s="71">
        <v>0</v>
      </c>
      <c r="BR210" s="71">
        <v>0</v>
      </c>
      <c r="BS210" s="71">
        <v>1</v>
      </c>
      <c r="BT210" s="71">
        <v>0</v>
      </c>
      <c r="BU210"/>
      <c r="BV210" s="70">
        <v>7.3540000000000001</v>
      </c>
      <c r="BW210" s="70">
        <v>0</v>
      </c>
      <c r="BX210" s="70">
        <v>0</v>
      </c>
      <c r="BY210" s="70">
        <v>0</v>
      </c>
      <c r="BZ210" s="70">
        <v>0</v>
      </c>
      <c r="CA210" s="70">
        <v>0</v>
      </c>
      <c r="CB210" s="70">
        <v>0</v>
      </c>
      <c r="CC210" s="70">
        <v>0</v>
      </c>
      <c r="CD210" s="70">
        <v>0</v>
      </c>
    </row>
    <row r="211" spans="1:82">
      <c r="A211" s="70" t="s">
        <v>2080</v>
      </c>
      <c r="B211" s="70">
        <v>490</v>
      </c>
      <c r="C211" s="70">
        <v>14</v>
      </c>
      <c r="D211" s="70">
        <v>29</v>
      </c>
      <c r="E211" s="70">
        <v>2017</v>
      </c>
      <c r="F211" s="70" t="s">
        <v>156</v>
      </c>
      <c r="G211" s="70" t="s">
        <v>1652</v>
      </c>
      <c r="H211" s="70" t="s">
        <v>1653</v>
      </c>
      <c r="I211" s="148"/>
      <c r="J211" s="71">
        <v>8.5848706300034969</v>
      </c>
      <c r="K211" s="71">
        <v>3.0923188629438321</v>
      </c>
      <c r="L211" s="71">
        <v>48.632682695315196</v>
      </c>
      <c r="M211" s="71">
        <v>41.85761121458895</v>
      </c>
      <c r="N211" s="71">
        <v>61.112409883721639</v>
      </c>
      <c r="O211" s="71">
        <v>24.375699860174855</v>
      </c>
      <c r="P211" s="71">
        <v>25.240489483732471</v>
      </c>
      <c r="Q211" s="71">
        <v>1.57171442216958</v>
      </c>
      <c r="R211" s="71">
        <v>0</v>
      </c>
      <c r="S211" s="71">
        <v>4.3371984757281545</v>
      </c>
      <c r="T211" s="72"/>
      <c r="U211" s="71">
        <v>320882</v>
      </c>
      <c r="V211" s="71">
        <v>992</v>
      </c>
      <c r="W211" s="71">
        <v>1038</v>
      </c>
      <c r="X211" s="71">
        <v>8041</v>
      </c>
      <c r="Y211" s="71">
        <v>11744</v>
      </c>
      <c r="Z211" s="71">
        <v>14574</v>
      </c>
      <c r="AA211" s="71">
        <v>5228</v>
      </c>
      <c r="AB211" s="71">
        <v>23011</v>
      </c>
      <c r="AC211" s="71">
        <v>0</v>
      </c>
      <c r="AD211" s="71">
        <v>4.3371984757281554</v>
      </c>
      <c r="AE211" s="72"/>
      <c r="AF211" s="71">
        <v>2601157.2171320268</v>
      </c>
      <c r="AG211" s="71">
        <v>2043247.494900668</v>
      </c>
      <c r="AH211" s="71">
        <v>6707052.0414409693</v>
      </c>
      <c r="AI211" s="71">
        <v>49786333.799701683</v>
      </c>
      <c r="AJ211" s="71">
        <v>46850498.451077193</v>
      </c>
      <c r="AK211" s="71">
        <v>0</v>
      </c>
      <c r="AL211" s="71">
        <v>0</v>
      </c>
      <c r="AM211" s="71">
        <v>3160949.3257387988</v>
      </c>
      <c r="AN211" s="71">
        <v>0</v>
      </c>
      <c r="AO211" s="71">
        <v>0</v>
      </c>
      <c r="AP211" s="71">
        <v>111149238.32999134</v>
      </c>
      <c r="AQ211" s="72"/>
      <c r="AR211" s="71">
        <v>142</v>
      </c>
      <c r="AS211" s="71">
        <v>33</v>
      </c>
      <c r="AT211" s="71">
        <v>0</v>
      </c>
      <c r="AU211" s="71">
        <v>0</v>
      </c>
      <c r="AV211" s="71">
        <v>0</v>
      </c>
      <c r="AW211" s="71">
        <v>0</v>
      </c>
      <c r="AX211" s="71"/>
      <c r="AY211" s="72"/>
      <c r="AZ211" s="71">
        <v>726.42900000000009</v>
      </c>
      <c r="BA211" s="71">
        <v>20259.2</v>
      </c>
      <c r="BB211" s="71">
        <v>0</v>
      </c>
      <c r="BC211" s="71">
        <v>0</v>
      </c>
      <c r="BD211" s="71">
        <v>0</v>
      </c>
      <c r="BE211" s="71">
        <v>0</v>
      </c>
      <c r="BF211" s="71"/>
      <c r="BG211" s="72"/>
      <c r="BH211" s="71">
        <v>0</v>
      </c>
      <c r="BI211" s="71">
        <v>0</v>
      </c>
      <c r="BJ211" s="71">
        <v>0</v>
      </c>
      <c r="BK211" s="71">
        <v>0</v>
      </c>
      <c r="BL211" s="71">
        <v>6.867</v>
      </c>
      <c r="BM211" s="71">
        <v>0</v>
      </c>
      <c r="BN211" s="72"/>
      <c r="BO211" s="71">
        <v>0</v>
      </c>
      <c r="BP211" s="71">
        <v>0</v>
      </c>
      <c r="BQ211" s="71">
        <v>0</v>
      </c>
      <c r="BR211" s="71">
        <v>0</v>
      </c>
      <c r="BS211" s="71">
        <v>1</v>
      </c>
      <c r="BT211" s="71">
        <v>0</v>
      </c>
      <c r="BU211"/>
      <c r="BV211" s="70">
        <v>6.867</v>
      </c>
      <c r="BW211" s="70">
        <v>0</v>
      </c>
      <c r="BX211" s="70">
        <v>0</v>
      </c>
      <c r="BY211" s="70">
        <v>0</v>
      </c>
      <c r="BZ211" s="70">
        <v>0</v>
      </c>
      <c r="CA211" s="70">
        <v>0</v>
      </c>
      <c r="CB211" s="70">
        <v>0</v>
      </c>
      <c r="CC211" s="70">
        <v>0</v>
      </c>
      <c r="CD211" s="70">
        <v>0</v>
      </c>
    </row>
    <row r="212" spans="1:82">
      <c r="A212" s="70" t="s">
        <v>2081</v>
      </c>
      <c r="B212" s="70">
        <v>491</v>
      </c>
      <c r="C212" s="70">
        <v>15</v>
      </c>
      <c r="D212" s="70">
        <v>29</v>
      </c>
      <c r="E212" s="70">
        <v>2018</v>
      </c>
      <c r="F212" s="70" t="s">
        <v>183</v>
      </c>
      <c r="G212" s="70" t="s">
        <v>1652</v>
      </c>
      <c r="H212" s="70" t="s">
        <v>1653</v>
      </c>
      <c r="I212" s="148"/>
      <c r="J212" s="71">
        <v>8.4336294767086457</v>
      </c>
      <c r="K212" s="71">
        <v>2.878111294112363</v>
      </c>
      <c r="L212" s="71">
        <v>44.614222312067447</v>
      </c>
      <c r="M212" s="71">
        <v>42.064056150187945</v>
      </c>
      <c r="N212" s="71">
        <v>56.365773889759168</v>
      </c>
      <c r="O212" s="71">
        <v>23.873423324316274</v>
      </c>
      <c r="P212" s="71">
        <v>24.864962646028669</v>
      </c>
      <c r="Q212" s="71">
        <v>1.43728715856277</v>
      </c>
      <c r="R212" s="71">
        <v>0</v>
      </c>
      <c r="S212" s="71">
        <v>3.5254731634572511</v>
      </c>
      <c r="T212" s="72"/>
      <c r="U212" s="71">
        <v>329377</v>
      </c>
      <c r="V212" s="71">
        <v>992</v>
      </c>
      <c r="W212" s="71">
        <v>1038</v>
      </c>
      <c r="X212" s="71">
        <v>8041</v>
      </c>
      <c r="Y212" s="71">
        <v>11765</v>
      </c>
      <c r="Z212" s="71">
        <v>14547</v>
      </c>
      <c r="AA212" s="71">
        <v>5202</v>
      </c>
      <c r="AB212" s="71">
        <v>22677</v>
      </c>
      <c r="AC212" s="71">
        <v>0</v>
      </c>
      <c r="AD212" s="71">
        <v>3.5254731634572511</v>
      </c>
      <c r="AE212" s="72"/>
      <c r="AF212" s="71">
        <v>2680230.7853774992</v>
      </c>
      <c r="AG212" s="71">
        <v>1848650.1934007059</v>
      </c>
      <c r="AH212" s="71">
        <v>6321397.3743241886</v>
      </c>
      <c r="AI212" s="71">
        <v>50891802.7249116</v>
      </c>
      <c r="AJ212" s="71">
        <v>43599043.281844176</v>
      </c>
      <c r="AK212" s="71">
        <v>0</v>
      </c>
      <c r="AL212" s="71">
        <v>0</v>
      </c>
      <c r="AM212" s="71">
        <v>3121514.2376080612</v>
      </c>
      <c r="AN212" s="71">
        <v>0</v>
      </c>
      <c r="AO212" s="71">
        <v>0</v>
      </c>
      <c r="AP212" s="71">
        <v>108462638.59746623</v>
      </c>
      <c r="AQ212" s="72"/>
      <c r="AR212" s="71">
        <v>148</v>
      </c>
      <c r="AS212" s="71">
        <v>47</v>
      </c>
      <c r="AT212" s="71">
        <v>0</v>
      </c>
      <c r="AU212" s="71">
        <v>0</v>
      </c>
      <c r="AV212" s="71">
        <v>0</v>
      </c>
      <c r="AW212" s="71">
        <v>0</v>
      </c>
      <c r="AX212" s="71"/>
      <c r="AY212" s="72"/>
      <c r="AZ212" s="71">
        <v>759.22899999999993</v>
      </c>
      <c r="BA212" s="71">
        <v>20948</v>
      </c>
      <c r="BB212" s="71">
        <v>0</v>
      </c>
      <c r="BC212" s="71">
        <v>0</v>
      </c>
      <c r="BD212" s="71">
        <v>0</v>
      </c>
      <c r="BE212" s="71">
        <v>0</v>
      </c>
      <c r="BF212" s="71"/>
      <c r="BG212" s="72"/>
      <c r="BH212" s="71">
        <v>0</v>
      </c>
      <c r="BI212" s="71">
        <v>0</v>
      </c>
      <c r="BJ212" s="71">
        <v>0</v>
      </c>
      <c r="BK212" s="71">
        <v>0</v>
      </c>
      <c r="BL212" s="71">
        <v>7.2110000000000003</v>
      </c>
      <c r="BM212" s="71">
        <v>0</v>
      </c>
      <c r="BN212" s="72"/>
      <c r="BO212" s="71">
        <v>0</v>
      </c>
      <c r="BP212" s="71">
        <v>0</v>
      </c>
      <c r="BQ212" s="71">
        <v>0</v>
      </c>
      <c r="BR212" s="71">
        <v>0</v>
      </c>
      <c r="BS212" s="71">
        <v>1</v>
      </c>
      <c r="BT212" s="71">
        <v>0</v>
      </c>
      <c r="BU212"/>
      <c r="BV212" s="70">
        <v>7.2110000000000003</v>
      </c>
      <c r="BW212" s="70">
        <v>0</v>
      </c>
      <c r="BX212" s="70">
        <v>0</v>
      </c>
      <c r="BY212" s="70">
        <v>0</v>
      </c>
      <c r="BZ212" s="70">
        <v>0</v>
      </c>
      <c r="CA212" s="70">
        <v>0</v>
      </c>
      <c r="CB212" s="70">
        <v>0</v>
      </c>
      <c r="CC212" s="70">
        <v>0</v>
      </c>
      <c r="CD212" s="70">
        <v>0</v>
      </c>
    </row>
    <row r="213" spans="1:82">
      <c r="A213" s="70" t="s">
        <v>2082</v>
      </c>
      <c r="B213" s="70">
        <v>492</v>
      </c>
      <c r="C213" s="70">
        <v>16</v>
      </c>
      <c r="D213" s="70">
        <v>29</v>
      </c>
      <c r="E213" s="70">
        <v>2019</v>
      </c>
      <c r="F213" s="70" t="s">
        <v>158</v>
      </c>
      <c r="G213" s="70" t="s">
        <v>1652</v>
      </c>
      <c r="H213" s="70" t="s">
        <v>1653</v>
      </c>
      <c r="I213" s="148"/>
      <c r="J213" s="71">
        <v>7.4372570419261104</v>
      </c>
      <c r="K213" s="71">
        <v>2.6706753505900762</v>
      </c>
      <c r="L213" s="71">
        <v>44.814109250891342</v>
      </c>
      <c r="M213" s="71">
        <v>37.735277907076487</v>
      </c>
      <c r="N213" s="71">
        <v>56.513831318874146</v>
      </c>
      <c r="O213" s="71">
        <v>23.075804454124192</v>
      </c>
      <c r="P213" s="71">
        <v>24.002608889036772</v>
      </c>
      <c r="Q213" s="71">
        <v>1.3725587030970701</v>
      </c>
      <c r="R213" s="71">
        <v>0</v>
      </c>
      <c r="S213" s="71">
        <v>3.6846031962514982</v>
      </c>
      <c r="T213" s="72"/>
      <c r="U213" s="71">
        <v>305553</v>
      </c>
      <c r="V213" s="71">
        <v>992</v>
      </c>
      <c r="W213" s="71">
        <v>1038</v>
      </c>
      <c r="X213" s="71">
        <v>8041</v>
      </c>
      <c r="Y213" s="71">
        <v>11652</v>
      </c>
      <c r="Z213" s="71">
        <v>14447</v>
      </c>
      <c r="AA213" s="71">
        <v>4984</v>
      </c>
      <c r="AB213" s="71">
        <v>22242</v>
      </c>
      <c r="AC213" s="71">
        <v>0</v>
      </c>
      <c r="AD213" s="71">
        <v>3.6846031962514978</v>
      </c>
      <c r="AE213" s="72"/>
      <c r="AF213" s="71">
        <v>2439788.7934891372</v>
      </c>
      <c r="AG213" s="71">
        <v>1848102.7561964891</v>
      </c>
      <c r="AH213" s="71">
        <v>6825220.9492765144</v>
      </c>
      <c r="AI213" s="71">
        <v>49869741.875682823</v>
      </c>
      <c r="AJ213" s="71">
        <v>45548513.835604154</v>
      </c>
      <c r="AK213" s="71">
        <v>0</v>
      </c>
      <c r="AL213" s="71">
        <v>0</v>
      </c>
      <c r="AM213" s="71">
        <v>3029192.962313646</v>
      </c>
      <c r="AN213" s="71">
        <v>0</v>
      </c>
      <c r="AO213" s="71">
        <v>0</v>
      </c>
      <c r="AP213" s="71">
        <v>109560561.17256278</v>
      </c>
      <c r="AQ213" s="72"/>
      <c r="AR213" s="71">
        <v>152</v>
      </c>
      <c r="AS213" s="71">
        <v>54</v>
      </c>
      <c r="AT213" s="71">
        <v>1</v>
      </c>
      <c r="AU213" s="71">
        <v>0</v>
      </c>
      <c r="AV213" s="71">
        <v>0</v>
      </c>
      <c r="AW213" s="71">
        <v>0</v>
      </c>
      <c r="AX213" s="71"/>
      <c r="AY213" s="72"/>
      <c r="AZ213" s="71">
        <v>794.82899999999995</v>
      </c>
      <c r="BA213" s="71">
        <v>21286.2</v>
      </c>
      <c r="BB213" s="71">
        <v>19.8</v>
      </c>
      <c r="BC213" s="71">
        <v>0</v>
      </c>
      <c r="BD213" s="71">
        <v>0</v>
      </c>
      <c r="BE213" s="71">
        <v>0</v>
      </c>
      <c r="BF213" s="71"/>
      <c r="BG213" s="72"/>
      <c r="BH213" s="71">
        <v>0</v>
      </c>
      <c r="BI213" s="71">
        <v>0</v>
      </c>
      <c r="BJ213" s="71">
        <v>0</v>
      </c>
      <c r="BK213" s="71">
        <v>0</v>
      </c>
      <c r="BL213" s="71">
        <v>7.3280000000000003</v>
      </c>
      <c r="BM213" s="71">
        <v>0</v>
      </c>
      <c r="BN213" s="72"/>
      <c r="BO213" s="71">
        <v>0</v>
      </c>
      <c r="BP213" s="71">
        <v>0</v>
      </c>
      <c r="BQ213" s="71">
        <v>0</v>
      </c>
      <c r="BR213" s="71">
        <v>0</v>
      </c>
      <c r="BS213" s="71">
        <v>1</v>
      </c>
      <c r="BT213" s="71">
        <v>0</v>
      </c>
      <c r="BU213"/>
      <c r="BV213" s="70">
        <v>7.3280000000000003</v>
      </c>
      <c r="BW213" s="70">
        <v>0</v>
      </c>
      <c r="BX213" s="70">
        <v>0</v>
      </c>
      <c r="BY213" s="70">
        <v>0</v>
      </c>
      <c r="BZ213" s="70">
        <v>0</v>
      </c>
      <c r="CA213" s="70">
        <v>0</v>
      </c>
      <c r="CB213" s="70">
        <v>0</v>
      </c>
      <c r="CC213" s="70">
        <v>0</v>
      </c>
      <c r="CD213" s="70">
        <v>0</v>
      </c>
    </row>
    <row r="214" spans="1:82">
      <c r="A214" s="70" t="s">
        <v>2083</v>
      </c>
      <c r="B214" s="70">
        <v>493</v>
      </c>
      <c r="C214" s="70">
        <v>17</v>
      </c>
      <c r="D214" s="70">
        <v>29</v>
      </c>
      <c r="E214" s="70">
        <v>2020</v>
      </c>
      <c r="F214" s="70" t="s">
        <v>159</v>
      </c>
      <c r="G214" s="70" t="s">
        <v>1652</v>
      </c>
      <c r="H214" s="70" t="s">
        <v>1653</v>
      </c>
      <c r="I214" s="148"/>
      <c r="J214" s="71">
        <v>6.8987357412682524</v>
      </c>
      <c r="K214" s="71">
        <v>2.781872381058947</v>
      </c>
      <c r="L214" s="71">
        <v>47.470291666684311</v>
      </c>
      <c r="M214" s="71">
        <v>32.649218206527998</v>
      </c>
      <c r="N214" s="71">
        <v>51.420255711079605</v>
      </c>
      <c r="O214" s="71">
        <v>20.184080738479853</v>
      </c>
      <c r="P214" s="71">
        <v>22.926655375791135</v>
      </c>
      <c r="Q214" s="71">
        <v>1.2895889421811699</v>
      </c>
      <c r="R214" s="71">
        <v>0</v>
      </c>
      <c r="S214" s="71">
        <v>4.5206260707818187</v>
      </c>
      <c r="T214" s="72"/>
      <c r="U214" s="71">
        <v>321291</v>
      </c>
      <c r="V214" s="71">
        <v>956</v>
      </c>
      <c r="W214" s="71">
        <v>977</v>
      </c>
      <c r="X214" s="71">
        <v>7316</v>
      </c>
      <c r="Y214" s="71">
        <v>11567</v>
      </c>
      <c r="Z214" s="71">
        <v>14423</v>
      </c>
      <c r="AA214" s="71">
        <v>5060</v>
      </c>
      <c r="AB214" s="71">
        <v>21872</v>
      </c>
      <c r="AC214" s="71">
        <v>0</v>
      </c>
      <c r="AD214" s="71">
        <v>4.5206260707818187</v>
      </c>
      <c r="AE214" s="72"/>
      <c r="AF214" s="71">
        <v>2508610.387440742</v>
      </c>
      <c r="AG214" s="71">
        <v>1782347.2923697187</v>
      </c>
      <c r="AH214" s="71">
        <v>6961437.0075902957</v>
      </c>
      <c r="AI214" s="71">
        <v>42006143.010398641</v>
      </c>
      <c r="AJ214" s="71">
        <v>47499744.62036708</v>
      </c>
      <c r="AK214" s="71"/>
      <c r="AL214" s="71"/>
      <c r="AM214" s="71">
        <v>2854539.0029883245</v>
      </c>
      <c r="AN214" s="71"/>
      <c r="AO214" s="71"/>
      <c r="AP214" s="71">
        <v>103612821.3211548</v>
      </c>
      <c r="AQ214" s="72"/>
      <c r="AR214" s="71">
        <v>157</v>
      </c>
      <c r="AS214" s="71">
        <v>62</v>
      </c>
      <c r="AT214" s="71">
        <v>1</v>
      </c>
      <c r="AU214" s="71">
        <v>0</v>
      </c>
      <c r="AV214" s="71">
        <v>0</v>
      </c>
      <c r="AW214" s="71">
        <v>0</v>
      </c>
      <c r="AX214" s="71"/>
      <c r="AY214" s="72"/>
      <c r="AZ214" s="71">
        <v>826.82899999999995</v>
      </c>
      <c r="BA214" s="71">
        <v>21660.6</v>
      </c>
      <c r="BB214" s="71">
        <v>19.8</v>
      </c>
      <c r="BC214" s="71">
        <v>0</v>
      </c>
      <c r="BD214" s="71">
        <v>0</v>
      </c>
      <c r="BE214" s="71">
        <v>0</v>
      </c>
      <c r="BF214" s="71"/>
      <c r="BG214" s="72"/>
      <c r="BH214" s="71">
        <v>0</v>
      </c>
      <c r="BI214" s="71">
        <v>0</v>
      </c>
      <c r="BJ214" s="71">
        <v>0</v>
      </c>
      <c r="BK214" s="71">
        <v>0</v>
      </c>
      <c r="BL214" s="71">
        <v>7.077</v>
      </c>
      <c r="BM214" s="71">
        <v>0</v>
      </c>
      <c r="BN214" s="72"/>
      <c r="BO214" s="71">
        <v>0</v>
      </c>
      <c r="BP214" s="71">
        <v>0</v>
      </c>
      <c r="BQ214" s="71">
        <v>0</v>
      </c>
      <c r="BR214" s="71">
        <v>0</v>
      </c>
      <c r="BS214" s="71">
        <v>1</v>
      </c>
      <c r="BT214" s="71">
        <v>0</v>
      </c>
      <c r="BU214"/>
      <c r="BV214" s="70">
        <v>7.077</v>
      </c>
      <c r="BW214" s="70">
        <v>0</v>
      </c>
      <c r="BX214" s="70">
        <v>0</v>
      </c>
      <c r="BY214" s="70">
        <v>0</v>
      </c>
      <c r="BZ214" s="70">
        <v>0</v>
      </c>
      <c r="CA214" s="70">
        <v>0</v>
      </c>
      <c r="CB214" s="70">
        <v>0</v>
      </c>
      <c r="CC214" s="70">
        <v>0</v>
      </c>
      <c r="CD214" s="70">
        <v>0</v>
      </c>
    </row>
    <row r="215" spans="1:82">
      <c r="A215" s="70" t="s">
        <v>2084</v>
      </c>
      <c r="B215" s="70">
        <v>493</v>
      </c>
      <c r="C215" s="70">
        <v>18</v>
      </c>
      <c r="D215" s="70">
        <v>29</v>
      </c>
      <c r="E215" s="70">
        <v>2021</v>
      </c>
      <c r="F215" s="70" t="s">
        <v>160</v>
      </c>
      <c r="G215" s="70" t="s">
        <v>1652</v>
      </c>
      <c r="H215" s="70" t="s">
        <v>1653</v>
      </c>
      <c r="I215" s="148"/>
      <c r="J215" s="71">
        <v>7.1821168392264294</v>
      </c>
      <c r="K215" s="71">
        <v>2.67971530325568</v>
      </c>
      <c r="L215" s="71">
        <v>43.320863331782689</v>
      </c>
      <c r="M215" s="71">
        <v>33.159084519650349</v>
      </c>
      <c r="N215" s="71">
        <v>50.295987721046416</v>
      </c>
      <c r="O215" s="71">
        <v>19.405739056961917</v>
      </c>
      <c r="P215" s="71">
        <v>23.604778300269967</v>
      </c>
      <c r="Q215" s="71">
        <v>1.24878345301636</v>
      </c>
      <c r="R215" s="71">
        <v>0</v>
      </c>
      <c r="S215" s="71">
        <v>2.926128316313616</v>
      </c>
      <c r="T215" s="72"/>
      <c r="U215" s="71">
        <v>343497</v>
      </c>
      <c r="V215" s="71">
        <v>956</v>
      </c>
      <c r="W215" s="71">
        <v>977</v>
      </c>
      <c r="X215" s="71">
        <v>7316</v>
      </c>
      <c r="Y215" s="71">
        <v>11452</v>
      </c>
      <c r="Z215" s="71">
        <v>14278</v>
      </c>
      <c r="AA215" s="71">
        <v>5080</v>
      </c>
      <c r="AB215" s="71">
        <v>21388</v>
      </c>
      <c r="AC215" s="71">
        <v>0</v>
      </c>
      <c r="AD215" s="71">
        <v>2.926128316313616</v>
      </c>
      <c r="AE215" s="72"/>
      <c r="AF215" s="71">
        <v>2631039.16667624</v>
      </c>
      <c r="AG215" s="71">
        <v>1813125.632421758</v>
      </c>
      <c r="AH215" s="71">
        <v>6241333.4077444291</v>
      </c>
      <c r="AI215" s="71">
        <v>46093190.803003252</v>
      </c>
      <c r="AJ215" s="71">
        <v>45810334.580940597</v>
      </c>
      <c r="AK215" s="71">
        <v>0</v>
      </c>
      <c r="AL215" s="71">
        <v>0</v>
      </c>
      <c r="AM215" s="71">
        <v>2807472.0324332886</v>
      </c>
      <c r="AN215" s="71">
        <v>0</v>
      </c>
      <c r="AO215" s="71">
        <v>0</v>
      </c>
      <c r="AP215" s="71">
        <v>105396495.62321956</v>
      </c>
      <c r="AQ215" s="72"/>
      <c r="AR215" s="71">
        <v>169</v>
      </c>
      <c r="AS215" s="71">
        <v>70</v>
      </c>
      <c r="AT215" s="71">
        <v>1</v>
      </c>
      <c r="AU215" s="71">
        <v>0</v>
      </c>
      <c r="AV215" s="71">
        <v>0</v>
      </c>
      <c r="AW215" s="71">
        <v>0</v>
      </c>
      <c r="AX215" s="71"/>
      <c r="AY215" s="72"/>
      <c r="AZ215" s="71">
        <v>919.42899999999986</v>
      </c>
      <c r="BA215" s="71">
        <v>22056.6</v>
      </c>
      <c r="BB215" s="71">
        <v>19.8</v>
      </c>
      <c r="BC215" s="71">
        <v>0</v>
      </c>
      <c r="BD215" s="71">
        <v>0</v>
      </c>
      <c r="BE215" s="71">
        <v>0</v>
      </c>
      <c r="BF215" s="71"/>
      <c r="BG215" s="72"/>
      <c r="BH215" s="71">
        <v>0</v>
      </c>
      <c r="BI215" s="71">
        <v>0</v>
      </c>
      <c r="BJ215" s="71">
        <v>0</v>
      </c>
      <c r="BK215" s="71">
        <v>0</v>
      </c>
      <c r="BL215" s="71">
        <v>6.593</v>
      </c>
      <c r="BM215" s="71">
        <v>0</v>
      </c>
      <c r="BN215" s="72"/>
      <c r="BO215" s="71">
        <v>0</v>
      </c>
      <c r="BP215" s="71">
        <v>0</v>
      </c>
      <c r="BQ215" s="71">
        <v>0</v>
      </c>
      <c r="BR215" s="71">
        <v>0</v>
      </c>
      <c r="BS215" s="71">
        <v>1</v>
      </c>
      <c r="BT215" s="71">
        <v>0</v>
      </c>
      <c r="BU215"/>
      <c r="BV215" s="70">
        <v>6.593</v>
      </c>
      <c r="BW215" s="70">
        <v>0</v>
      </c>
      <c r="BX215" s="70">
        <v>0</v>
      </c>
      <c r="BY215" s="70">
        <v>0</v>
      </c>
      <c r="BZ215" s="70">
        <v>0</v>
      </c>
      <c r="CA215" s="70">
        <v>0</v>
      </c>
      <c r="CB215" s="70">
        <v>0</v>
      </c>
      <c r="CC215" s="70">
        <v>0</v>
      </c>
      <c r="CD215" s="70">
        <v>0</v>
      </c>
    </row>
    <row r="216" spans="1:82">
      <c r="A216" s="70" t="s">
        <v>1654</v>
      </c>
      <c r="B216" s="70">
        <v>493</v>
      </c>
      <c r="C216" s="70">
        <v>19</v>
      </c>
      <c r="D216" s="70">
        <v>29</v>
      </c>
      <c r="E216" s="70">
        <v>2022</v>
      </c>
      <c r="F216" s="70" t="s">
        <v>161</v>
      </c>
      <c r="G216" s="1064" t="s">
        <v>1652</v>
      </c>
      <c r="H216" s="70" t="s">
        <v>1653</v>
      </c>
      <c r="I216" s="148"/>
      <c r="J216" s="71">
        <v>5.7174783315831093</v>
      </c>
      <c r="K216" s="71">
        <v>2.5632925989410631</v>
      </c>
      <c r="L216" s="71">
        <v>38.842873701341617</v>
      </c>
      <c r="M216" s="71">
        <v>33.807425254094021</v>
      </c>
      <c r="N216" s="71">
        <v>49.455489062657513</v>
      </c>
      <c r="O216" s="71">
        <v>20.261696980015106</v>
      </c>
      <c r="P216" s="71">
        <v>23.364761284700439</v>
      </c>
      <c r="Q216" s="71">
        <v>1.238621486349053</v>
      </c>
      <c r="R216" s="71">
        <v>0</v>
      </c>
      <c r="S216" s="71">
        <v>3.2237705657525089</v>
      </c>
      <c r="T216" s="72"/>
      <c r="U216" s="71">
        <v>336318</v>
      </c>
      <c r="V216" s="71">
        <v>956</v>
      </c>
      <c r="W216" s="71">
        <v>977</v>
      </c>
      <c r="X216" s="71">
        <v>7316</v>
      </c>
      <c r="Y216" s="71">
        <v>11434</v>
      </c>
      <c r="Z216" s="71">
        <v>14164</v>
      </c>
      <c r="AA216" s="71">
        <v>5105</v>
      </c>
      <c r="AB216" s="71">
        <v>21040</v>
      </c>
      <c r="AC216" s="71">
        <v>0</v>
      </c>
      <c r="AD216" s="71">
        <v>3.2237705657525089</v>
      </c>
      <c r="AE216" s="72"/>
      <c r="AF216" s="71">
        <v>2296556.1372271171</v>
      </c>
      <c r="AG216" s="71">
        <v>1829053.1646174297</v>
      </c>
      <c r="AH216" s="71">
        <v>6927937.4602994863</v>
      </c>
      <c r="AI216" s="71">
        <v>45776271.328279629</v>
      </c>
      <c r="AJ216" s="71">
        <v>46557700.794614308</v>
      </c>
      <c r="AK216" s="71">
        <v>0</v>
      </c>
      <c r="AL216" s="71">
        <v>0</v>
      </c>
      <c r="AM216" s="71">
        <v>2716838.2743257117</v>
      </c>
      <c r="AN216" s="71">
        <v>0</v>
      </c>
      <c r="AO216" s="71">
        <v>0</v>
      </c>
      <c r="AP216" s="71">
        <v>106104357.15936367</v>
      </c>
      <c r="AQ216" s="72"/>
      <c r="AR216" s="71">
        <v>183</v>
      </c>
      <c r="AS216" s="71">
        <v>71</v>
      </c>
      <c r="AT216" s="71">
        <v>1</v>
      </c>
      <c r="AU216" s="71">
        <v>0</v>
      </c>
      <c r="AV216" s="71">
        <v>0</v>
      </c>
      <c r="AW216" s="71">
        <v>0</v>
      </c>
      <c r="AX216" s="71"/>
      <c r="AY216" s="72"/>
      <c r="AZ216" s="71">
        <v>1013.4289999999999</v>
      </c>
      <c r="BA216" s="71">
        <v>22106.1</v>
      </c>
      <c r="BB216" s="71">
        <v>19.8</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2085</v>
      </c>
      <c r="B217" s="70">
        <v>493</v>
      </c>
      <c r="C217" s="70">
        <v>20</v>
      </c>
      <c r="D217" s="70">
        <v>29</v>
      </c>
      <c r="E217" s="70">
        <v>2023</v>
      </c>
      <c r="F217" s="70" t="s">
        <v>1539</v>
      </c>
      <c r="G217" s="1064" t="s">
        <v>1652</v>
      </c>
      <c r="H217" s="70" t="s">
        <v>1653</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202</v>
      </c>
      <c r="AS217" s="71">
        <v>71</v>
      </c>
      <c r="AT217" s="71">
        <v>1</v>
      </c>
      <c r="AU217" s="71">
        <v>0</v>
      </c>
      <c r="AV217" s="71">
        <v>0</v>
      </c>
      <c r="AW217" s="71">
        <v>0</v>
      </c>
      <c r="AX217" s="71"/>
      <c r="AY217" s="72"/>
      <c r="AZ217" s="71">
        <v>1167.0289999999993</v>
      </c>
      <c r="BA217" s="71">
        <v>22106.1</v>
      </c>
      <c r="BB217" s="71">
        <v>19.8</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1651</v>
      </c>
      <c r="B218" s="70">
        <v>493</v>
      </c>
      <c r="C218" s="70">
        <v>21</v>
      </c>
      <c r="D218" s="70">
        <v>29</v>
      </c>
      <c r="E218" s="70">
        <v>2024</v>
      </c>
      <c r="F218" s="70" t="s">
        <v>1554</v>
      </c>
      <c r="G218" s="70" t="s">
        <v>1652</v>
      </c>
      <c r="H218" s="70" t="s">
        <v>1653</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2086</v>
      </c>
      <c r="B219" s="70">
        <v>205</v>
      </c>
      <c r="C219" s="70">
        <v>1</v>
      </c>
      <c r="D219" s="70">
        <v>13</v>
      </c>
      <c r="E219" s="70">
        <v>1990</v>
      </c>
      <c r="F219" s="70" t="s">
        <v>787</v>
      </c>
      <c r="G219" s="70" t="s">
        <v>2087</v>
      </c>
      <c r="H219" s="70" t="s">
        <v>2088</v>
      </c>
      <c r="I219" s="148"/>
      <c r="J219" s="71">
        <v>85.830184988294093</v>
      </c>
      <c r="K219" s="71">
        <v>3.013336539819444</v>
      </c>
      <c r="L219" s="71">
        <v>24.886383609191331</v>
      </c>
      <c r="M219" s="71">
        <v>9.6879172368081523</v>
      </c>
      <c r="N219" s="71">
        <v>11.988252608280989</v>
      </c>
      <c r="O219" s="71">
        <v>14.774683269309021</v>
      </c>
      <c r="P219" s="71">
        <v>16.864962561589738</v>
      </c>
      <c r="Q219" s="71">
        <v>0.99737580538319004</v>
      </c>
      <c r="R219" s="71">
        <v>0</v>
      </c>
      <c r="S219" s="71">
        <v>0.98257788344237651</v>
      </c>
      <c r="T219" s="72"/>
      <c r="U219" s="71">
        <v>8924914</v>
      </c>
      <c r="V219" s="71">
        <v>927</v>
      </c>
      <c r="W219" s="71">
        <v>281</v>
      </c>
      <c r="X219" s="71">
        <v>3341</v>
      </c>
      <c r="Y219" s="71">
        <v>4107</v>
      </c>
      <c r="Z219" s="71">
        <v>6077</v>
      </c>
      <c r="AA219" s="71">
        <v>4095</v>
      </c>
      <c r="AB219" s="71">
        <v>16194</v>
      </c>
      <c r="AC219" s="71">
        <v>0</v>
      </c>
      <c r="AD219" s="71">
        <v>0.98257788344237651</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2089</v>
      </c>
      <c r="B220" s="70">
        <v>206</v>
      </c>
      <c r="C220" s="70">
        <v>2</v>
      </c>
      <c r="D220" s="70">
        <v>13</v>
      </c>
      <c r="E220" s="70">
        <v>2005</v>
      </c>
      <c r="F220" s="70" t="s">
        <v>789</v>
      </c>
      <c r="G220" s="70" t="s">
        <v>2087</v>
      </c>
      <c r="H220" s="70" t="s">
        <v>2088</v>
      </c>
      <c r="I220" s="148"/>
      <c r="J220" s="71">
        <v>150.0156574621063</v>
      </c>
      <c r="K220" s="71">
        <v>1.8236432745601561</v>
      </c>
      <c r="L220" s="71">
        <v>2.764020527427685</v>
      </c>
      <c r="M220" s="71">
        <v>28.06834068940611</v>
      </c>
      <c r="N220" s="71">
        <v>31.00704232063422</v>
      </c>
      <c r="O220" s="71">
        <v>25.045903770256341</v>
      </c>
      <c r="P220" s="71">
        <v>18.641255624282859</v>
      </c>
      <c r="Q220" s="71">
        <v>1.14641369334474</v>
      </c>
      <c r="R220" s="71">
        <v>0</v>
      </c>
      <c r="S220" s="71">
        <v>1.769820791848278</v>
      </c>
      <c r="T220" s="72"/>
      <c r="U220" s="71">
        <v>16237059</v>
      </c>
      <c r="V220" s="71">
        <v>695</v>
      </c>
      <c r="W220" s="71">
        <v>33</v>
      </c>
      <c r="X220" s="71">
        <v>4542</v>
      </c>
      <c r="Y220" s="71">
        <v>6842</v>
      </c>
      <c r="Z220" s="71">
        <v>11921</v>
      </c>
      <c r="AA220" s="71">
        <v>3707</v>
      </c>
      <c r="AB220" s="71">
        <v>19459</v>
      </c>
      <c r="AC220" s="71">
        <v>0</v>
      </c>
      <c r="AD220" s="71">
        <v>1.769820791848278</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2090</v>
      </c>
      <c r="B221" s="70">
        <v>207</v>
      </c>
      <c r="C221" s="70">
        <v>3</v>
      </c>
      <c r="D221" s="70">
        <v>13</v>
      </c>
      <c r="E221" s="70">
        <v>2006</v>
      </c>
      <c r="F221" s="70" t="s">
        <v>790</v>
      </c>
      <c r="G221" s="70" t="s">
        <v>2087</v>
      </c>
      <c r="H221" s="70" t="s">
        <v>2088</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2091</v>
      </c>
      <c r="B222" s="70">
        <v>208</v>
      </c>
      <c r="C222" s="70">
        <v>4</v>
      </c>
      <c r="D222" s="70">
        <v>13</v>
      </c>
      <c r="E222" s="70">
        <v>2007</v>
      </c>
      <c r="F222" s="70" t="s">
        <v>791</v>
      </c>
      <c r="G222" s="70" t="s">
        <v>2087</v>
      </c>
      <c r="H222" s="70" t="s">
        <v>2088</v>
      </c>
      <c r="I222" s="148"/>
      <c r="J222" s="71">
        <v>206.10699537967841</v>
      </c>
      <c r="K222" s="71">
        <v>1.5160701388997471</v>
      </c>
      <c r="L222" s="71">
        <v>16.706753761709201</v>
      </c>
      <c r="M222" s="71">
        <v>26.199341850077271</v>
      </c>
      <c r="N222" s="71">
        <v>33.183923622827322</v>
      </c>
      <c r="O222" s="71">
        <v>24.42646119764116</v>
      </c>
      <c r="P222" s="71">
        <v>18.643836649325799</v>
      </c>
      <c r="Q222" s="71">
        <v>1.22205242925601</v>
      </c>
      <c r="R222" s="71">
        <v>0</v>
      </c>
      <c r="S222" s="71">
        <v>1.305320857615919</v>
      </c>
      <c r="T222" s="72"/>
      <c r="U222" s="71">
        <v>26322268</v>
      </c>
      <c r="V222" s="71">
        <v>604</v>
      </c>
      <c r="W222" s="71">
        <v>250</v>
      </c>
      <c r="X222" s="71">
        <v>5709</v>
      </c>
      <c r="Y222" s="71">
        <v>7181</v>
      </c>
      <c r="Z222" s="71">
        <v>12086</v>
      </c>
      <c r="AA222" s="71">
        <v>3651</v>
      </c>
      <c r="AB222" s="71">
        <v>19646</v>
      </c>
      <c r="AC222" s="71">
        <v>0</v>
      </c>
      <c r="AD222" s="71">
        <v>1.305320857615919</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2092</v>
      </c>
      <c r="B223" s="70">
        <v>209</v>
      </c>
      <c r="C223" s="70">
        <v>5</v>
      </c>
      <c r="D223" s="70">
        <v>13</v>
      </c>
      <c r="E223" s="70">
        <v>2008</v>
      </c>
      <c r="F223" s="70" t="s">
        <v>792</v>
      </c>
      <c r="G223" s="70" t="s">
        <v>2087</v>
      </c>
      <c r="H223" s="70" t="s">
        <v>2088</v>
      </c>
      <c r="I223" s="148"/>
      <c r="J223" s="71">
        <v>206.45054424330431</v>
      </c>
      <c r="K223" s="71">
        <v>1.2010975842669489</v>
      </c>
      <c r="L223" s="71">
        <v>16.321200879871022</v>
      </c>
      <c r="M223" s="71">
        <v>29.35918004294183</v>
      </c>
      <c r="N223" s="71">
        <v>31.910357064761591</v>
      </c>
      <c r="O223" s="71">
        <v>23.873511428213771</v>
      </c>
      <c r="P223" s="71">
        <v>18.3675551479779</v>
      </c>
      <c r="Q223" s="71">
        <v>1.2046030162869199</v>
      </c>
      <c r="R223" s="71">
        <v>0</v>
      </c>
      <c r="S223" s="71">
        <v>1.232539698814165</v>
      </c>
      <c r="T223" s="72"/>
      <c r="U223" s="71">
        <v>27476135</v>
      </c>
      <c r="V223" s="71">
        <v>604</v>
      </c>
      <c r="W223" s="71">
        <v>250</v>
      </c>
      <c r="X223" s="71">
        <v>5709</v>
      </c>
      <c r="Y223" s="71">
        <v>7237</v>
      </c>
      <c r="Z223" s="71">
        <v>12227</v>
      </c>
      <c r="AA223" s="71">
        <v>3601</v>
      </c>
      <c r="AB223" s="71">
        <v>19684</v>
      </c>
      <c r="AC223" s="71">
        <v>0</v>
      </c>
      <c r="AD223" s="71">
        <v>1.232539698814165</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2093</v>
      </c>
      <c r="B224" s="70">
        <v>210</v>
      </c>
      <c r="C224" s="70">
        <v>6</v>
      </c>
      <c r="D224" s="70">
        <v>13</v>
      </c>
      <c r="E224" s="70">
        <v>2009</v>
      </c>
      <c r="F224" s="70" t="s">
        <v>176</v>
      </c>
      <c r="G224" s="70" t="s">
        <v>2087</v>
      </c>
      <c r="H224" s="70" t="s">
        <v>2088</v>
      </c>
      <c r="I224" s="148"/>
      <c r="J224" s="71">
        <v>163.58662049539109</v>
      </c>
      <c r="K224" s="71">
        <v>1.304299642386356</v>
      </c>
      <c r="L224" s="71">
        <v>16.253091912420519</v>
      </c>
      <c r="M224" s="71">
        <v>32.439065640687559</v>
      </c>
      <c r="N224" s="71">
        <v>29.442009037317561</v>
      </c>
      <c r="O224" s="71">
        <v>24.46766053354694</v>
      </c>
      <c r="P224" s="71">
        <v>17.583368892583181</v>
      </c>
      <c r="Q224" s="71">
        <v>1.1508481513175299</v>
      </c>
      <c r="R224" s="71">
        <v>0</v>
      </c>
      <c r="S224" s="71">
        <v>1.378652167452568</v>
      </c>
      <c r="T224" s="72"/>
      <c r="U224" s="71">
        <v>18846225</v>
      </c>
      <c r="V224" s="71">
        <v>669</v>
      </c>
      <c r="W224" s="71">
        <v>343</v>
      </c>
      <c r="X224" s="71">
        <v>6249</v>
      </c>
      <c r="Y224" s="71">
        <v>7294</v>
      </c>
      <c r="Z224" s="71">
        <v>12369</v>
      </c>
      <c r="AA224" s="71">
        <v>3539</v>
      </c>
      <c r="AB224" s="71">
        <v>19741</v>
      </c>
      <c r="AC224" s="71">
        <v>0</v>
      </c>
      <c r="AD224" s="71">
        <v>1.378652167452568</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309.24900000000002</v>
      </c>
      <c r="BK224" s="71">
        <v>0</v>
      </c>
      <c r="BL224" s="71">
        <v>8.26</v>
      </c>
      <c r="BM224" s="71">
        <v>0</v>
      </c>
      <c r="BN224" s="72"/>
      <c r="BO224" s="71">
        <v>0</v>
      </c>
      <c r="BP224" s="71">
        <v>0</v>
      </c>
      <c r="BQ224" s="71">
        <v>5</v>
      </c>
      <c r="BR224" s="71">
        <v>0</v>
      </c>
      <c r="BS224" s="71">
        <v>2</v>
      </c>
      <c r="BT224" s="71">
        <v>0</v>
      </c>
      <c r="BU224"/>
      <c r="BV224" s="70">
        <v>317.50900000000001</v>
      </c>
      <c r="BW224" s="70">
        <v>0</v>
      </c>
      <c r="BX224" s="70">
        <v>0</v>
      </c>
      <c r="BY224" s="70">
        <v>0</v>
      </c>
      <c r="BZ224" s="70">
        <v>0</v>
      </c>
      <c r="CA224" s="70">
        <v>0</v>
      </c>
      <c r="CB224" s="70">
        <v>0</v>
      </c>
      <c r="CC224" s="70">
        <v>0</v>
      </c>
      <c r="CD224" s="70">
        <v>0</v>
      </c>
    </row>
    <row r="225" spans="1:82">
      <c r="A225" s="70" t="s">
        <v>2094</v>
      </c>
      <c r="B225" s="70">
        <v>211</v>
      </c>
      <c r="C225" s="70">
        <v>7</v>
      </c>
      <c r="D225" s="70">
        <v>13</v>
      </c>
      <c r="E225" s="70">
        <v>2010</v>
      </c>
      <c r="F225" s="70" t="s">
        <v>177</v>
      </c>
      <c r="G225" s="70" t="s">
        <v>2087</v>
      </c>
      <c r="H225" s="70" t="s">
        <v>2088</v>
      </c>
      <c r="I225" s="148"/>
      <c r="J225" s="71">
        <v>163.381916532411</v>
      </c>
      <c r="K225" s="71">
        <v>1.329416018967756</v>
      </c>
      <c r="L225" s="71">
        <v>15.387405677015179</v>
      </c>
      <c r="M225" s="71">
        <v>31.636851269316661</v>
      </c>
      <c r="N225" s="71">
        <v>29.78838742942321</v>
      </c>
      <c r="O225" s="71">
        <v>24.64393225771267</v>
      </c>
      <c r="P225" s="71">
        <v>17.600602028085511</v>
      </c>
      <c r="Q225" s="71">
        <v>1.2005961590112999</v>
      </c>
      <c r="R225" s="71">
        <v>0</v>
      </c>
      <c r="S225" s="71">
        <v>1.589047116551531</v>
      </c>
      <c r="T225" s="72"/>
      <c r="U225" s="71">
        <v>20136479</v>
      </c>
      <c r="V225" s="71">
        <v>669</v>
      </c>
      <c r="W225" s="71">
        <v>343</v>
      </c>
      <c r="X225" s="71">
        <v>6249</v>
      </c>
      <c r="Y225" s="71">
        <v>7367</v>
      </c>
      <c r="Z225" s="71">
        <v>12516</v>
      </c>
      <c r="AA225" s="71">
        <v>3454</v>
      </c>
      <c r="AB225" s="71">
        <v>19734</v>
      </c>
      <c r="AC225" s="71">
        <v>0</v>
      </c>
      <c r="AD225" s="71">
        <v>1.589047116551531</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323.16300000000001</v>
      </c>
      <c r="BK225" s="71">
        <v>0</v>
      </c>
      <c r="BL225" s="71">
        <v>6.9139999999999997</v>
      </c>
      <c r="BM225" s="71">
        <v>0</v>
      </c>
      <c r="BN225" s="72"/>
      <c r="BO225" s="71">
        <v>0</v>
      </c>
      <c r="BP225" s="71">
        <v>0</v>
      </c>
      <c r="BQ225" s="71">
        <v>5</v>
      </c>
      <c r="BR225" s="71">
        <v>0</v>
      </c>
      <c r="BS225" s="71">
        <v>2</v>
      </c>
      <c r="BT225" s="71">
        <v>0</v>
      </c>
      <c r="BU225"/>
      <c r="BV225" s="70">
        <v>330.077</v>
      </c>
      <c r="BW225" s="70">
        <v>0</v>
      </c>
      <c r="BX225" s="70">
        <v>0</v>
      </c>
      <c r="BY225" s="70">
        <v>0</v>
      </c>
      <c r="BZ225" s="70">
        <v>0</v>
      </c>
      <c r="CA225" s="70">
        <v>0</v>
      </c>
      <c r="CB225" s="70">
        <v>0</v>
      </c>
      <c r="CC225" s="70">
        <v>0</v>
      </c>
      <c r="CD225" s="70">
        <v>0</v>
      </c>
    </row>
    <row r="226" spans="1:82">
      <c r="A226" s="70" t="s">
        <v>2095</v>
      </c>
      <c r="B226" s="70">
        <v>212</v>
      </c>
      <c r="C226" s="70">
        <v>8</v>
      </c>
      <c r="D226" s="70">
        <v>13</v>
      </c>
      <c r="E226" s="70">
        <v>2011</v>
      </c>
      <c r="F226" s="70" t="s">
        <v>178</v>
      </c>
      <c r="G226" s="70" t="s">
        <v>2087</v>
      </c>
      <c r="H226" s="70" t="s">
        <v>2088</v>
      </c>
      <c r="I226" s="148"/>
      <c r="J226" s="71">
        <v>173.7088443283709</v>
      </c>
      <c r="K226" s="71">
        <v>1.7857570443817541</v>
      </c>
      <c r="L226" s="71">
        <v>14.36490904173511</v>
      </c>
      <c r="M226" s="71">
        <v>36.81906995315228</v>
      </c>
      <c r="N226" s="71">
        <v>35.004464594137247</v>
      </c>
      <c r="O226" s="71">
        <v>24.613271504708216</v>
      </c>
      <c r="P226" s="71">
        <v>17.131560689624816</v>
      </c>
      <c r="Q226" s="71">
        <v>1.3784174551071999</v>
      </c>
      <c r="R226" s="71">
        <v>0</v>
      </c>
      <c r="S226" s="71">
        <v>1.704396977273007</v>
      </c>
      <c r="T226" s="72"/>
      <c r="U226" s="71">
        <v>17654300</v>
      </c>
      <c r="V226" s="71">
        <v>669</v>
      </c>
      <c r="W226" s="71">
        <v>343</v>
      </c>
      <c r="X226" s="71">
        <v>6249</v>
      </c>
      <c r="Y226" s="71">
        <v>7396</v>
      </c>
      <c r="Z226" s="71">
        <v>12772</v>
      </c>
      <c r="AA226" s="71">
        <v>3462</v>
      </c>
      <c r="AB226" s="71">
        <v>19642</v>
      </c>
      <c r="AC226" s="71">
        <v>0</v>
      </c>
      <c r="AD226" s="71">
        <v>1.704396977273007</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233.01900000000001</v>
      </c>
      <c r="BK226" s="71">
        <v>0</v>
      </c>
      <c r="BL226" s="71">
        <v>6.0449999999999999</v>
      </c>
      <c r="BM226" s="71">
        <v>0</v>
      </c>
      <c r="BN226" s="72"/>
      <c r="BO226" s="71">
        <v>0</v>
      </c>
      <c r="BP226" s="71">
        <v>0</v>
      </c>
      <c r="BQ226" s="71">
        <v>5</v>
      </c>
      <c r="BR226" s="71">
        <v>0</v>
      </c>
      <c r="BS226" s="71">
        <v>2</v>
      </c>
      <c r="BT226" s="71">
        <v>0</v>
      </c>
      <c r="BU226"/>
      <c r="BV226" s="70">
        <v>239.06399999999999</v>
      </c>
      <c r="BW226" s="70">
        <v>0</v>
      </c>
      <c r="BX226" s="70">
        <v>0</v>
      </c>
      <c r="BY226" s="70">
        <v>0</v>
      </c>
      <c r="BZ226" s="70">
        <v>0</v>
      </c>
      <c r="CA226" s="70">
        <v>0</v>
      </c>
      <c r="CB226" s="70">
        <v>0</v>
      </c>
      <c r="CC226" s="70">
        <v>0</v>
      </c>
      <c r="CD226" s="70">
        <v>0</v>
      </c>
    </row>
    <row r="227" spans="1:82">
      <c r="A227" s="70" t="s">
        <v>2096</v>
      </c>
      <c r="B227" s="70">
        <v>213</v>
      </c>
      <c r="C227" s="70">
        <v>9</v>
      </c>
      <c r="D227" s="70">
        <v>13</v>
      </c>
      <c r="E227" s="70">
        <v>2012</v>
      </c>
      <c r="F227" s="70" t="s">
        <v>179</v>
      </c>
      <c r="G227" s="70" t="s">
        <v>2087</v>
      </c>
      <c r="H227" s="70" t="s">
        <v>2088</v>
      </c>
      <c r="I227" s="148"/>
      <c r="J227" s="71">
        <v>170.75528518640519</v>
      </c>
      <c r="K227" s="71">
        <v>1.676415408404659</v>
      </c>
      <c r="L227" s="71">
        <v>14.407811620328751</v>
      </c>
      <c r="M227" s="71">
        <v>41.425904221001389</v>
      </c>
      <c r="N227" s="71">
        <v>38.654927102689733</v>
      </c>
      <c r="O227" s="71">
        <v>25.350711670574135</v>
      </c>
      <c r="P227" s="71">
        <v>17.144428373569028</v>
      </c>
      <c r="Q227" s="71">
        <v>1.52591003430427</v>
      </c>
      <c r="R227" s="71">
        <v>0</v>
      </c>
      <c r="S227" s="71">
        <v>1.605958306300006</v>
      </c>
      <c r="T227" s="72"/>
      <c r="U227" s="71">
        <v>15915377</v>
      </c>
      <c r="V227" s="71">
        <v>669</v>
      </c>
      <c r="W227" s="71">
        <v>343</v>
      </c>
      <c r="X227" s="71">
        <v>6249</v>
      </c>
      <c r="Y227" s="71">
        <v>7681</v>
      </c>
      <c r="Z227" s="71">
        <v>13259</v>
      </c>
      <c r="AA227" s="71">
        <v>3445</v>
      </c>
      <c r="AB227" s="71">
        <v>20013</v>
      </c>
      <c r="AC227" s="71">
        <v>0</v>
      </c>
      <c r="AD227" s="71">
        <v>1.605958306300006</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288.30500000000001</v>
      </c>
      <c r="BK227" s="71">
        <v>0</v>
      </c>
      <c r="BL227" s="71">
        <v>6.9820000000000002</v>
      </c>
      <c r="BM227" s="71">
        <v>0</v>
      </c>
      <c r="BN227" s="72"/>
      <c r="BO227" s="71">
        <v>0</v>
      </c>
      <c r="BP227" s="71">
        <v>0</v>
      </c>
      <c r="BQ227" s="71">
        <v>5</v>
      </c>
      <c r="BR227" s="71">
        <v>0</v>
      </c>
      <c r="BS227" s="71">
        <v>2</v>
      </c>
      <c r="BT227" s="71">
        <v>0</v>
      </c>
      <c r="BU227"/>
      <c r="BV227" s="70">
        <v>295.28699999999998</v>
      </c>
      <c r="BW227" s="70">
        <v>0</v>
      </c>
      <c r="BX227" s="70">
        <v>0</v>
      </c>
      <c r="BY227" s="70">
        <v>0</v>
      </c>
      <c r="BZ227" s="70">
        <v>0</v>
      </c>
      <c r="CA227" s="70">
        <v>0</v>
      </c>
      <c r="CB227" s="70">
        <v>0</v>
      </c>
      <c r="CC227" s="70">
        <v>0</v>
      </c>
      <c r="CD227" s="70">
        <v>0</v>
      </c>
    </row>
    <row r="228" spans="1:82">
      <c r="A228" s="70" t="s">
        <v>2097</v>
      </c>
      <c r="B228" s="70">
        <v>214</v>
      </c>
      <c r="C228" s="70">
        <v>10</v>
      </c>
      <c r="D228" s="70">
        <v>13</v>
      </c>
      <c r="E228" s="70">
        <v>2013</v>
      </c>
      <c r="F228" s="70" t="s">
        <v>180</v>
      </c>
      <c r="G228" s="70" t="s">
        <v>2087</v>
      </c>
      <c r="H228" s="70" t="s">
        <v>2088</v>
      </c>
      <c r="I228" s="148"/>
      <c r="J228" s="71">
        <v>157.79207299949141</v>
      </c>
      <c r="K228" s="71">
        <v>1.423233789771847</v>
      </c>
      <c r="L228" s="71">
        <v>10.45210615758281</v>
      </c>
      <c r="M228" s="71">
        <v>35.753169029254252</v>
      </c>
      <c r="N228" s="71">
        <v>37.807618782305688</v>
      </c>
      <c r="O228" s="71">
        <v>24.894999007395398</v>
      </c>
      <c r="P228" s="71">
        <v>17.493764447445432</v>
      </c>
      <c r="Q228" s="71">
        <v>1.5460149074468501</v>
      </c>
      <c r="R228" s="71">
        <v>0</v>
      </c>
      <c r="S228" s="71">
        <v>2.465350097576497</v>
      </c>
      <c r="T228" s="72"/>
      <c r="U228" s="71">
        <v>16169612</v>
      </c>
      <c r="V228" s="71">
        <v>669</v>
      </c>
      <c r="W228" s="71">
        <v>343</v>
      </c>
      <c r="X228" s="71">
        <v>6249</v>
      </c>
      <c r="Y228" s="71">
        <v>7638</v>
      </c>
      <c r="Z228" s="71">
        <v>13602</v>
      </c>
      <c r="AA228" s="71">
        <v>3502</v>
      </c>
      <c r="AB228" s="71">
        <v>19986</v>
      </c>
      <c r="AC228" s="71">
        <v>0</v>
      </c>
      <c r="AD228" s="71">
        <v>2.465350097576497</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302.786</v>
      </c>
      <c r="BK228" s="71">
        <v>0</v>
      </c>
      <c r="BL228" s="71">
        <v>6.806</v>
      </c>
      <c r="BM228" s="71">
        <v>0</v>
      </c>
      <c r="BN228" s="72"/>
      <c r="BO228" s="71">
        <v>0</v>
      </c>
      <c r="BP228" s="71">
        <v>0</v>
      </c>
      <c r="BQ228" s="71">
        <v>5</v>
      </c>
      <c r="BR228" s="71">
        <v>0</v>
      </c>
      <c r="BS228" s="71">
        <v>2</v>
      </c>
      <c r="BT228" s="71">
        <v>0</v>
      </c>
      <c r="BU228"/>
      <c r="BV228" s="70">
        <v>309.59199999999998</v>
      </c>
      <c r="BW228" s="70">
        <v>0</v>
      </c>
      <c r="BX228" s="70">
        <v>0</v>
      </c>
      <c r="BY228" s="70">
        <v>0</v>
      </c>
      <c r="BZ228" s="70">
        <v>0</v>
      </c>
      <c r="CA228" s="70">
        <v>0</v>
      </c>
      <c r="CB228" s="70">
        <v>0</v>
      </c>
      <c r="CC228" s="70">
        <v>0</v>
      </c>
      <c r="CD228" s="70">
        <v>0</v>
      </c>
    </row>
    <row r="229" spans="1:82">
      <c r="A229" s="70" t="s">
        <v>2098</v>
      </c>
      <c r="B229" s="70">
        <v>215</v>
      </c>
      <c r="C229" s="70">
        <v>11</v>
      </c>
      <c r="D229" s="70">
        <v>13</v>
      </c>
      <c r="E229" s="70">
        <v>2014</v>
      </c>
      <c r="F229" s="70" t="s">
        <v>181</v>
      </c>
      <c r="G229" s="70" t="s">
        <v>2087</v>
      </c>
      <c r="H229" s="70" t="s">
        <v>2088</v>
      </c>
      <c r="I229" s="148"/>
      <c r="J229" s="71">
        <v>166.1381911209719</v>
      </c>
      <c r="K229" s="71">
        <v>1.490520674448534</v>
      </c>
      <c r="L229" s="71">
        <v>17.118890663892088</v>
      </c>
      <c r="M229" s="71">
        <v>35.90004936518168</v>
      </c>
      <c r="N229" s="71">
        <v>37.472699215175702</v>
      </c>
      <c r="O229" s="71">
        <v>24.281686846392265</v>
      </c>
      <c r="P229" s="71">
        <v>18.011507333218685</v>
      </c>
      <c r="Q229" s="71">
        <v>1.48130534778524</v>
      </c>
      <c r="R229" s="71">
        <v>0</v>
      </c>
      <c r="S229" s="71">
        <v>2.4671332261426202</v>
      </c>
      <c r="T229" s="72"/>
      <c r="U229" s="71">
        <v>18310560</v>
      </c>
      <c r="V229" s="71">
        <v>645</v>
      </c>
      <c r="W229" s="71">
        <v>373</v>
      </c>
      <c r="X229" s="71">
        <v>5612</v>
      </c>
      <c r="Y229" s="71">
        <v>7751</v>
      </c>
      <c r="Z229" s="71">
        <v>13973</v>
      </c>
      <c r="AA229" s="71">
        <v>3587</v>
      </c>
      <c r="AB229" s="71">
        <v>19959</v>
      </c>
      <c r="AC229" s="71">
        <v>0</v>
      </c>
      <c r="AD229" s="71">
        <v>2.4671332261426202</v>
      </c>
      <c r="AE229" s="72"/>
      <c r="AF229" s="71"/>
      <c r="AG229" s="71"/>
      <c r="AH229" s="71"/>
      <c r="AI229" s="71"/>
      <c r="AJ229" s="71"/>
      <c r="AK229" s="71"/>
      <c r="AL229" s="71"/>
      <c r="AM229" s="71"/>
      <c r="AN229" s="71"/>
      <c r="AO229" s="71"/>
      <c r="AP229" s="71"/>
      <c r="AQ229" s="72"/>
      <c r="AR229" s="71">
        <v>436</v>
      </c>
      <c r="AS229" s="71">
        <v>78</v>
      </c>
      <c r="AT229" s="71">
        <v>0</v>
      </c>
      <c r="AU229" s="71">
        <v>0</v>
      </c>
      <c r="AV229" s="71">
        <v>0</v>
      </c>
      <c r="AW229" s="71">
        <v>0</v>
      </c>
      <c r="AX229" s="71"/>
      <c r="AY229" s="72"/>
      <c r="AZ229" s="71">
        <v>1759.5</v>
      </c>
      <c r="BA229" s="71">
        <v>7150.8</v>
      </c>
      <c r="BB229" s="71">
        <v>0</v>
      </c>
      <c r="BC229" s="71">
        <v>0</v>
      </c>
      <c r="BD229" s="71">
        <v>0</v>
      </c>
      <c r="BE229" s="71">
        <v>0</v>
      </c>
      <c r="BF229" s="71"/>
      <c r="BG229" s="72"/>
      <c r="BH229" s="71">
        <v>0</v>
      </c>
      <c r="BI229" s="71">
        <v>0</v>
      </c>
      <c r="BJ229" s="71">
        <v>300.66300000000001</v>
      </c>
      <c r="BK229" s="71">
        <v>0</v>
      </c>
      <c r="BL229" s="71">
        <v>6.468</v>
      </c>
      <c r="BM229" s="71">
        <v>0</v>
      </c>
      <c r="BN229" s="72"/>
      <c r="BO229" s="71">
        <v>0</v>
      </c>
      <c r="BP229" s="71">
        <v>0</v>
      </c>
      <c r="BQ229" s="71">
        <v>5</v>
      </c>
      <c r="BR229" s="71">
        <v>0</v>
      </c>
      <c r="BS229" s="71">
        <v>2</v>
      </c>
      <c r="BT229" s="71">
        <v>0</v>
      </c>
      <c r="BU229"/>
      <c r="BV229" s="70">
        <v>307.13099999999997</v>
      </c>
      <c r="BW229" s="70">
        <v>0</v>
      </c>
      <c r="BX229" s="70">
        <v>0</v>
      </c>
      <c r="BY229" s="70">
        <v>0</v>
      </c>
      <c r="BZ229" s="70">
        <v>0</v>
      </c>
      <c r="CA229" s="70">
        <v>0</v>
      </c>
      <c r="CB229" s="70">
        <v>0</v>
      </c>
      <c r="CC229" s="70">
        <v>0</v>
      </c>
      <c r="CD229" s="70">
        <v>0</v>
      </c>
    </row>
    <row r="230" spans="1:82">
      <c r="A230" s="70" t="s">
        <v>2099</v>
      </c>
      <c r="B230" s="70">
        <v>216</v>
      </c>
      <c r="C230" s="70">
        <v>12</v>
      </c>
      <c r="D230" s="70">
        <v>13</v>
      </c>
      <c r="E230" s="70">
        <v>2015</v>
      </c>
      <c r="F230" s="70" t="s">
        <v>182</v>
      </c>
      <c r="G230" s="70" t="s">
        <v>2087</v>
      </c>
      <c r="H230" s="70" t="s">
        <v>2088</v>
      </c>
      <c r="I230" s="148"/>
      <c r="J230" s="71">
        <v>133.11600751534851</v>
      </c>
      <c r="K230" s="71">
        <v>1.5063316691333479</v>
      </c>
      <c r="L230" s="71">
        <v>17.413468034878299</v>
      </c>
      <c r="M230" s="71">
        <v>35.318420945483943</v>
      </c>
      <c r="N230" s="71">
        <v>34.101510063608274</v>
      </c>
      <c r="O230" s="71">
        <v>24.599290006767561</v>
      </c>
      <c r="P230" s="71">
        <v>18.116192808171402</v>
      </c>
      <c r="Q230" s="71">
        <v>1.4593295332437299</v>
      </c>
      <c r="R230" s="71">
        <v>0</v>
      </c>
      <c r="S230" s="71">
        <v>2.5144399769332639</v>
      </c>
      <c r="T230" s="72"/>
      <c r="U230" s="71">
        <v>16244057</v>
      </c>
      <c r="V230" s="71">
        <v>645</v>
      </c>
      <c r="W230" s="71">
        <v>373</v>
      </c>
      <c r="X230" s="71">
        <v>5612</v>
      </c>
      <c r="Y230" s="71">
        <v>7867</v>
      </c>
      <c r="Z230" s="71">
        <v>14292</v>
      </c>
      <c r="AA230" s="71">
        <v>3605</v>
      </c>
      <c r="AB230" s="71">
        <v>20086</v>
      </c>
      <c r="AC230" s="71">
        <v>0</v>
      </c>
      <c r="AD230" s="71">
        <v>2.5144399769332639</v>
      </c>
      <c r="AE230" s="72"/>
      <c r="AF230" s="71">
        <v>141594191.95504081</v>
      </c>
      <c r="AG230" s="71">
        <v>1107689.8054194809</v>
      </c>
      <c r="AH230" s="71">
        <v>3028790.0204835571</v>
      </c>
      <c r="AI230" s="71">
        <v>39542826.613177143</v>
      </c>
      <c r="AJ230" s="71">
        <v>45383605.430475317</v>
      </c>
      <c r="AK230" s="71">
        <v>0</v>
      </c>
      <c r="AL230" s="71">
        <v>0</v>
      </c>
      <c r="AM230" s="71">
        <v>2752702.0423989892</v>
      </c>
      <c r="AN230" s="71">
        <v>0</v>
      </c>
      <c r="AO230" s="71">
        <v>0</v>
      </c>
      <c r="AP230" s="71">
        <v>233409805.8669953</v>
      </c>
      <c r="AQ230" s="72"/>
      <c r="AR230" s="71">
        <v>498</v>
      </c>
      <c r="AS230" s="71">
        <v>115</v>
      </c>
      <c r="AT230" s="71">
        <v>0</v>
      </c>
      <c r="AU230" s="71">
        <v>0</v>
      </c>
      <c r="AV230" s="71">
        <v>0</v>
      </c>
      <c r="AW230" s="71">
        <v>0</v>
      </c>
      <c r="AX230" s="71"/>
      <c r="AY230" s="72"/>
      <c r="AZ230" s="71">
        <v>2063.3000000000002</v>
      </c>
      <c r="BA230" s="71">
        <v>28332.7</v>
      </c>
      <c r="BB230" s="71">
        <v>0</v>
      </c>
      <c r="BC230" s="71">
        <v>0</v>
      </c>
      <c r="BD230" s="71">
        <v>0</v>
      </c>
      <c r="BE230" s="71">
        <v>0</v>
      </c>
      <c r="BF230" s="71"/>
      <c r="BG230" s="72"/>
      <c r="BH230" s="71">
        <v>0</v>
      </c>
      <c r="BI230" s="71">
        <v>0</v>
      </c>
      <c r="BJ230" s="71">
        <v>290.90100000000001</v>
      </c>
      <c r="BK230" s="71">
        <v>0</v>
      </c>
      <c r="BL230" s="71">
        <v>3.9910000000000001</v>
      </c>
      <c r="BM230" s="71">
        <v>0</v>
      </c>
      <c r="BN230" s="72"/>
      <c r="BO230" s="71">
        <v>0</v>
      </c>
      <c r="BP230" s="71">
        <v>0</v>
      </c>
      <c r="BQ230" s="71">
        <v>5</v>
      </c>
      <c r="BR230" s="71">
        <v>0</v>
      </c>
      <c r="BS230" s="71">
        <v>1</v>
      </c>
      <c r="BT230" s="71">
        <v>0</v>
      </c>
      <c r="BU230"/>
      <c r="BV230" s="70">
        <v>294.892</v>
      </c>
      <c r="BW230" s="70">
        <v>0</v>
      </c>
      <c r="BX230" s="70">
        <v>0</v>
      </c>
      <c r="BY230" s="70">
        <v>0</v>
      </c>
      <c r="BZ230" s="70">
        <v>0</v>
      </c>
      <c r="CA230" s="70">
        <v>0</v>
      </c>
      <c r="CB230" s="70">
        <v>0</v>
      </c>
      <c r="CC230" s="70">
        <v>0</v>
      </c>
      <c r="CD230" s="70">
        <v>0</v>
      </c>
    </row>
    <row r="231" spans="1:82">
      <c r="A231" s="70" t="s">
        <v>2100</v>
      </c>
      <c r="B231" s="70">
        <v>217</v>
      </c>
      <c r="C231" s="70">
        <v>13</v>
      </c>
      <c r="D231" s="70">
        <v>13</v>
      </c>
      <c r="E231" s="70">
        <v>2016</v>
      </c>
      <c r="F231" s="70" t="s">
        <v>155</v>
      </c>
      <c r="G231" s="70" t="s">
        <v>2087</v>
      </c>
      <c r="H231" s="70" t="s">
        <v>2088</v>
      </c>
      <c r="I231" s="148"/>
      <c r="J231" s="71">
        <v>160.89045642647679</v>
      </c>
      <c r="K231" s="71">
        <v>1.5473458184564783</v>
      </c>
      <c r="L231" s="71">
        <v>19.092013517502167</v>
      </c>
      <c r="M231" s="71">
        <v>25.802734908043711</v>
      </c>
      <c r="N231" s="71">
        <v>32.212232847725879</v>
      </c>
      <c r="O231" s="71">
        <v>24.86846642055314</v>
      </c>
      <c r="P231" s="71">
        <v>17.710041449651317</v>
      </c>
      <c r="Q231" s="71">
        <v>1.4205513441454678</v>
      </c>
      <c r="R231" s="71">
        <v>0</v>
      </c>
      <c r="S231" s="71">
        <v>2.4063568407708367</v>
      </c>
      <c r="T231" s="72"/>
      <c r="U231" s="71">
        <v>19346950</v>
      </c>
      <c r="V231" s="71">
        <v>645</v>
      </c>
      <c r="W231" s="71">
        <v>373</v>
      </c>
      <c r="X231" s="71">
        <v>5612</v>
      </c>
      <c r="Y231" s="71">
        <v>7987</v>
      </c>
      <c r="Z231" s="71">
        <v>14626</v>
      </c>
      <c r="AA231" s="71">
        <v>3645</v>
      </c>
      <c r="AB231" s="71">
        <v>20112</v>
      </c>
      <c r="AC231" s="71">
        <v>0</v>
      </c>
      <c r="AD231" s="71">
        <v>2.4063568407708371</v>
      </c>
      <c r="AE231" s="72"/>
      <c r="AF231" s="71">
        <v>178671688.7658107</v>
      </c>
      <c r="AG231" s="71">
        <v>1091878.798394053</v>
      </c>
      <c r="AH231" s="71">
        <v>2664760.626070519</v>
      </c>
      <c r="AI231" s="71">
        <v>35221610.884525351</v>
      </c>
      <c r="AJ231" s="71">
        <v>41064343.171794303</v>
      </c>
      <c r="AK231" s="71">
        <v>0</v>
      </c>
      <c r="AL231" s="71">
        <v>0</v>
      </c>
      <c r="AM231" s="71">
        <v>2758406.5809770711</v>
      </c>
      <c r="AN231" s="71">
        <v>0</v>
      </c>
      <c r="AO231" s="71">
        <v>0</v>
      </c>
      <c r="AP231" s="71">
        <v>261472688.82757202</v>
      </c>
      <c r="AQ231" s="72"/>
      <c r="AR231" s="71">
        <v>587</v>
      </c>
      <c r="AS231" s="71">
        <v>197</v>
      </c>
      <c r="AT231" s="71">
        <v>2</v>
      </c>
      <c r="AU231" s="71">
        <v>0</v>
      </c>
      <c r="AV231" s="71">
        <v>0</v>
      </c>
      <c r="AW231" s="71">
        <v>0</v>
      </c>
      <c r="AX231" s="71"/>
      <c r="AY231" s="72"/>
      <c r="AZ231" s="71">
        <v>2428.6999999999998</v>
      </c>
      <c r="BA231" s="71">
        <v>31293.599999999999</v>
      </c>
      <c r="BB231" s="71">
        <v>6.4</v>
      </c>
      <c r="BC231" s="71">
        <v>0</v>
      </c>
      <c r="BD231" s="71">
        <v>0</v>
      </c>
      <c r="BE231" s="71">
        <v>0</v>
      </c>
      <c r="BF231" s="71"/>
      <c r="BG231" s="72"/>
      <c r="BH231" s="71">
        <v>0</v>
      </c>
      <c r="BI231" s="71">
        <v>0</v>
      </c>
      <c r="BJ231" s="71">
        <v>302.07499999999999</v>
      </c>
      <c r="BK231" s="71">
        <v>0</v>
      </c>
      <c r="BL231" s="71">
        <v>3.9249999999999998</v>
      </c>
      <c r="BM231" s="71">
        <v>0</v>
      </c>
      <c r="BN231" s="72"/>
      <c r="BO231" s="71">
        <v>0</v>
      </c>
      <c r="BP231" s="71">
        <v>0</v>
      </c>
      <c r="BQ231" s="71">
        <v>6</v>
      </c>
      <c r="BR231" s="71">
        <v>0</v>
      </c>
      <c r="BS231" s="71">
        <v>1</v>
      </c>
      <c r="BT231" s="71">
        <v>0</v>
      </c>
      <c r="BU231"/>
      <c r="BV231" s="70">
        <v>306</v>
      </c>
      <c r="BW231" s="70">
        <v>0</v>
      </c>
      <c r="BX231" s="70">
        <v>0</v>
      </c>
      <c r="BY231" s="70">
        <v>0</v>
      </c>
      <c r="BZ231" s="70">
        <v>0</v>
      </c>
      <c r="CA231" s="70">
        <v>0</v>
      </c>
      <c r="CB231" s="70">
        <v>0</v>
      </c>
      <c r="CC231" s="70">
        <v>0</v>
      </c>
      <c r="CD231" s="70">
        <v>0</v>
      </c>
    </row>
    <row r="232" spans="1:82">
      <c r="A232" s="70" t="s">
        <v>2101</v>
      </c>
      <c r="B232" s="70">
        <v>218</v>
      </c>
      <c r="C232" s="70">
        <v>14</v>
      </c>
      <c r="D232" s="70">
        <v>13</v>
      </c>
      <c r="E232" s="70">
        <v>2017</v>
      </c>
      <c r="F232" s="70" t="s">
        <v>156</v>
      </c>
      <c r="G232" s="70" t="s">
        <v>2087</v>
      </c>
      <c r="H232" s="70" t="s">
        <v>2088</v>
      </c>
      <c r="I232" s="148"/>
      <c r="J232" s="71">
        <v>155.4749989249236</v>
      </c>
      <c r="K232" s="71">
        <v>1.5904554095575028</v>
      </c>
      <c r="L232" s="71">
        <v>19.77992043788603</v>
      </c>
      <c r="M232" s="71">
        <v>23.916102302095155</v>
      </c>
      <c r="N232" s="71">
        <v>34.679200882247038</v>
      </c>
      <c r="O232" s="71">
        <v>25.086532331738894</v>
      </c>
      <c r="P232" s="71">
        <v>17.259898604503366</v>
      </c>
      <c r="Q232" s="71">
        <v>1.37397798080758</v>
      </c>
      <c r="R232" s="71">
        <v>0</v>
      </c>
      <c r="S232" s="71">
        <v>2.228537058359918</v>
      </c>
      <c r="T232" s="72"/>
      <c r="U232" s="71">
        <v>19765283</v>
      </c>
      <c r="V232" s="71">
        <v>645</v>
      </c>
      <c r="W232" s="71">
        <v>373</v>
      </c>
      <c r="X232" s="71">
        <v>5612</v>
      </c>
      <c r="Y232" s="71">
        <v>8103</v>
      </c>
      <c r="Z232" s="71">
        <v>14999</v>
      </c>
      <c r="AA232" s="71">
        <v>3575</v>
      </c>
      <c r="AB232" s="71">
        <v>20116</v>
      </c>
      <c r="AC232" s="71">
        <v>0</v>
      </c>
      <c r="AD232" s="71">
        <v>2.228537058359918</v>
      </c>
      <c r="AE232" s="72"/>
      <c r="AF232" s="71">
        <v>176452851.8229467</v>
      </c>
      <c r="AG232" s="71">
        <v>1143762.2485633851</v>
      </c>
      <c r="AH232" s="71">
        <v>3731614.4178436762</v>
      </c>
      <c r="AI232" s="71">
        <v>34550484.683978833</v>
      </c>
      <c r="AJ232" s="71">
        <v>45838266.245270953</v>
      </c>
      <c r="AK232" s="71">
        <v>0</v>
      </c>
      <c r="AL232" s="71">
        <v>0</v>
      </c>
      <c r="AM232" s="71">
        <v>2763272.201840932</v>
      </c>
      <c r="AN232" s="71">
        <v>0</v>
      </c>
      <c r="AO232" s="71">
        <v>0</v>
      </c>
      <c r="AP232" s="71">
        <v>264480251.62044448</v>
      </c>
      <c r="AQ232" s="72"/>
      <c r="AR232" s="71">
        <v>641</v>
      </c>
      <c r="AS232" s="71">
        <v>210</v>
      </c>
      <c r="AT232" s="71">
        <v>3</v>
      </c>
      <c r="AU232" s="71">
        <v>0</v>
      </c>
      <c r="AV232" s="71">
        <v>0</v>
      </c>
      <c r="AW232" s="71">
        <v>0</v>
      </c>
      <c r="AX232" s="71"/>
      <c r="AY232" s="72"/>
      <c r="AZ232" s="71">
        <v>2698.8</v>
      </c>
      <c r="BA232" s="71">
        <v>34356.19999999999</v>
      </c>
      <c r="BB232" s="71">
        <v>26.2</v>
      </c>
      <c r="BC232" s="71">
        <v>0</v>
      </c>
      <c r="BD232" s="71">
        <v>0</v>
      </c>
      <c r="BE232" s="71">
        <v>0</v>
      </c>
      <c r="BF232" s="71"/>
      <c r="BG232" s="72"/>
      <c r="BH232" s="71">
        <v>0</v>
      </c>
      <c r="BI232" s="71">
        <v>0</v>
      </c>
      <c r="BJ232" s="71">
        <v>295.85000000000002</v>
      </c>
      <c r="BK232" s="71">
        <v>0</v>
      </c>
      <c r="BL232" s="71">
        <v>3.7770000000000001</v>
      </c>
      <c r="BM232" s="71">
        <v>0</v>
      </c>
      <c r="BN232" s="72"/>
      <c r="BO232" s="71">
        <v>0</v>
      </c>
      <c r="BP232" s="71">
        <v>0</v>
      </c>
      <c r="BQ232" s="71">
        <v>5</v>
      </c>
      <c r="BR232" s="71">
        <v>0</v>
      </c>
      <c r="BS232" s="71">
        <v>1</v>
      </c>
      <c r="BT232" s="71">
        <v>0</v>
      </c>
      <c r="BU232"/>
      <c r="BV232" s="70">
        <v>299.62700000000001</v>
      </c>
      <c r="BW232" s="70">
        <v>0</v>
      </c>
      <c r="BX232" s="70">
        <v>0</v>
      </c>
      <c r="BY232" s="70">
        <v>0</v>
      </c>
      <c r="BZ232" s="70">
        <v>0</v>
      </c>
      <c r="CA232" s="70">
        <v>0</v>
      </c>
      <c r="CB232" s="70">
        <v>0</v>
      </c>
      <c r="CC232" s="70">
        <v>0</v>
      </c>
      <c r="CD232" s="70">
        <v>0</v>
      </c>
    </row>
    <row r="233" spans="1:82">
      <c r="A233" s="70" t="s">
        <v>2102</v>
      </c>
      <c r="B233" s="70">
        <v>219</v>
      </c>
      <c r="C233" s="70">
        <v>15</v>
      </c>
      <c r="D233" s="70">
        <v>13</v>
      </c>
      <c r="E233" s="70">
        <v>2018</v>
      </c>
      <c r="F233" s="70" t="s">
        <v>183</v>
      </c>
      <c r="G233" s="70" t="s">
        <v>2087</v>
      </c>
      <c r="H233" s="70" t="s">
        <v>2088</v>
      </c>
      <c r="I233" s="148"/>
      <c r="J233" s="71">
        <v>187.28569182121583</v>
      </c>
      <c r="K233" s="71">
        <v>1.511714698597745</v>
      </c>
      <c r="L233" s="71">
        <v>17.936309800064585</v>
      </c>
      <c r="M233" s="71">
        <v>25.366734533228904</v>
      </c>
      <c r="N233" s="71">
        <v>32.275610498404369</v>
      </c>
      <c r="O233" s="71">
        <v>25.09441919654363</v>
      </c>
      <c r="P233" s="71">
        <v>17.245825687595431</v>
      </c>
      <c r="Q233" s="71">
        <v>1.2780745051117099</v>
      </c>
      <c r="R233" s="71">
        <v>0</v>
      </c>
      <c r="S233" s="71">
        <v>2.116175995052838</v>
      </c>
      <c r="T233" s="72"/>
      <c r="U233" s="71">
        <v>22961731</v>
      </c>
      <c r="V233" s="71">
        <v>645</v>
      </c>
      <c r="W233" s="71">
        <v>373</v>
      </c>
      <c r="X233" s="71">
        <v>5612</v>
      </c>
      <c r="Y233" s="71">
        <v>8216</v>
      </c>
      <c r="Z233" s="71">
        <v>15291</v>
      </c>
      <c r="AA233" s="71">
        <v>3608</v>
      </c>
      <c r="AB233" s="71">
        <v>20165</v>
      </c>
      <c r="AC233" s="71">
        <v>0</v>
      </c>
      <c r="AD233" s="71">
        <v>2.116175995052838</v>
      </c>
      <c r="AE233" s="72"/>
      <c r="AF233" s="71">
        <v>214492104.35695139</v>
      </c>
      <c r="AG233" s="71">
        <v>1016553.9699625931</v>
      </c>
      <c r="AH233" s="71">
        <v>3538063.3804280092</v>
      </c>
      <c r="AI233" s="71">
        <v>34463047.408622831</v>
      </c>
      <c r="AJ233" s="71">
        <v>40852140.227750286</v>
      </c>
      <c r="AK233" s="71">
        <v>0</v>
      </c>
      <c r="AL233" s="71">
        <v>0</v>
      </c>
      <c r="AM233" s="71">
        <v>2775734.6475004</v>
      </c>
      <c r="AN233" s="71">
        <v>0</v>
      </c>
      <c r="AO233" s="71">
        <v>0</v>
      </c>
      <c r="AP233" s="71">
        <v>297137643.99121553</v>
      </c>
      <c r="AQ233" s="72"/>
      <c r="AR233" s="71">
        <v>701</v>
      </c>
      <c r="AS233" s="71">
        <v>231</v>
      </c>
      <c r="AT233" s="71">
        <v>3</v>
      </c>
      <c r="AU233" s="71">
        <v>0</v>
      </c>
      <c r="AV233" s="71">
        <v>0</v>
      </c>
      <c r="AW233" s="71">
        <v>0</v>
      </c>
      <c r="AX233" s="71"/>
      <c r="AY233" s="72"/>
      <c r="AZ233" s="71">
        <v>3042.3999999999996</v>
      </c>
      <c r="BA233" s="71">
        <v>36108</v>
      </c>
      <c r="BB233" s="71">
        <v>26</v>
      </c>
      <c r="BC233" s="71">
        <v>0</v>
      </c>
      <c r="BD233" s="71">
        <v>0</v>
      </c>
      <c r="BE233" s="71">
        <v>0</v>
      </c>
      <c r="BF233" s="71"/>
      <c r="BG233" s="72"/>
      <c r="BH233" s="71">
        <v>0</v>
      </c>
      <c r="BI233" s="71">
        <v>0</v>
      </c>
      <c r="BJ233" s="71">
        <v>316.02</v>
      </c>
      <c r="BK233" s="71">
        <v>0</v>
      </c>
      <c r="BL233" s="71">
        <v>3.653</v>
      </c>
      <c r="BM233" s="71">
        <v>0</v>
      </c>
      <c r="BN233" s="72"/>
      <c r="BO233" s="71">
        <v>0</v>
      </c>
      <c r="BP233" s="71">
        <v>0</v>
      </c>
      <c r="BQ233" s="71">
        <v>5</v>
      </c>
      <c r="BR233" s="71">
        <v>0</v>
      </c>
      <c r="BS233" s="71">
        <v>1</v>
      </c>
      <c r="BT233" s="71">
        <v>0</v>
      </c>
      <c r="BU233"/>
      <c r="BV233" s="70">
        <v>319.673</v>
      </c>
      <c r="BW233" s="70">
        <v>0</v>
      </c>
      <c r="BX233" s="70">
        <v>0</v>
      </c>
      <c r="BY233" s="70">
        <v>0</v>
      </c>
      <c r="BZ233" s="70">
        <v>0</v>
      </c>
      <c r="CA233" s="70">
        <v>0</v>
      </c>
      <c r="CB233" s="70">
        <v>0</v>
      </c>
      <c r="CC233" s="70">
        <v>0</v>
      </c>
      <c r="CD233" s="70">
        <v>0</v>
      </c>
    </row>
    <row r="234" spans="1:82">
      <c r="A234" s="70" t="s">
        <v>2103</v>
      </c>
      <c r="B234" s="70">
        <v>220</v>
      </c>
      <c r="C234" s="70">
        <v>16</v>
      </c>
      <c r="D234" s="70">
        <v>13</v>
      </c>
      <c r="E234" s="70">
        <v>2019</v>
      </c>
      <c r="F234" s="70" t="s">
        <v>158</v>
      </c>
      <c r="G234" s="70" t="s">
        <v>2087</v>
      </c>
      <c r="H234" s="70" t="s">
        <v>2088</v>
      </c>
      <c r="I234" s="148"/>
      <c r="J234" s="71">
        <v>199.34361731431542</v>
      </c>
      <c r="K234" s="71">
        <v>1.3993498469222754</v>
      </c>
      <c r="L234" s="71">
        <v>18.113028934183045</v>
      </c>
      <c r="M234" s="71">
        <v>25.395915880978919</v>
      </c>
      <c r="N234" s="71">
        <v>31.831060780053701</v>
      </c>
      <c r="O234" s="71">
        <v>24.966975802755954</v>
      </c>
      <c r="P234" s="71">
        <v>17.32772608000688</v>
      </c>
      <c r="Q234" s="71">
        <v>1.2521620647667799</v>
      </c>
      <c r="R234" s="71">
        <v>0</v>
      </c>
      <c r="S234" s="71">
        <v>2.3809045013493706</v>
      </c>
      <c r="T234" s="72"/>
      <c r="U234" s="71">
        <v>24483146</v>
      </c>
      <c r="V234" s="71">
        <v>645</v>
      </c>
      <c r="W234" s="71">
        <v>373</v>
      </c>
      <c r="X234" s="71">
        <v>5612</v>
      </c>
      <c r="Y234" s="71">
        <v>8322</v>
      </c>
      <c r="Z234" s="71">
        <v>15631</v>
      </c>
      <c r="AA234" s="71">
        <v>3598</v>
      </c>
      <c r="AB234" s="71">
        <v>20291</v>
      </c>
      <c r="AC234" s="71">
        <v>0</v>
      </c>
      <c r="AD234" s="71">
        <v>2.380904501349371</v>
      </c>
      <c r="AE234" s="72"/>
      <c r="AF234" s="71">
        <v>241564459.2097092</v>
      </c>
      <c r="AG234" s="71">
        <v>984324.40720431425</v>
      </c>
      <c r="AH234" s="71">
        <v>3714115.264080307</v>
      </c>
      <c r="AI234" s="71">
        <v>36818211.869061813</v>
      </c>
      <c r="AJ234" s="71">
        <v>43037337.629464433</v>
      </c>
      <c r="AK234" s="71">
        <v>0</v>
      </c>
      <c r="AL234" s="71">
        <v>0</v>
      </c>
      <c r="AM234" s="71">
        <v>2763481.4494337821</v>
      </c>
      <c r="AN234" s="71">
        <v>0</v>
      </c>
      <c r="AO234" s="71">
        <v>0</v>
      </c>
      <c r="AP234" s="71">
        <v>328881929.82895386</v>
      </c>
      <c r="AQ234" s="72"/>
      <c r="AR234" s="71">
        <v>740</v>
      </c>
      <c r="AS234" s="71">
        <v>261</v>
      </c>
      <c r="AT234" s="71">
        <v>3</v>
      </c>
      <c r="AU234" s="71">
        <v>0</v>
      </c>
      <c r="AV234" s="71">
        <v>0</v>
      </c>
      <c r="AW234" s="71">
        <v>0</v>
      </c>
      <c r="AX234" s="71"/>
      <c r="AY234" s="72"/>
      <c r="AZ234" s="71">
        <v>3250.0000000000018</v>
      </c>
      <c r="BA234" s="71">
        <v>66206.700000000012</v>
      </c>
      <c r="BB234" s="71">
        <v>26.2</v>
      </c>
      <c r="BC234" s="71">
        <v>0</v>
      </c>
      <c r="BD234" s="71">
        <v>0</v>
      </c>
      <c r="BE234" s="71">
        <v>0</v>
      </c>
      <c r="BF234" s="71"/>
      <c r="BG234" s="72"/>
      <c r="BH234" s="71">
        <v>0</v>
      </c>
      <c r="BI234" s="71">
        <v>0</v>
      </c>
      <c r="BJ234" s="71">
        <v>298.53500000000003</v>
      </c>
      <c r="BK234" s="71">
        <v>0</v>
      </c>
      <c r="BL234" s="71">
        <v>3.7029999999999998</v>
      </c>
      <c r="BM234" s="71">
        <v>0</v>
      </c>
      <c r="BN234" s="72"/>
      <c r="BO234" s="71">
        <v>0</v>
      </c>
      <c r="BP234" s="71">
        <v>0</v>
      </c>
      <c r="BQ234" s="71">
        <v>4</v>
      </c>
      <c r="BR234" s="71">
        <v>0</v>
      </c>
      <c r="BS234" s="71">
        <v>1</v>
      </c>
      <c r="BT234" s="71">
        <v>0</v>
      </c>
      <c r="BU234"/>
      <c r="BV234" s="70">
        <v>302.238</v>
      </c>
      <c r="BW234" s="70">
        <v>0</v>
      </c>
      <c r="BX234" s="70">
        <v>0</v>
      </c>
      <c r="BY234" s="70">
        <v>0</v>
      </c>
      <c r="BZ234" s="70">
        <v>0</v>
      </c>
      <c r="CA234" s="70">
        <v>0</v>
      </c>
      <c r="CB234" s="70">
        <v>0</v>
      </c>
      <c r="CC234" s="70">
        <v>0</v>
      </c>
      <c r="CD234" s="70">
        <v>0</v>
      </c>
    </row>
    <row r="235" spans="1:82">
      <c r="A235" s="70" t="s">
        <v>2104</v>
      </c>
      <c r="B235" s="70">
        <v>221</v>
      </c>
      <c r="C235" s="70">
        <v>17</v>
      </c>
      <c r="D235" s="70">
        <v>13</v>
      </c>
      <c r="E235" s="70">
        <v>2020</v>
      </c>
      <c r="F235" s="70" t="s">
        <v>159</v>
      </c>
      <c r="G235" s="1064" t="s">
        <v>2087</v>
      </c>
      <c r="H235" s="70" t="s">
        <v>2088</v>
      </c>
      <c r="I235" s="148"/>
      <c r="J235" s="71">
        <v>183.77542772855361</v>
      </c>
      <c r="K235" s="71">
        <v>1.5579595822203327</v>
      </c>
      <c r="L235" s="71">
        <v>16.318690522534425</v>
      </c>
      <c r="M235" s="71">
        <v>20.587070146926742</v>
      </c>
      <c r="N235" s="71">
        <v>28.515189498474601</v>
      </c>
      <c r="O235" s="71">
        <v>21.975360177241154</v>
      </c>
      <c r="P235" s="71">
        <v>16.17099467118549</v>
      </c>
      <c r="Q235" s="71">
        <v>1.1941904917217201</v>
      </c>
      <c r="R235" s="71">
        <v>0</v>
      </c>
      <c r="S235" s="71">
        <v>2.7478075225826921</v>
      </c>
      <c r="T235" s="72"/>
      <c r="U235" s="71">
        <v>23828193</v>
      </c>
      <c r="V235" s="71">
        <v>712</v>
      </c>
      <c r="W235" s="71">
        <v>411</v>
      </c>
      <c r="X235" s="71">
        <v>5446</v>
      </c>
      <c r="Y235" s="71">
        <v>8359</v>
      </c>
      <c r="Z235" s="71">
        <v>15703</v>
      </c>
      <c r="AA235" s="71">
        <v>3569</v>
      </c>
      <c r="AB235" s="71">
        <v>20254</v>
      </c>
      <c r="AC235" s="71">
        <v>0</v>
      </c>
      <c r="AD235" s="71">
        <v>2.7478075225826921</v>
      </c>
      <c r="AE235" s="72"/>
      <c r="AF235" s="71">
        <v>223258891.36407039</v>
      </c>
      <c r="AG235" s="71">
        <v>1066052.9280591488</v>
      </c>
      <c r="AH235" s="71">
        <v>3371717.1033847216</v>
      </c>
      <c r="AI235" s="71">
        <v>30569293.324236181</v>
      </c>
      <c r="AJ235" s="71">
        <v>42209205.446837246</v>
      </c>
      <c r="AK235" s="71"/>
      <c r="AL235" s="71"/>
      <c r="AM235" s="71">
        <v>2643372.0266333907</v>
      </c>
      <c r="AN235" s="71"/>
      <c r="AO235" s="71"/>
      <c r="AP235" s="71">
        <v>303118532.19322109</v>
      </c>
      <c r="AQ235" s="72"/>
      <c r="AR235" s="71">
        <v>772</v>
      </c>
      <c r="AS235" s="71">
        <v>285</v>
      </c>
      <c r="AT235" s="71">
        <v>3</v>
      </c>
      <c r="AU235" s="71">
        <v>0</v>
      </c>
      <c r="AV235" s="71">
        <v>0</v>
      </c>
      <c r="AW235" s="71">
        <v>1</v>
      </c>
      <c r="AX235" s="71"/>
      <c r="AY235" s="72"/>
      <c r="AZ235" s="71">
        <v>3429.6000000000022</v>
      </c>
      <c r="BA235" s="71">
        <v>68660.399999999849</v>
      </c>
      <c r="BB235" s="71">
        <v>26.2</v>
      </c>
      <c r="BC235" s="71">
        <v>0</v>
      </c>
      <c r="BD235" s="71">
        <v>0</v>
      </c>
      <c r="BE235" s="71">
        <v>49.9</v>
      </c>
      <c r="BF235" s="71"/>
      <c r="BG235" s="72"/>
      <c r="BH235" s="71">
        <v>0</v>
      </c>
      <c r="BI235" s="71">
        <v>0</v>
      </c>
      <c r="BJ235" s="71">
        <v>310.74</v>
      </c>
      <c r="BK235" s="71">
        <v>0</v>
      </c>
      <c r="BL235" s="71">
        <v>3.3540000000000001</v>
      </c>
      <c r="BM235" s="71">
        <v>0</v>
      </c>
      <c r="BN235" s="72"/>
      <c r="BO235" s="71">
        <v>0</v>
      </c>
      <c r="BP235" s="71">
        <v>0</v>
      </c>
      <c r="BQ235" s="71">
        <v>5</v>
      </c>
      <c r="BR235" s="71">
        <v>0</v>
      </c>
      <c r="BS235" s="71">
        <v>1</v>
      </c>
      <c r="BT235" s="71">
        <v>0</v>
      </c>
      <c r="BU235"/>
      <c r="BV235" s="70">
        <v>314.09399999999999</v>
      </c>
      <c r="BW235" s="70">
        <v>0</v>
      </c>
      <c r="BX235" s="70">
        <v>0</v>
      </c>
      <c r="BY235" s="70">
        <v>0</v>
      </c>
      <c r="BZ235" s="70">
        <v>0</v>
      </c>
      <c r="CA235" s="70">
        <v>0</v>
      </c>
      <c r="CB235" s="70">
        <v>0</v>
      </c>
      <c r="CC235" s="70">
        <v>0</v>
      </c>
      <c r="CD235" s="70">
        <v>0</v>
      </c>
    </row>
    <row r="236" spans="1:82">
      <c r="A236" s="70" t="s">
        <v>2105</v>
      </c>
      <c r="B236" s="70">
        <v>221</v>
      </c>
      <c r="C236" s="70">
        <v>18</v>
      </c>
      <c r="D236" s="70">
        <v>13</v>
      </c>
      <c r="E236" s="70">
        <v>2021</v>
      </c>
      <c r="F236" s="70" t="s">
        <v>160</v>
      </c>
      <c r="G236" s="1064" t="s">
        <v>2087</v>
      </c>
      <c r="H236" s="70" t="s">
        <v>2088</v>
      </c>
      <c r="I236" s="148"/>
      <c r="J236" s="71">
        <v>188.17943363337713</v>
      </c>
      <c r="K236" s="71">
        <v>1.7062172518519292</v>
      </c>
      <c r="L236" s="71">
        <v>13.438503516075402</v>
      </c>
      <c r="M236" s="71">
        <v>22.582082370045558</v>
      </c>
      <c r="N236" s="71">
        <v>31.919934319169165</v>
      </c>
      <c r="O236" s="71">
        <v>21.466188728509351</v>
      </c>
      <c r="P236" s="71">
        <v>16.857900723106187</v>
      </c>
      <c r="Q236" s="71">
        <v>1.1794779565355999</v>
      </c>
      <c r="R236" s="71">
        <v>0</v>
      </c>
      <c r="S236" s="71">
        <v>2.7759141517195771</v>
      </c>
      <c r="T236" s="72"/>
      <c r="U236" s="71">
        <v>25306736</v>
      </c>
      <c r="V236" s="71">
        <v>712</v>
      </c>
      <c r="W236" s="71">
        <v>411</v>
      </c>
      <c r="X236" s="71">
        <v>5446</v>
      </c>
      <c r="Y236" s="71">
        <v>8397</v>
      </c>
      <c r="Z236" s="71">
        <v>15794</v>
      </c>
      <c r="AA236" s="71">
        <v>3628</v>
      </c>
      <c r="AB236" s="71">
        <v>20201</v>
      </c>
      <c r="AC236" s="71">
        <v>0</v>
      </c>
      <c r="AD236" s="71">
        <v>2.7759141517195771</v>
      </c>
      <c r="AE236" s="72"/>
      <c r="AF236" s="71">
        <v>231444596.68287244</v>
      </c>
      <c r="AG236" s="71">
        <v>1141536.4499898914</v>
      </c>
      <c r="AH236" s="71">
        <v>2692341.0413970947</v>
      </c>
      <c r="AI236" s="71">
        <v>33860644.770596415</v>
      </c>
      <c r="AJ236" s="71">
        <v>43799581.179627247</v>
      </c>
      <c r="AK236" s="71">
        <v>0</v>
      </c>
      <c r="AL236" s="71">
        <v>0</v>
      </c>
      <c r="AM236" s="71">
        <v>2651661.797605427</v>
      </c>
      <c r="AN236" s="71">
        <v>0</v>
      </c>
      <c r="AO236" s="71">
        <v>0</v>
      </c>
      <c r="AP236" s="71">
        <v>315590361.9220885</v>
      </c>
      <c r="AQ236" s="72"/>
      <c r="AR236" s="71">
        <v>807</v>
      </c>
      <c r="AS236" s="71">
        <v>302</v>
      </c>
      <c r="AT236" s="71">
        <v>3</v>
      </c>
      <c r="AU236" s="71">
        <v>0</v>
      </c>
      <c r="AV236" s="71">
        <v>0</v>
      </c>
      <c r="AW236" s="71">
        <v>1</v>
      </c>
      <c r="AX236" s="71"/>
      <c r="AY236" s="72"/>
      <c r="AZ236" s="71">
        <v>3635.0000000000018</v>
      </c>
      <c r="BA236" s="71">
        <v>87118.49999999984</v>
      </c>
      <c r="BB236" s="71">
        <v>26.2</v>
      </c>
      <c r="BC236" s="71">
        <v>0</v>
      </c>
      <c r="BD236" s="71">
        <v>0</v>
      </c>
      <c r="BE236" s="71">
        <v>49.9</v>
      </c>
      <c r="BF236" s="71"/>
      <c r="BG236" s="72"/>
      <c r="BH236" s="71">
        <v>0</v>
      </c>
      <c r="BI236" s="71">
        <v>0</v>
      </c>
      <c r="BJ236" s="71">
        <v>316.33800000000002</v>
      </c>
      <c r="BK236" s="71">
        <v>0</v>
      </c>
      <c r="BL236" s="71">
        <v>3.8889999999999998</v>
      </c>
      <c r="BM236" s="71">
        <v>0</v>
      </c>
      <c r="BN236" s="72"/>
      <c r="BO236" s="71">
        <v>0</v>
      </c>
      <c r="BP236" s="71">
        <v>0</v>
      </c>
      <c r="BQ236" s="71">
        <v>5</v>
      </c>
      <c r="BR236" s="71">
        <v>0</v>
      </c>
      <c r="BS236" s="71">
        <v>1</v>
      </c>
      <c r="BT236" s="71">
        <v>0</v>
      </c>
      <c r="BU236"/>
      <c r="BV236" s="70">
        <v>320.22699999999998</v>
      </c>
      <c r="BW236" s="70">
        <v>0</v>
      </c>
      <c r="BX236" s="70">
        <v>0</v>
      </c>
      <c r="BY236" s="70">
        <v>0</v>
      </c>
      <c r="BZ236" s="70">
        <v>0</v>
      </c>
      <c r="CA236" s="70">
        <v>0</v>
      </c>
      <c r="CB236" s="70">
        <v>0</v>
      </c>
      <c r="CC236" s="70">
        <v>0</v>
      </c>
      <c r="CD236" s="70">
        <v>0</v>
      </c>
    </row>
    <row r="237" spans="1:82">
      <c r="A237" s="70" t="s">
        <v>2106</v>
      </c>
      <c r="B237" s="70">
        <v>221</v>
      </c>
      <c r="C237" s="70">
        <v>19</v>
      </c>
      <c r="D237" s="70">
        <v>13</v>
      </c>
      <c r="E237" s="70">
        <v>2022</v>
      </c>
      <c r="F237" s="70" t="s">
        <v>161</v>
      </c>
      <c r="G237" s="70" t="s">
        <v>2087</v>
      </c>
      <c r="H237" s="70" t="s">
        <v>2088</v>
      </c>
      <c r="I237" s="148"/>
      <c r="J237" s="71">
        <v>171.4939727409234</v>
      </c>
      <c r="K237" s="71">
        <v>1.5287500718393998</v>
      </c>
      <c r="L237" s="71">
        <v>12.310220744706525</v>
      </c>
      <c r="M237" s="71">
        <v>22.473625452169181</v>
      </c>
      <c r="N237" s="71">
        <v>31.408981542834329</v>
      </c>
      <c r="O237" s="71">
        <v>22.739334594346239</v>
      </c>
      <c r="P237" s="71">
        <v>16.970917697094855</v>
      </c>
      <c r="Q237" s="71">
        <v>1.1960585902164309</v>
      </c>
      <c r="R237" s="71">
        <v>0</v>
      </c>
      <c r="S237" s="71">
        <v>2.7076261838090669</v>
      </c>
      <c r="T237" s="72"/>
      <c r="U237" s="71">
        <v>27855976</v>
      </c>
      <c r="V237" s="71">
        <v>712</v>
      </c>
      <c r="W237" s="71">
        <v>411</v>
      </c>
      <c r="X237" s="71">
        <v>5446</v>
      </c>
      <c r="Y237" s="71">
        <v>8562</v>
      </c>
      <c r="Z237" s="71">
        <v>15896</v>
      </c>
      <c r="AA237" s="71">
        <v>3708</v>
      </c>
      <c r="AB237" s="71">
        <v>20317</v>
      </c>
      <c r="AC237" s="71">
        <v>0</v>
      </c>
      <c r="AD237" s="71">
        <v>2.7076261838090669</v>
      </c>
      <c r="AE237" s="72"/>
      <c r="AF237" s="71">
        <v>196055321.19935372</v>
      </c>
      <c r="AG237" s="71">
        <v>1110137.4272911309</v>
      </c>
      <c r="AH237" s="71">
        <v>2818026.1207377468</v>
      </c>
      <c r="AI237" s="71">
        <v>32305102.289829258</v>
      </c>
      <c r="AJ237" s="71">
        <v>45028767.397441134</v>
      </c>
      <c r="AK237" s="71">
        <v>0</v>
      </c>
      <c r="AL237" s="71">
        <v>0</v>
      </c>
      <c r="AM237" s="71">
        <v>2623479.2404693668</v>
      </c>
      <c r="AN237" s="71">
        <v>0</v>
      </c>
      <c r="AO237" s="71">
        <v>0</v>
      </c>
      <c r="AP237" s="71">
        <v>279940833.67512238</v>
      </c>
      <c r="AQ237" s="72"/>
      <c r="AR237" s="71">
        <v>839</v>
      </c>
      <c r="AS237" s="71">
        <v>327</v>
      </c>
      <c r="AT237" s="71">
        <v>3</v>
      </c>
      <c r="AU237" s="71">
        <v>0</v>
      </c>
      <c r="AV237" s="71">
        <v>0</v>
      </c>
      <c r="AW237" s="71">
        <v>1</v>
      </c>
      <c r="AX237" s="71"/>
      <c r="AY237" s="72"/>
      <c r="AZ237" s="71">
        <v>3858.1000000000031</v>
      </c>
      <c r="BA237" s="71">
        <v>194006.20000000039</v>
      </c>
      <c r="BB237" s="71">
        <v>26.200000000000003</v>
      </c>
      <c r="BC237" s="71">
        <v>0</v>
      </c>
      <c r="BD237" s="71">
        <v>0</v>
      </c>
      <c r="BE237" s="71">
        <v>49.9</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2107</v>
      </c>
      <c r="B238" s="70">
        <v>221</v>
      </c>
      <c r="C238" s="70">
        <v>20</v>
      </c>
      <c r="D238" s="70">
        <v>13</v>
      </c>
      <c r="E238" s="70">
        <v>2023</v>
      </c>
      <c r="F238" s="70" t="s">
        <v>1539</v>
      </c>
      <c r="G238" s="70" t="s">
        <v>2087</v>
      </c>
      <c r="H238" s="70" t="s">
        <v>2088</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888</v>
      </c>
      <c r="AS238" s="71">
        <v>343</v>
      </c>
      <c r="AT238" s="71">
        <v>3</v>
      </c>
      <c r="AU238" s="71">
        <v>0</v>
      </c>
      <c r="AV238" s="71">
        <v>0</v>
      </c>
      <c r="AW238" s="71">
        <v>1</v>
      </c>
      <c r="AX238" s="71"/>
      <c r="AY238" s="72"/>
      <c r="AZ238" s="71">
        <v>4172.4000000000051</v>
      </c>
      <c r="BA238" s="71">
        <v>205655.3000000004</v>
      </c>
      <c r="BB238" s="71">
        <v>26.200000000000003</v>
      </c>
      <c r="BC238" s="71">
        <v>0</v>
      </c>
      <c r="BD238" s="71">
        <v>0</v>
      </c>
      <c r="BE238" s="71">
        <v>49.9</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2108</v>
      </c>
      <c r="B239" s="70">
        <v>221</v>
      </c>
      <c r="C239" s="70">
        <v>21</v>
      </c>
      <c r="D239" s="70">
        <v>13</v>
      </c>
      <c r="E239" s="70">
        <v>2024</v>
      </c>
      <c r="F239" s="70" t="s">
        <v>1554</v>
      </c>
      <c r="G239" s="70" t="s">
        <v>2087</v>
      </c>
      <c r="H239" s="70" t="s">
        <v>2088</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2109</v>
      </c>
      <c r="B240" s="70">
        <v>409</v>
      </c>
      <c r="C240" s="70">
        <v>1</v>
      </c>
      <c r="D240" s="70">
        <v>25</v>
      </c>
      <c r="E240" s="70">
        <v>1990</v>
      </c>
      <c r="F240" s="70" t="s">
        <v>787</v>
      </c>
      <c r="G240" s="70" t="s">
        <v>2110</v>
      </c>
      <c r="H240" s="70" t="s">
        <v>2111</v>
      </c>
      <c r="I240" s="148"/>
      <c r="J240" s="71">
        <v>44.859310142201338</v>
      </c>
      <c r="K240" s="71">
        <v>1.5959153194611999</v>
      </c>
      <c r="L240" s="71">
        <v>2.926241335185348</v>
      </c>
      <c r="M240" s="71">
        <v>11.34262767071597</v>
      </c>
      <c r="N240" s="71">
        <v>14.881937938587329</v>
      </c>
      <c r="O240" s="71">
        <v>13.471535296238491</v>
      </c>
      <c r="P240" s="71">
        <v>21.35404905539507</v>
      </c>
      <c r="Q240" s="71">
        <v>1.2811789245140801</v>
      </c>
      <c r="R240" s="71">
        <v>0</v>
      </c>
      <c r="S240" s="71">
        <v>1.3218517812445341</v>
      </c>
      <c r="T240" s="72"/>
      <c r="U240" s="71">
        <v>1155121</v>
      </c>
      <c r="V240" s="71">
        <v>540</v>
      </c>
      <c r="W240" s="71">
        <v>33</v>
      </c>
      <c r="X240" s="71">
        <v>4450</v>
      </c>
      <c r="Y240" s="71">
        <v>6462</v>
      </c>
      <c r="Z240" s="71">
        <v>5541</v>
      </c>
      <c r="AA240" s="71">
        <v>5185</v>
      </c>
      <c r="AB240" s="71">
        <v>20802</v>
      </c>
      <c r="AC240" s="71">
        <v>0</v>
      </c>
      <c r="AD240" s="71">
        <v>1.3218517812445341</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2112</v>
      </c>
      <c r="B241" s="70">
        <v>410</v>
      </c>
      <c r="C241" s="70">
        <v>2</v>
      </c>
      <c r="D241" s="70">
        <v>25</v>
      </c>
      <c r="E241" s="70">
        <v>2005</v>
      </c>
      <c r="F241" s="70" t="s">
        <v>789</v>
      </c>
      <c r="G241" s="70" t="s">
        <v>2110</v>
      </c>
      <c r="H241" s="70" t="s">
        <v>2111</v>
      </c>
      <c r="I241" s="148"/>
      <c r="J241" s="71">
        <v>45.366293608851649</v>
      </c>
      <c r="K241" s="71">
        <v>1.5402713271142441</v>
      </c>
      <c r="L241" s="71">
        <v>1.2749766921900789</v>
      </c>
      <c r="M241" s="71">
        <v>23.390578371712412</v>
      </c>
      <c r="N241" s="71">
        <v>26.780303513510521</v>
      </c>
      <c r="O241" s="71">
        <v>23.923975021550959</v>
      </c>
      <c r="P241" s="71">
        <v>24.756110450052471</v>
      </c>
      <c r="Q241" s="71">
        <v>1.3430107689751101</v>
      </c>
      <c r="R241" s="71">
        <v>0</v>
      </c>
      <c r="S241" s="71">
        <v>7.0957382867775171E-2</v>
      </c>
      <c r="T241" s="72"/>
      <c r="U241" s="71">
        <v>1417927</v>
      </c>
      <c r="V241" s="71">
        <v>702</v>
      </c>
      <c r="W241" s="71">
        <v>15</v>
      </c>
      <c r="X241" s="71">
        <v>5252</v>
      </c>
      <c r="Y241" s="71">
        <v>8663</v>
      </c>
      <c r="Z241" s="71">
        <v>11387</v>
      </c>
      <c r="AA241" s="71">
        <v>4923</v>
      </c>
      <c r="AB241" s="71">
        <v>22796</v>
      </c>
      <c r="AC241" s="71">
        <v>0</v>
      </c>
      <c r="AD241" s="71">
        <v>7.0957382867775171E-2</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2113</v>
      </c>
      <c r="B242" s="70">
        <v>411</v>
      </c>
      <c r="C242" s="70">
        <v>3</v>
      </c>
      <c r="D242" s="70">
        <v>25</v>
      </c>
      <c r="E242" s="70">
        <v>2006</v>
      </c>
      <c r="F242" s="70" t="s">
        <v>790</v>
      </c>
      <c r="G242" s="70" t="s">
        <v>2110</v>
      </c>
      <c r="H242" s="70" t="s">
        <v>2111</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2114</v>
      </c>
      <c r="B243" s="70">
        <v>412</v>
      </c>
      <c r="C243" s="70">
        <v>4</v>
      </c>
      <c r="D243" s="70">
        <v>25</v>
      </c>
      <c r="E243" s="70">
        <v>2007</v>
      </c>
      <c r="F243" s="70" t="s">
        <v>791</v>
      </c>
      <c r="G243" s="70" t="s">
        <v>2110</v>
      </c>
      <c r="H243" s="70" t="s">
        <v>2111</v>
      </c>
      <c r="I243" s="148"/>
      <c r="J243" s="71">
        <v>31.648802748190601</v>
      </c>
      <c r="K243" s="71">
        <v>1.5780095759274431</v>
      </c>
      <c r="L243" s="71">
        <v>1.2397503696389629</v>
      </c>
      <c r="M243" s="71">
        <v>24.72499730183128</v>
      </c>
      <c r="N243" s="71">
        <v>27.455669745657939</v>
      </c>
      <c r="O243" s="71">
        <v>23.3714708993482</v>
      </c>
      <c r="P243" s="71">
        <v>24.695040820635331</v>
      </c>
      <c r="Q243" s="71">
        <v>1.4107782294373601</v>
      </c>
      <c r="R243" s="71">
        <v>0</v>
      </c>
      <c r="S243" s="71">
        <v>6.8942620087686965E-2</v>
      </c>
      <c r="T243" s="72"/>
      <c r="U243" s="71">
        <v>1278190</v>
      </c>
      <c r="V243" s="71">
        <v>710</v>
      </c>
      <c r="W243" s="71">
        <v>14</v>
      </c>
      <c r="X243" s="71">
        <v>6273</v>
      </c>
      <c r="Y243" s="71">
        <v>8838</v>
      </c>
      <c r="Z243" s="71">
        <v>11564</v>
      </c>
      <c r="AA243" s="71">
        <v>4836</v>
      </c>
      <c r="AB243" s="71">
        <v>22680</v>
      </c>
      <c r="AC243" s="71">
        <v>0</v>
      </c>
      <c r="AD243" s="71">
        <v>6.8942620087686965E-2</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2115</v>
      </c>
      <c r="B244" s="70">
        <v>413</v>
      </c>
      <c r="C244" s="70">
        <v>5</v>
      </c>
      <c r="D244" s="70">
        <v>25</v>
      </c>
      <c r="E244" s="70">
        <v>2008</v>
      </c>
      <c r="F244" s="70" t="s">
        <v>792</v>
      </c>
      <c r="G244" s="70" t="s">
        <v>2110</v>
      </c>
      <c r="H244" s="70" t="s">
        <v>2111</v>
      </c>
      <c r="I244" s="148"/>
      <c r="J244" s="71">
        <v>31.112209610572162</v>
      </c>
      <c r="K244" s="71">
        <v>1.1678696167334719</v>
      </c>
      <c r="L244" s="71">
        <v>1.0764214059386541</v>
      </c>
      <c r="M244" s="71">
        <v>26.282317552523839</v>
      </c>
      <c r="N244" s="71">
        <v>29.131227023083792</v>
      </c>
      <c r="O244" s="71">
        <v>22.647326331549159</v>
      </c>
      <c r="P244" s="71">
        <v>24.422064440021721</v>
      </c>
      <c r="Q244" s="71">
        <v>1.3836044297516299</v>
      </c>
      <c r="R244" s="71">
        <v>0</v>
      </c>
      <c r="S244" s="71">
        <v>6.4382187289336049E-2</v>
      </c>
      <c r="T244" s="72"/>
      <c r="U244" s="71">
        <v>1364150</v>
      </c>
      <c r="V244" s="71">
        <v>710</v>
      </c>
      <c r="W244" s="71">
        <v>14</v>
      </c>
      <c r="X244" s="71">
        <v>6273</v>
      </c>
      <c r="Y244" s="71">
        <v>8884</v>
      </c>
      <c r="Z244" s="71">
        <v>11599</v>
      </c>
      <c r="AA244" s="71">
        <v>4788</v>
      </c>
      <c r="AB244" s="71">
        <v>22609</v>
      </c>
      <c r="AC244" s="71">
        <v>0</v>
      </c>
      <c r="AD244" s="71">
        <v>6.4382187289336049E-2</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2116</v>
      </c>
      <c r="B245" s="70">
        <v>414</v>
      </c>
      <c r="C245" s="70">
        <v>6</v>
      </c>
      <c r="D245" s="70">
        <v>25</v>
      </c>
      <c r="E245" s="70">
        <v>2009</v>
      </c>
      <c r="F245" s="70" t="s">
        <v>176</v>
      </c>
      <c r="G245" s="70" t="s">
        <v>2110</v>
      </c>
      <c r="H245" s="70" t="s">
        <v>2111</v>
      </c>
      <c r="I245" s="148"/>
      <c r="J245" s="71">
        <v>41.469113188593219</v>
      </c>
      <c r="K245" s="71">
        <v>1.223428310024278</v>
      </c>
      <c r="L245" s="71">
        <v>1.6058422331393549</v>
      </c>
      <c r="M245" s="71">
        <v>26.677865470956469</v>
      </c>
      <c r="N245" s="71">
        <v>27.053910459561671</v>
      </c>
      <c r="O245" s="71">
        <v>23.063178442931829</v>
      </c>
      <c r="P245" s="71">
        <v>22.95923923498923</v>
      </c>
      <c r="Q245" s="71">
        <v>1.3088922898222499</v>
      </c>
      <c r="R245" s="71">
        <v>0</v>
      </c>
      <c r="S245" s="71">
        <v>6.731416696945268E-2</v>
      </c>
      <c r="T245" s="72"/>
      <c r="U245" s="71">
        <v>1555368</v>
      </c>
      <c r="V245" s="71">
        <v>672</v>
      </c>
      <c r="W245" s="71">
        <v>25</v>
      </c>
      <c r="X245" s="71">
        <v>6311</v>
      </c>
      <c r="Y245" s="71">
        <v>8947</v>
      </c>
      <c r="Z245" s="71">
        <v>11659</v>
      </c>
      <c r="AA245" s="71">
        <v>4621</v>
      </c>
      <c r="AB245" s="71">
        <v>22452</v>
      </c>
      <c r="AC245" s="71">
        <v>0</v>
      </c>
      <c r="AD245" s="71">
        <v>6.731416696945268E-2</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2117</v>
      </c>
      <c r="B246" s="70">
        <v>415</v>
      </c>
      <c r="C246" s="70">
        <v>7</v>
      </c>
      <c r="D246" s="70">
        <v>25</v>
      </c>
      <c r="E246" s="70">
        <v>2010</v>
      </c>
      <c r="F246" s="70" t="s">
        <v>177</v>
      </c>
      <c r="G246" s="70" t="s">
        <v>2110</v>
      </c>
      <c r="H246" s="70" t="s">
        <v>2111</v>
      </c>
      <c r="I246" s="148"/>
      <c r="J246" s="71">
        <v>38.778439038389017</v>
      </c>
      <c r="K246" s="71">
        <v>1.1800593556184711</v>
      </c>
      <c r="L246" s="71">
        <v>1.4960229983132489</v>
      </c>
      <c r="M246" s="71">
        <v>23.818279006467741</v>
      </c>
      <c r="N246" s="71">
        <v>24.670214052951099</v>
      </c>
      <c r="O246" s="71">
        <v>23.076612820421261</v>
      </c>
      <c r="P246" s="71">
        <v>23.165123572575769</v>
      </c>
      <c r="Q246" s="71">
        <v>1.3602376063228201</v>
      </c>
      <c r="R246" s="71">
        <v>0</v>
      </c>
      <c r="S246" s="71">
        <v>4.8344831226751407E-2</v>
      </c>
      <c r="T246" s="72"/>
      <c r="U246" s="71">
        <v>1600651</v>
      </c>
      <c r="V246" s="71">
        <v>672</v>
      </c>
      <c r="W246" s="71">
        <v>25</v>
      </c>
      <c r="X246" s="71">
        <v>6311</v>
      </c>
      <c r="Y246" s="71">
        <v>9000</v>
      </c>
      <c r="Z246" s="71">
        <v>11720</v>
      </c>
      <c r="AA246" s="71">
        <v>4546</v>
      </c>
      <c r="AB246" s="71">
        <v>22358</v>
      </c>
      <c r="AC246" s="71">
        <v>0</v>
      </c>
      <c r="AD246" s="71">
        <v>4.8344831226751407E-2</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2118</v>
      </c>
      <c r="B247" s="70">
        <v>416</v>
      </c>
      <c r="C247" s="70">
        <v>8</v>
      </c>
      <c r="D247" s="70">
        <v>25</v>
      </c>
      <c r="E247" s="70">
        <v>2011</v>
      </c>
      <c r="F247" s="70" t="s">
        <v>178</v>
      </c>
      <c r="G247" s="70" t="s">
        <v>2110</v>
      </c>
      <c r="H247" s="70" t="s">
        <v>2111</v>
      </c>
      <c r="I247" s="148"/>
      <c r="J247" s="71">
        <v>21.865757049646248</v>
      </c>
      <c r="K247" s="71">
        <v>1.696732204175081</v>
      </c>
      <c r="L247" s="71">
        <v>1.198933741973524</v>
      </c>
      <c r="M247" s="71">
        <v>33.053887975663628</v>
      </c>
      <c r="N247" s="71">
        <v>35.574427811273878</v>
      </c>
      <c r="O247" s="71">
        <v>23.061933925527963</v>
      </c>
      <c r="P247" s="71">
        <v>24.737340233227751</v>
      </c>
      <c r="Q247" s="71">
        <v>1.5583513902917401</v>
      </c>
      <c r="R247" s="71">
        <v>0</v>
      </c>
      <c r="S247" s="71">
        <v>4.8345353920551913E-2</v>
      </c>
      <c r="T247" s="72"/>
      <c r="U247" s="71">
        <v>849743</v>
      </c>
      <c r="V247" s="71">
        <v>672</v>
      </c>
      <c r="W247" s="71">
        <v>25</v>
      </c>
      <c r="X247" s="71">
        <v>6311</v>
      </c>
      <c r="Y247" s="71">
        <v>9066</v>
      </c>
      <c r="Z247" s="71">
        <v>11967</v>
      </c>
      <c r="AA247" s="71">
        <v>4999</v>
      </c>
      <c r="AB247" s="71">
        <v>22206</v>
      </c>
      <c r="AC247" s="71">
        <v>0</v>
      </c>
      <c r="AD247" s="71">
        <v>4.8345353920551913E-2</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5.3630000000000004</v>
      </c>
      <c r="BK247" s="71">
        <v>0</v>
      </c>
      <c r="BL247" s="71">
        <v>0</v>
      </c>
      <c r="BM247" s="71">
        <v>0</v>
      </c>
      <c r="BN247" s="72"/>
      <c r="BO247" s="71">
        <v>0</v>
      </c>
      <c r="BP247" s="71">
        <v>0</v>
      </c>
      <c r="BQ247" s="71">
        <v>1</v>
      </c>
      <c r="BR247" s="71">
        <v>0</v>
      </c>
      <c r="BS247" s="71">
        <v>0</v>
      </c>
      <c r="BT247" s="71">
        <v>0</v>
      </c>
      <c r="BU247"/>
      <c r="BV247" s="70">
        <v>5.3630000000000004</v>
      </c>
      <c r="BW247" s="70">
        <v>0</v>
      </c>
      <c r="BX247" s="70">
        <v>0</v>
      </c>
      <c r="BY247" s="70">
        <v>0</v>
      </c>
      <c r="BZ247" s="70">
        <v>0</v>
      </c>
      <c r="CA247" s="70">
        <v>0</v>
      </c>
      <c r="CB247" s="70">
        <v>0</v>
      </c>
      <c r="CC247" s="70">
        <v>0</v>
      </c>
      <c r="CD247" s="70">
        <v>0</v>
      </c>
    </row>
    <row r="248" spans="1:82">
      <c r="A248" s="70" t="s">
        <v>2119</v>
      </c>
      <c r="B248" s="70">
        <v>417</v>
      </c>
      <c r="C248" s="70">
        <v>9</v>
      </c>
      <c r="D248" s="70">
        <v>25</v>
      </c>
      <c r="E248" s="70">
        <v>2012</v>
      </c>
      <c r="F248" s="70" t="s">
        <v>179</v>
      </c>
      <c r="G248" s="70" t="s">
        <v>2110</v>
      </c>
      <c r="H248" s="70" t="s">
        <v>2111</v>
      </c>
      <c r="I248" s="148"/>
      <c r="J248" s="71">
        <v>48.118025595168227</v>
      </c>
      <c r="K248" s="71">
        <v>1.7076166407672091</v>
      </c>
      <c r="L248" s="71">
        <v>1.191583783846806</v>
      </c>
      <c r="M248" s="71">
        <v>37.063406828997358</v>
      </c>
      <c r="N248" s="71">
        <v>40.58291422619817</v>
      </c>
      <c r="O248" s="71">
        <v>23.02576518958627</v>
      </c>
      <c r="P248" s="71">
        <v>22.534099180122077</v>
      </c>
      <c r="Q248" s="71">
        <v>1.6809942800333</v>
      </c>
      <c r="R248" s="71">
        <v>0</v>
      </c>
      <c r="S248" s="71">
        <v>7.3182389534696246E-2</v>
      </c>
      <c r="T248" s="72"/>
      <c r="U248" s="71">
        <v>1467877</v>
      </c>
      <c r="V248" s="71">
        <v>672</v>
      </c>
      <c r="W248" s="71">
        <v>25</v>
      </c>
      <c r="X248" s="71">
        <v>6311</v>
      </c>
      <c r="Y248" s="71">
        <v>9096</v>
      </c>
      <c r="Z248" s="71">
        <v>12043</v>
      </c>
      <c r="AA248" s="71">
        <v>4528</v>
      </c>
      <c r="AB248" s="71">
        <v>22047</v>
      </c>
      <c r="AC248" s="71">
        <v>0</v>
      </c>
      <c r="AD248" s="71">
        <v>7.3182389534696246E-2</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6.8</v>
      </c>
      <c r="BK248" s="71">
        <v>0</v>
      </c>
      <c r="BL248" s="71">
        <v>0</v>
      </c>
      <c r="BM248" s="71">
        <v>0</v>
      </c>
      <c r="BN248" s="72"/>
      <c r="BO248" s="71">
        <v>0</v>
      </c>
      <c r="BP248" s="71">
        <v>0</v>
      </c>
      <c r="BQ248" s="71">
        <v>1</v>
      </c>
      <c r="BR248" s="71">
        <v>0</v>
      </c>
      <c r="BS248" s="71">
        <v>0</v>
      </c>
      <c r="BT248" s="71">
        <v>0</v>
      </c>
      <c r="BU248"/>
      <c r="BV248" s="70">
        <v>6.8</v>
      </c>
      <c r="BW248" s="70">
        <v>0</v>
      </c>
      <c r="BX248" s="70">
        <v>0</v>
      </c>
      <c r="BY248" s="70">
        <v>0</v>
      </c>
      <c r="BZ248" s="70">
        <v>0</v>
      </c>
      <c r="CA248" s="70">
        <v>0</v>
      </c>
      <c r="CB248" s="70">
        <v>0</v>
      </c>
      <c r="CC248" s="70">
        <v>0</v>
      </c>
      <c r="CD248" s="70">
        <v>0</v>
      </c>
    </row>
    <row r="249" spans="1:82">
      <c r="A249" s="70" t="s">
        <v>2120</v>
      </c>
      <c r="B249" s="70">
        <v>418</v>
      </c>
      <c r="C249" s="70">
        <v>10</v>
      </c>
      <c r="D249" s="70">
        <v>25</v>
      </c>
      <c r="E249" s="70">
        <v>2013</v>
      </c>
      <c r="F249" s="70" t="s">
        <v>180</v>
      </c>
      <c r="G249" s="70" t="s">
        <v>2110</v>
      </c>
      <c r="H249" s="70" t="s">
        <v>2111</v>
      </c>
      <c r="I249" s="148"/>
      <c r="J249" s="71">
        <v>44.307420121437779</v>
      </c>
      <c r="K249" s="71">
        <v>1.423264977830617</v>
      </c>
      <c r="L249" s="71">
        <v>1.2316247541544449</v>
      </c>
      <c r="M249" s="71">
        <v>37.636136966696952</v>
      </c>
      <c r="N249" s="71">
        <v>42.582593990606142</v>
      </c>
      <c r="O249" s="71">
        <v>22.248464044544807</v>
      </c>
      <c r="P249" s="71">
        <v>22.464151547733326</v>
      </c>
      <c r="Q249" s="71">
        <v>1.70358682611338</v>
      </c>
      <c r="R249" s="71">
        <v>0</v>
      </c>
      <c r="S249" s="71">
        <v>9.6951410555603024E-2</v>
      </c>
      <c r="T249" s="72"/>
      <c r="U249" s="71">
        <v>1495380</v>
      </c>
      <c r="V249" s="71">
        <v>672</v>
      </c>
      <c r="W249" s="71">
        <v>25</v>
      </c>
      <c r="X249" s="71">
        <v>6311</v>
      </c>
      <c r="Y249" s="71">
        <v>9124</v>
      </c>
      <c r="Z249" s="71">
        <v>12156</v>
      </c>
      <c r="AA249" s="71">
        <v>4497</v>
      </c>
      <c r="AB249" s="71">
        <v>22023</v>
      </c>
      <c r="AC249" s="71">
        <v>0</v>
      </c>
      <c r="AD249" s="71">
        <v>9.6951410555603024E-2</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7.7149999999999999</v>
      </c>
      <c r="BK249" s="71">
        <v>0</v>
      </c>
      <c r="BL249" s="71">
        <v>0</v>
      </c>
      <c r="BM249" s="71">
        <v>0</v>
      </c>
      <c r="BN249" s="72"/>
      <c r="BO249" s="71">
        <v>0</v>
      </c>
      <c r="BP249" s="71">
        <v>0</v>
      </c>
      <c r="BQ249" s="71">
        <v>1</v>
      </c>
      <c r="BR249" s="71">
        <v>0</v>
      </c>
      <c r="BS249" s="71">
        <v>0</v>
      </c>
      <c r="BT249" s="71">
        <v>0</v>
      </c>
      <c r="BU249"/>
      <c r="BV249" s="70">
        <v>7.7149999999999999</v>
      </c>
      <c r="BW249" s="70">
        <v>0</v>
      </c>
      <c r="BX249" s="70">
        <v>0</v>
      </c>
      <c r="BY249" s="70">
        <v>0</v>
      </c>
      <c r="BZ249" s="70">
        <v>0</v>
      </c>
      <c r="CA249" s="70">
        <v>0</v>
      </c>
      <c r="CB249" s="70">
        <v>0</v>
      </c>
      <c r="CC249" s="70">
        <v>0</v>
      </c>
      <c r="CD249" s="70">
        <v>0</v>
      </c>
    </row>
    <row r="250" spans="1:82">
      <c r="A250" s="70" t="s">
        <v>2121</v>
      </c>
      <c r="B250" s="70">
        <v>419</v>
      </c>
      <c r="C250" s="70">
        <v>11</v>
      </c>
      <c r="D250" s="70">
        <v>25</v>
      </c>
      <c r="E250" s="70">
        <v>2014</v>
      </c>
      <c r="F250" s="70" t="s">
        <v>181</v>
      </c>
      <c r="G250" s="70" t="s">
        <v>2110</v>
      </c>
      <c r="H250" s="70" t="s">
        <v>2111</v>
      </c>
      <c r="I250" s="148"/>
      <c r="J250" s="71">
        <v>39.695302222878887</v>
      </c>
      <c r="K250" s="71">
        <v>1.3942256275198071</v>
      </c>
      <c r="L250" s="71">
        <v>2.3690793454063819</v>
      </c>
      <c r="M250" s="71">
        <v>35.205696249843101</v>
      </c>
      <c r="N250" s="71">
        <v>39.365205386044693</v>
      </c>
      <c r="O250" s="71">
        <v>21.091163905722674</v>
      </c>
      <c r="P250" s="71">
        <v>22.4202342466745</v>
      </c>
      <c r="Q250" s="71">
        <v>1.62120517145251</v>
      </c>
      <c r="R250" s="71">
        <v>0</v>
      </c>
      <c r="S250" s="71">
        <v>0</v>
      </c>
      <c r="T250" s="72"/>
      <c r="U250" s="71">
        <v>1537879</v>
      </c>
      <c r="V250" s="71">
        <v>556</v>
      </c>
      <c r="W250" s="71">
        <v>41</v>
      </c>
      <c r="X250" s="71">
        <v>6156</v>
      </c>
      <c r="Y250" s="71">
        <v>9186</v>
      </c>
      <c r="Z250" s="71">
        <v>12137</v>
      </c>
      <c r="AA250" s="71">
        <v>4465</v>
      </c>
      <c r="AB250" s="71">
        <v>21844</v>
      </c>
      <c r="AC250" s="71">
        <v>0</v>
      </c>
      <c r="AD250" s="71">
        <v>0</v>
      </c>
      <c r="AE250" s="72"/>
      <c r="AF250" s="71"/>
      <c r="AG250" s="71"/>
      <c r="AH250" s="71"/>
      <c r="AI250" s="71"/>
      <c r="AJ250" s="71"/>
      <c r="AK250" s="71"/>
      <c r="AL250" s="71"/>
      <c r="AM250" s="71"/>
      <c r="AN250" s="71"/>
      <c r="AO250" s="71"/>
      <c r="AP250" s="71"/>
      <c r="AQ250" s="72"/>
      <c r="AR250" s="71">
        <v>456</v>
      </c>
      <c r="AS250" s="71">
        <v>63</v>
      </c>
      <c r="AT250" s="71">
        <v>0</v>
      </c>
      <c r="AU250" s="71">
        <v>0</v>
      </c>
      <c r="AV250" s="71">
        <v>0</v>
      </c>
      <c r="AW250" s="71">
        <v>0</v>
      </c>
      <c r="AX250" s="71"/>
      <c r="AY250" s="72"/>
      <c r="AZ250" s="71">
        <v>1907.99</v>
      </c>
      <c r="BA250" s="71">
        <v>6388</v>
      </c>
      <c r="BB250" s="71">
        <v>0</v>
      </c>
      <c r="BC250" s="71">
        <v>0</v>
      </c>
      <c r="BD250" s="71">
        <v>0</v>
      </c>
      <c r="BE250" s="71">
        <v>0</v>
      </c>
      <c r="BF250" s="71"/>
      <c r="BG250" s="72"/>
      <c r="BH250" s="71">
        <v>0</v>
      </c>
      <c r="BI250" s="71">
        <v>0</v>
      </c>
      <c r="BJ250" s="71">
        <v>7.2149999999999999</v>
      </c>
      <c r="BK250" s="71">
        <v>0</v>
      </c>
      <c r="BL250" s="71">
        <v>0</v>
      </c>
      <c r="BM250" s="71">
        <v>0</v>
      </c>
      <c r="BN250" s="72"/>
      <c r="BO250" s="71">
        <v>0</v>
      </c>
      <c r="BP250" s="71">
        <v>0</v>
      </c>
      <c r="BQ250" s="71">
        <v>1</v>
      </c>
      <c r="BR250" s="71">
        <v>0</v>
      </c>
      <c r="BS250" s="71">
        <v>0</v>
      </c>
      <c r="BT250" s="71">
        <v>0</v>
      </c>
      <c r="BU250"/>
      <c r="BV250" s="70">
        <v>7.2149999999999999</v>
      </c>
      <c r="BW250" s="70">
        <v>0</v>
      </c>
      <c r="BX250" s="70">
        <v>0</v>
      </c>
      <c r="BY250" s="70">
        <v>0</v>
      </c>
      <c r="BZ250" s="70">
        <v>0</v>
      </c>
      <c r="CA250" s="70">
        <v>0</v>
      </c>
      <c r="CB250" s="70">
        <v>0</v>
      </c>
      <c r="CC250" s="70">
        <v>0</v>
      </c>
      <c r="CD250" s="70">
        <v>0</v>
      </c>
    </row>
    <row r="251" spans="1:82">
      <c r="A251" s="70" t="s">
        <v>2122</v>
      </c>
      <c r="B251" s="70">
        <v>420</v>
      </c>
      <c r="C251" s="70">
        <v>12</v>
      </c>
      <c r="D251" s="70">
        <v>25</v>
      </c>
      <c r="E251" s="70">
        <v>2015</v>
      </c>
      <c r="F251" s="70" t="s">
        <v>182</v>
      </c>
      <c r="G251" s="70" t="s">
        <v>2110</v>
      </c>
      <c r="H251" s="70" t="s">
        <v>2111</v>
      </c>
      <c r="I251" s="148"/>
      <c r="J251" s="71">
        <v>43.068399119772081</v>
      </c>
      <c r="K251" s="71">
        <v>1.3088855666071351</v>
      </c>
      <c r="L251" s="71">
        <v>1.901039801896335</v>
      </c>
      <c r="M251" s="71">
        <v>33.078819545519607</v>
      </c>
      <c r="N251" s="71">
        <v>34.457713470661957</v>
      </c>
      <c r="O251" s="71">
        <v>21.001996687837792</v>
      </c>
      <c r="P251" s="71">
        <v>22.503276392508056</v>
      </c>
      <c r="Q251" s="71">
        <v>1.5701996351918499</v>
      </c>
      <c r="R251" s="71">
        <v>0</v>
      </c>
      <c r="S251" s="71">
        <v>0</v>
      </c>
      <c r="T251" s="72"/>
      <c r="U251" s="71">
        <v>1588428</v>
      </c>
      <c r="V251" s="71">
        <v>556</v>
      </c>
      <c r="W251" s="71">
        <v>41</v>
      </c>
      <c r="X251" s="71">
        <v>6156</v>
      </c>
      <c r="Y251" s="71">
        <v>9232</v>
      </c>
      <c r="Z251" s="71">
        <v>12202</v>
      </c>
      <c r="AA251" s="71">
        <v>4478</v>
      </c>
      <c r="AB251" s="71">
        <v>21612</v>
      </c>
      <c r="AC251" s="71">
        <v>0</v>
      </c>
      <c r="AD251" s="71">
        <v>0</v>
      </c>
      <c r="AE251" s="72"/>
      <c r="AF251" s="71">
        <v>19892262.724312421</v>
      </c>
      <c r="AG251" s="71">
        <v>941515.70008703112</v>
      </c>
      <c r="AH251" s="71">
        <v>397670.15274924331</v>
      </c>
      <c r="AI251" s="71">
        <v>36169230.684499189</v>
      </c>
      <c r="AJ251" s="71">
        <v>46145093.082739837</v>
      </c>
      <c r="AK251" s="71">
        <v>0</v>
      </c>
      <c r="AL251" s="71">
        <v>0</v>
      </c>
      <c r="AM251" s="71">
        <v>2961833.9410697469</v>
      </c>
      <c r="AN251" s="71">
        <v>0</v>
      </c>
      <c r="AO251" s="71">
        <v>0</v>
      </c>
      <c r="AP251" s="71">
        <v>106507606.28545746</v>
      </c>
      <c r="AQ251" s="72"/>
      <c r="AR251" s="71">
        <v>495</v>
      </c>
      <c r="AS251" s="71">
        <v>85</v>
      </c>
      <c r="AT251" s="71">
        <v>0</v>
      </c>
      <c r="AU251" s="71">
        <v>0</v>
      </c>
      <c r="AV251" s="71">
        <v>0</v>
      </c>
      <c r="AW251" s="71">
        <v>0</v>
      </c>
      <c r="AX251" s="71"/>
      <c r="AY251" s="72"/>
      <c r="AZ251" s="71">
        <v>2110.09</v>
      </c>
      <c r="BA251" s="71">
        <v>6893.3</v>
      </c>
      <c r="BB251" s="71">
        <v>0</v>
      </c>
      <c r="BC251" s="71">
        <v>0</v>
      </c>
      <c r="BD251" s="71">
        <v>0</v>
      </c>
      <c r="BE251" s="71">
        <v>0</v>
      </c>
      <c r="BF251" s="71"/>
      <c r="BG251" s="72"/>
      <c r="BH251" s="71">
        <v>0</v>
      </c>
      <c r="BI251" s="71">
        <v>0</v>
      </c>
      <c r="BJ251" s="71">
        <v>7.0389999999999997</v>
      </c>
      <c r="BK251" s="71">
        <v>0</v>
      </c>
      <c r="BL251" s="71">
        <v>0</v>
      </c>
      <c r="BM251" s="71">
        <v>0</v>
      </c>
      <c r="BN251" s="72"/>
      <c r="BO251" s="71">
        <v>0</v>
      </c>
      <c r="BP251" s="71">
        <v>0</v>
      </c>
      <c r="BQ251" s="71">
        <v>1</v>
      </c>
      <c r="BR251" s="71">
        <v>0</v>
      </c>
      <c r="BS251" s="71">
        <v>0</v>
      </c>
      <c r="BT251" s="71">
        <v>0</v>
      </c>
      <c r="BU251"/>
      <c r="BV251" s="70">
        <v>7.0389999999999997</v>
      </c>
      <c r="BW251" s="70">
        <v>0</v>
      </c>
      <c r="BX251" s="70">
        <v>0</v>
      </c>
      <c r="BY251" s="70">
        <v>0</v>
      </c>
      <c r="BZ251" s="70">
        <v>0</v>
      </c>
      <c r="CA251" s="70">
        <v>0</v>
      </c>
      <c r="CB251" s="70">
        <v>0</v>
      </c>
      <c r="CC251" s="70">
        <v>0</v>
      </c>
      <c r="CD251" s="70">
        <v>0</v>
      </c>
    </row>
    <row r="252" spans="1:82">
      <c r="A252" s="70" t="s">
        <v>2123</v>
      </c>
      <c r="B252" s="70">
        <v>421</v>
      </c>
      <c r="C252" s="70">
        <v>13</v>
      </c>
      <c r="D252" s="70">
        <v>25</v>
      </c>
      <c r="E252" s="70">
        <v>2016</v>
      </c>
      <c r="F252" s="70" t="s">
        <v>155</v>
      </c>
      <c r="G252" s="70" t="s">
        <v>2110</v>
      </c>
      <c r="H252" s="70" t="s">
        <v>2111</v>
      </c>
      <c r="I252" s="148"/>
      <c r="J252" s="71">
        <v>37.655207496502406</v>
      </c>
      <c r="K252" s="71">
        <v>1.214997869687539</v>
      </c>
      <c r="L252" s="71">
        <v>1.9001840856627261</v>
      </c>
      <c r="M252" s="71">
        <v>25.179713714959881</v>
      </c>
      <c r="N252" s="71">
        <v>29.311746844003913</v>
      </c>
      <c r="O252" s="71">
        <v>20.830273630397684</v>
      </c>
      <c r="P252" s="71">
        <v>21.995434195492873</v>
      </c>
      <c r="Q252" s="71">
        <v>1.5253692734768061</v>
      </c>
      <c r="R252" s="71">
        <v>0</v>
      </c>
      <c r="S252" s="71">
        <v>0</v>
      </c>
      <c r="T252" s="72"/>
      <c r="U252" s="71">
        <v>1437061</v>
      </c>
      <c r="V252" s="71">
        <v>556</v>
      </c>
      <c r="W252" s="71">
        <v>41</v>
      </c>
      <c r="X252" s="71">
        <v>6156</v>
      </c>
      <c r="Y252" s="71">
        <v>9354</v>
      </c>
      <c r="Z252" s="71">
        <v>12251</v>
      </c>
      <c r="AA252" s="71">
        <v>4527</v>
      </c>
      <c r="AB252" s="71">
        <v>21596</v>
      </c>
      <c r="AC252" s="71">
        <v>0</v>
      </c>
      <c r="AD252" s="71">
        <v>0</v>
      </c>
      <c r="AE252" s="72"/>
      <c r="AF252" s="71">
        <v>17283414.45866821</v>
      </c>
      <c r="AG252" s="71">
        <v>916273.08322301391</v>
      </c>
      <c r="AH252" s="71">
        <v>322811.45248107362</v>
      </c>
      <c r="AI252" s="71">
        <v>36331905.635819279</v>
      </c>
      <c r="AJ252" s="71">
        <v>48905977.013442189</v>
      </c>
      <c r="AK252" s="71">
        <v>0</v>
      </c>
      <c r="AL252" s="71">
        <v>0</v>
      </c>
      <c r="AM252" s="71">
        <v>2961940.5590085932</v>
      </c>
      <c r="AN252" s="71">
        <v>0</v>
      </c>
      <c r="AO252" s="71">
        <v>0</v>
      </c>
      <c r="AP252" s="71">
        <v>106722322.20264237</v>
      </c>
      <c r="AQ252" s="72"/>
      <c r="AR252" s="71">
        <v>528</v>
      </c>
      <c r="AS252" s="71">
        <v>91</v>
      </c>
      <c r="AT252" s="71">
        <v>0</v>
      </c>
      <c r="AU252" s="71">
        <v>0</v>
      </c>
      <c r="AV252" s="71">
        <v>0</v>
      </c>
      <c r="AW252" s="71">
        <v>0</v>
      </c>
      <c r="AX252" s="71"/>
      <c r="AY252" s="72"/>
      <c r="AZ252" s="71">
        <v>2292.19</v>
      </c>
      <c r="BA252" s="71">
        <v>7045.6</v>
      </c>
      <c r="BB252" s="71">
        <v>0</v>
      </c>
      <c r="BC252" s="71">
        <v>0</v>
      </c>
      <c r="BD252" s="71">
        <v>0</v>
      </c>
      <c r="BE252" s="71">
        <v>0</v>
      </c>
      <c r="BF252" s="71"/>
      <c r="BG252" s="72"/>
      <c r="BH252" s="71">
        <v>0</v>
      </c>
      <c r="BI252" s="71">
        <v>0</v>
      </c>
      <c r="BJ252" s="71">
        <v>6.8310000000000004</v>
      </c>
      <c r="BK252" s="71">
        <v>0</v>
      </c>
      <c r="BL252" s="71">
        <v>0</v>
      </c>
      <c r="BM252" s="71">
        <v>0</v>
      </c>
      <c r="BN252" s="72"/>
      <c r="BO252" s="71">
        <v>0</v>
      </c>
      <c r="BP252" s="71">
        <v>0</v>
      </c>
      <c r="BQ252" s="71">
        <v>1</v>
      </c>
      <c r="BR252" s="71">
        <v>0</v>
      </c>
      <c r="BS252" s="71">
        <v>0</v>
      </c>
      <c r="BT252" s="71">
        <v>0</v>
      </c>
      <c r="BU252"/>
      <c r="BV252" s="70">
        <v>6.8310000000000004</v>
      </c>
      <c r="BW252" s="70">
        <v>0</v>
      </c>
      <c r="BX252" s="70">
        <v>0</v>
      </c>
      <c r="BY252" s="70">
        <v>0</v>
      </c>
      <c r="BZ252" s="70">
        <v>0</v>
      </c>
      <c r="CA252" s="70">
        <v>0</v>
      </c>
      <c r="CB252" s="70">
        <v>0</v>
      </c>
      <c r="CC252" s="70">
        <v>0</v>
      </c>
      <c r="CD252" s="70">
        <v>0</v>
      </c>
    </row>
    <row r="253" spans="1:82">
      <c r="A253" s="70" t="s">
        <v>2124</v>
      </c>
      <c r="B253" s="70">
        <v>422</v>
      </c>
      <c r="C253" s="70">
        <v>14</v>
      </c>
      <c r="D253" s="70">
        <v>25</v>
      </c>
      <c r="E253" s="70">
        <v>2017</v>
      </c>
      <c r="F253" s="70" t="s">
        <v>156</v>
      </c>
      <c r="G253" s="70" t="s">
        <v>2110</v>
      </c>
      <c r="H253" s="70" t="s">
        <v>2111</v>
      </c>
      <c r="I253" s="148"/>
      <c r="J253" s="71">
        <v>37.062984667658483</v>
      </c>
      <c r="K253" s="71">
        <v>1.2213413112144091</v>
      </c>
      <c r="L253" s="71">
        <v>1.7398035960986933</v>
      </c>
      <c r="M253" s="71">
        <v>24.440250536375181</v>
      </c>
      <c r="N253" s="71">
        <v>31.21043264894546</v>
      </c>
      <c r="O253" s="71">
        <v>20.470302634052427</v>
      </c>
      <c r="P253" s="71">
        <v>21.271919790613097</v>
      </c>
      <c r="Q253" s="71">
        <v>1.4600394371516601</v>
      </c>
      <c r="R253" s="71">
        <v>0</v>
      </c>
      <c r="S253" s="71">
        <v>0</v>
      </c>
      <c r="T253" s="72"/>
      <c r="U253" s="71">
        <v>1591696</v>
      </c>
      <c r="V253" s="71">
        <v>556</v>
      </c>
      <c r="W253" s="71">
        <v>41</v>
      </c>
      <c r="X253" s="71">
        <v>6156</v>
      </c>
      <c r="Y253" s="71">
        <v>9349</v>
      </c>
      <c r="Z253" s="71">
        <v>12239</v>
      </c>
      <c r="AA253" s="71">
        <v>4406</v>
      </c>
      <c r="AB253" s="71">
        <v>21376</v>
      </c>
      <c r="AC253" s="71">
        <v>0</v>
      </c>
      <c r="AD253" s="71">
        <v>0</v>
      </c>
      <c r="AE253" s="72"/>
      <c r="AF253" s="71">
        <v>16495350.45438835</v>
      </c>
      <c r="AG253" s="71">
        <v>922432.65701368067</v>
      </c>
      <c r="AH253" s="71">
        <v>376823.7046151525</v>
      </c>
      <c r="AI253" s="71">
        <v>35611589.941585757</v>
      </c>
      <c r="AJ253" s="71">
        <v>51398781.901905179</v>
      </c>
      <c r="AK253" s="71">
        <v>0</v>
      </c>
      <c r="AL253" s="71">
        <v>0</v>
      </c>
      <c r="AM253" s="71">
        <v>2936354.4733819719</v>
      </c>
      <c r="AN253" s="71">
        <v>0</v>
      </c>
      <c r="AO253" s="71">
        <v>0</v>
      </c>
      <c r="AP253" s="71">
        <v>107741333.13289009</v>
      </c>
      <c r="AQ253" s="72"/>
      <c r="AR253" s="71">
        <v>565</v>
      </c>
      <c r="AS253" s="71">
        <v>93</v>
      </c>
      <c r="AT253" s="71">
        <v>0</v>
      </c>
      <c r="AU253" s="71">
        <v>0</v>
      </c>
      <c r="AV253" s="71">
        <v>0</v>
      </c>
      <c r="AW253" s="71">
        <v>0</v>
      </c>
      <c r="AX253" s="71"/>
      <c r="AY253" s="72"/>
      <c r="AZ253" s="71">
        <v>2513.94</v>
      </c>
      <c r="BA253" s="71">
        <v>7114.9</v>
      </c>
      <c r="BB253" s="71">
        <v>0</v>
      </c>
      <c r="BC253" s="71">
        <v>0</v>
      </c>
      <c r="BD253" s="71">
        <v>0</v>
      </c>
      <c r="BE253" s="71">
        <v>0</v>
      </c>
      <c r="BF253" s="71"/>
      <c r="BG253" s="72"/>
      <c r="BH253" s="71">
        <v>0</v>
      </c>
      <c r="BI253" s="71">
        <v>0</v>
      </c>
      <c r="BJ253" s="71">
        <v>5.702</v>
      </c>
      <c r="BK253" s="71">
        <v>0</v>
      </c>
      <c r="BL253" s="71">
        <v>0</v>
      </c>
      <c r="BM253" s="71">
        <v>0</v>
      </c>
      <c r="BN253" s="72"/>
      <c r="BO253" s="71">
        <v>0</v>
      </c>
      <c r="BP253" s="71">
        <v>0</v>
      </c>
      <c r="BQ253" s="71">
        <v>1</v>
      </c>
      <c r="BR253" s="71">
        <v>0</v>
      </c>
      <c r="BS253" s="71">
        <v>0</v>
      </c>
      <c r="BT253" s="71">
        <v>0</v>
      </c>
      <c r="BU253"/>
      <c r="BV253" s="70">
        <v>5.702</v>
      </c>
      <c r="BW253" s="70">
        <v>0</v>
      </c>
      <c r="BX253" s="70">
        <v>0</v>
      </c>
      <c r="BY253" s="70">
        <v>0</v>
      </c>
      <c r="BZ253" s="70">
        <v>0</v>
      </c>
      <c r="CA253" s="70">
        <v>0</v>
      </c>
      <c r="CB253" s="70">
        <v>0</v>
      </c>
      <c r="CC253" s="70">
        <v>0</v>
      </c>
      <c r="CD253" s="70">
        <v>0</v>
      </c>
    </row>
    <row r="254" spans="1:82">
      <c r="A254" s="70" t="s">
        <v>2125</v>
      </c>
      <c r="B254" s="70">
        <v>423</v>
      </c>
      <c r="C254" s="70">
        <v>15</v>
      </c>
      <c r="D254" s="70">
        <v>25</v>
      </c>
      <c r="E254" s="70">
        <v>2018</v>
      </c>
      <c r="F254" s="70" t="s">
        <v>183</v>
      </c>
      <c r="G254" s="1064" t="s">
        <v>2110</v>
      </c>
      <c r="H254" s="70" t="s">
        <v>2111</v>
      </c>
      <c r="I254" s="148"/>
      <c r="J254" s="71">
        <v>37.263077691609098</v>
      </c>
      <c r="K254" s="71">
        <v>1.149658436266829</v>
      </c>
      <c r="L254" s="71">
        <v>1.5723743822273759</v>
      </c>
      <c r="M254" s="71">
        <v>24.410395085901044</v>
      </c>
      <c r="N254" s="71">
        <v>26.823495873731172</v>
      </c>
      <c r="O254" s="71">
        <v>20.215359078086749</v>
      </c>
      <c r="P254" s="71">
        <v>20.692122894013476</v>
      </c>
      <c r="Q254" s="71">
        <v>1.3455750926616199</v>
      </c>
      <c r="R254" s="71">
        <v>0</v>
      </c>
      <c r="S254" s="71">
        <v>0</v>
      </c>
      <c r="T254" s="72"/>
      <c r="U254" s="71">
        <v>1656287</v>
      </c>
      <c r="V254" s="71">
        <v>556</v>
      </c>
      <c r="W254" s="71">
        <v>41</v>
      </c>
      <c r="X254" s="71">
        <v>6156</v>
      </c>
      <c r="Y254" s="71">
        <v>9338</v>
      </c>
      <c r="Z254" s="71">
        <v>12318</v>
      </c>
      <c r="AA254" s="71">
        <v>4329</v>
      </c>
      <c r="AB254" s="71">
        <v>21230</v>
      </c>
      <c r="AC254" s="71">
        <v>0</v>
      </c>
      <c r="AD254" s="71">
        <v>0</v>
      </c>
      <c r="AE254" s="72"/>
      <c r="AF254" s="71">
        <v>18072431.463231351</v>
      </c>
      <c r="AG254" s="71">
        <v>822567.8447047699</v>
      </c>
      <c r="AH254" s="71">
        <v>329907.7019393681</v>
      </c>
      <c r="AI254" s="71">
        <v>34985885.500785798</v>
      </c>
      <c r="AJ254" s="71">
        <v>43398607.168637574</v>
      </c>
      <c r="AK254" s="71">
        <v>0</v>
      </c>
      <c r="AL254" s="71">
        <v>0</v>
      </c>
      <c r="AM254" s="71">
        <v>2922333.0804083049</v>
      </c>
      <c r="AN254" s="71">
        <v>0</v>
      </c>
      <c r="AO254" s="71">
        <v>0</v>
      </c>
      <c r="AP254" s="71">
        <v>100531732.75970717</v>
      </c>
      <c r="AQ254" s="72"/>
      <c r="AR254" s="71">
        <v>604</v>
      </c>
      <c r="AS254" s="71">
        <v>98</v>
      </c>
      <c r="AT254" s="71">
        <v>0</v>
      </c>
      <c r="AU254" s="71">
        <v>0</v>
      </c>
      <c r="AV254" s="71">
        <v>0</v>
      </c>
      <c r="AW254" s="71">
        <v>0</v>
      </c>
      <c r="AX254" s="71"/>
      <c r="AY254" s="72"/>
      <c r="AZ254" s="71">
        <v>2752.74</v>
      </c>
      <c r="BA254" s="71">
        <v>7231</v>
      </c>
      <c r="BB254" s="71">
        <v>0</v>
      </c>
      <c r="BC254" s="71">
        <v>0</v>
      </c>
      <c r="BD254" s="71">
        <v>0</v>
      </c>
      <c r="BE254" s="71">
        <v>0</v>
      </c>
      <c r="BF254" s="71"/>
      <c r="BG254" s="72"/>
      <c r="BH254" s="71">
        <v>0</v>
      </c>
      <c r="BI254" s="71">
        <v>0</v>
      </c>
      <c r="BJ254" s="71">
        <v>5.6779999999999999</v>
      </c>
      <c r="BK254" s="71">
        <v>0</v>
      </c>
      <c r="BL254" s="71">
        <v>0</v>
      </c>
      <c r="BM254" s="71">
        <v>0</v>
      </c>
      <c r="BN254" s="72"/>
      <c r="BO254" s="71">
        <v>0</v>
      </c>
      <c r="BP254" s="71">
        <v>0</v>
      </c>
      <c r="BQ254" s="71">
        <v>1</v>
      </c>
      <c r="BR254" s="71">
        <v>0</v>
      </c>
      <c r="BS254" s="71">
        <v>0</v>
      </c>
      <c r="BT254" s="71">
        <v>0</v>
      </c>
      <c r="BU254"/>
      <c r="BV254" s="70">
        <v>5.6779999999999999</v>
      </c>
      <c r="BW254" s="70">
        <v>0</v>
      </c>
      <c r="BX254" s="70">
        <v>0</v>
      </c>
      <c r="BY254" s="70">
        <v>0</v>
      </c>
      <c r="BZ254" s="70">
        <v>0</v>
      </c>
      <c r="CA254" s="70">
        <v>0</v>
      </c>
      <c r="CB254" s="70">
        <v>0</v>
      </c>
      <c r="CC254" s="70">
        <v>0</v>
      </c>
      <c r="CD254" s="70">
        <v>0</v>
      </c>
    </row>
    <row r="255" spans="1:82">
      <c r="A255" s="70" t="s">
        <v>2126</v>
      </c>
      <c r="B255" s="70">
        <v>424</v>
      </c>
      <c r="C255" s="70">
        <v>16</v>
      </c>
      <c r="D255" s="70">
        <v>25</v>
      </c>
      <c r="E255" s="70">
        <v>2019</v>
      </c>
      <c r="F255" s="70" t="s">
        <v>158</v>
      </c>
      <c r="G255" s="1064" t="s">
        <v>2110</v>
      </c>
      <c r="H255" s="70" t="s">
        <v>2111</v>
      </c>
      <c r="I255" s="148"/>
      <c r="J255" s="71">
        <v>37.252224661878316</v>
      </c>
      <c r="K255" s="71">
        <v>0.9638629133080564</v>
      </c>
      <c r="L255" s="71">
        <v>1.5480237132406278</v>
      </c>
      <c r="M255" s="71">
        <v>19.593974191204364</v>
      </c>
      <c r="N255" s="71">
        <v>21.921963230074187</v>
      </c>
      <c r="O255" s="71">
        <v>19.681599119797763</v>
      </c>
      <c r="P255" s="71">
        <v>20.848172929502443</v>
      </c>
      <c r="Q255" s="71">
        <v>1.2948038264716699</v>
      </c>
      <c r="R255" s="71">
        <v>0</v>
      </c>
      <c r="S255" s="71">
        <v>0</v>
      </c>
      <c r="T255" s="72"/>
      <c r="U255" s="71">
        <v>1743579</v>
      </c>
      <c r="V255" s="71">
        <v>556</v>
      </c>
      <c r="W255" s="71">
        <v>41</v>
      </c>
      <c r="X255" s="71">
        <v>6156</v>
      </c>
      <c r="Y255" s="71">
        <v>9320</v>
      </c>
      <c r="Z255" s="71">
        <v>12322</v>
      </c>
      <c r="AA255" s="71">
        <v>4329</v>
      </c>
      <c r="AB255" s="71">
        <v>20982</v>
      </c>
      <c r="AC255" s="71">
        <v>0</v>
      </c>
      <c r="AD255" s="71">
        <v>0</v>
      </c>
      <c r="AE255" s="72"/>
      <c r="AF255" s="71">
        <v>18581365.452641509</v>
      </c>
      <c r="AG255" s="71">
        <v>793949.876039639</v>
      </c>
      <c r="AH255" s="71">
        <v>385060.05271535629</v>
      </c>
      <c r="AI255" s="71">
        <v>35100820.629148208</v>
      </c>
      <c r="AJ255" s="71">
        <v>43159084.751334317</v>
      </c>
      <c r="AK255" s="71">
        <v>0</v>
      </c>
      <c r="AL255" s="71">
        <v>0</v>
      </c>
      <c r="AM255" s="71">
        <v>2857590.4475885672</v>
      </c>
      <c r="AN255" s="71">
        <v>0</v>
      </c>
      <c r="AO255" s="71">
        <v>0</v>
      </c>
      <c r="AP255" s="71">
        <v>100877871.20946759</v>
      </c>
      <c r="AQ255" s="72"/>
      <c r="AR255" s="71">
        <v>636</v>
      </c>
      <c r="AS255" s="71">
        <v>101</v>
      </c>
      <c r="AT255" s="71">
        <v>0</v>
      </c>
      <c r="AU255" s="71">
        <v>0</v>
      </c>
      <c r="AV255" s="71">
        <v>0</v>
      </c>
      <c r="AW255" s="71">
        <v>0</v>
      </c>
      <c r="AX255" s="71"/>
      <c r="AY255" s="72"/>
      <c r="AZ255" s="71">
        <v>2901.103000000001</v>
      </c>
      <c r="BA255" s="71">
        <v>7301.1999999999989</v>
      </c>
      <c r="BB255" s="71">
        <v>0</v>
      </c>
      <c r="BC255" s="71">
        <v>0</v>
      </c>
      <c r="BD255" s="71">
        <v>0</v>
      </c>
      <c r="BE255" s="71">
        <v>0</v>
      </c>
      <c r="BF255" s="71"/>
      <c r="BG255" s="72"/>
      <c r="BH255" s="71">
        <v>0</v>
      </c>
      <c r="BI255" s="71">
        <v>0</v>
      </c>
      <c r="BJ255" s="71">
        <v>5.4260000000000002</v>
      </c>
      <c r="BK255" s="71">
        <v>0</v>
      </c>
      <c r="BL255" s="71">
        <v>0</v>
      </c>
      <c r="BM255" s="71">
        <v>0</v>
      </c>
      <c r="BN255" s="72"/>
      <c r="BO255" s="71">
        <v>0</v>
      </c>
      <c r="BP255" s="71">
        <v>0</v>
      </c>
      <c r="BQ255" s="71">
        <v>1</v>
      </c>
      <c r="BR255" s="71">
        <v>0</v>
      </c>
      <c r="BS255" s="71">
        <v>0</v>
      </c>
      <c r="BT255" s="71">
        <v>0</v>
      </c>
      <c r="BU255"/>
      <c r="BV255" s="70">
        <v>5.4260000000000002</v>
      </c>
      <c r="BW255" s="70">
        <v>0</v>
      </c>
      <c r="BX255" s="70">
        <v>0</v>
      </c>
      <c r="BY255" s="70">
        <v>0</v>
      </c>
      <c r="BZ255" s="70">
        <v>0</v>
      </c>
      <c r="CA255" s="70">
        <v>0</v>
      </c>
      <c r="CB255" s="70">
        <v>0</v>
      </c>
      <c r="CC255" s="70">
        <v>0</v>
      </c>
      <c r="CD255" s="70">
        <v>0</v>
      </c>
    </row>
    <row r="256" spans="1:82">
      <c r="A256" s="70" t="s">
        <v>2127</v>
      </c>
      <c r="B256" s="70">
        <v>425</v>
      </c>
      <c r="C256" s="70">
        <v>17</v>
      </c>
      <c r="D256" s="70">
        <v>25</v>
      </c>
      <c r="E256" s="70">
        <v>2020</v>
      </c>
      <c r="F256" s="70" t="s">
        <v>159</v>
      </c>
      <c r="G256" s="70" t="s">
        <v>2110</v>
      </c>
      <c r="H256" s="70" t="s">
        <v>2111</v>
      </c>
      <c r="I256" s="148"/>
      <c r="J256" s="71">
        <v>33.152017774868163</v>
      </c>
      <c r="K256" s="71">
        <v>1.0894549286744191</v>
      </c>
      <c r="L256" s="71">
        <v>2.4829896291644782</v>
      </c>
      <c r="M256" s="71">
        <v>22.49423186793743</v>
      </c>
      <c r="N256" s="71">
        <v>30.196397735588086</v>
      </c>
      <c r="O256" s="71">
        <v>17.193483737985407</v>
      </c>
      <c r="P256" s="71">
        <v>19.501249948103766</v>
      </c>
      <c r="Q256" s="71">
        <v>1.22131242448522</v>
      </c>
      <c r="R256" s="71">
        <v>0</v>
      </c>
      <c r="S256" s="71">
        <v>0</v>
      </c>
      <c r="T256" s="72"/>
      <c r="U256" s="71">
        <v>1353994</v>
      </c>
      <c r="V256" s="71">
        <v>504</v>
      </c>
      <c r="W256" s="71">
        <v>54</v>
      </c>
      <c r="X256" s="71">
        <v>5623</v>
      </c>
      <c r="Y256" s="71">
        <v>9367</v>
      </c>
      <c r="Z256" s="71">
        <v>12286</v>
      </c>
      <c r="AA256" s="71">
        <v>4304</v>
      </c>
      <c r="AB256" s="71">
        <v>20714</v>
      </c>
      <c r="AC256" s="71">
        <v>0</v>
      </c>
      <c r="AD256" s="71">
        <v>0</v>
      </c>
      <c r="AE256" s="72"/>
      <c r="AF256" s="71">
        <v>15915069.75843565</v>
      </c>
      <c r="AG256" s="71">
        <v>743185.25811422756</v>
      </c>
      <c r="AH256" s="71">
        <v>703688.35973690217</v>
      </c>
      <c r="AI256" s="71">
        <v>31097394.592096902</v>
      </c>
      <c r="AJ256" s="71">
        <v>47966898.287601709</v>
      </c>
      <c r="AK256" s="71"/>
      <c r="AL256" s="71"/>
      <c r="AM256" s="71">
        <v>2703407.137339985</v>
      </c>
      <c r="AN256" s="71"/>
      <c r="AO256" s="71"/>
      <c r="AP256" s="71">
        <v>99129643.393325374</v>
      </c>
      <c r="AQ256" s="72"/>
      <c r="AR256" s="71">
        <v>680</v>
      </c>
      <c r="AS256" s="71">
        <v>104</v>
      </c>
      <c r="AT256" s="71">
        <v>0</v>
      </c>
      <c r="AU256" s="71">
        <v>0</v>
      </c>
      <c r="AV256" s="71">
        <v>0</v>
      </c>
      <c r="AW256" s="71">
        <v>0</v>
      </c>
      <c r="AX256" s="71"/>
      <c r="AY256" s="72"/>
      <c r="AZ256" s="71">
        <v>3142.3740000000012</v>
      </c>
      <c r="BA256" s="71">
        <v>8233.7000000000007</v>
      </c>
      <c r="BB256" s="71">
        <v>0</v>
      </c>
      <c r="BC256" s="71">
        <v>0</v>
      </c>
      <c r="BD256" s="71">
        <v>0</v>
      </c>
      <c r="BE256" s="71">
        <v>0</v>
      </c>
      <c r="BF256" s="71"/>
      <c r="BG256" s="72"/>
      <c r="BH256" s="71">
        <v>0</v>
      </c>
      <c r="BI256" s="71">
        <v>0</v>
      </c>
      <c r="BJ256" s="71">
        <v>4.6440000000000001</v>
      </c>
      <c r="BK256" s="71">
        <v>0</v>
      </c>
      <c r="BL256" s="71">
        <v>0</v>
      </c>
      <c r="BM256" s="71">
        <v>0</v>
      </c>
      <c r="BN256" s="72"/>
      <c r="BO256" s="71">
        <v>0</v>
      </c>
      <c r="BP256" s="71">
        <v>0</v>
      </c>
      <c r="BQ256" s="71">
        <v>1</v>
      </c>
      <c r="BR256" s="71">
        <v>0</v>
      </c>
      <c r="BS256" s="71">
        <v>0</v>
      </c>
      <c r="BT256" s="71">
        <v>0</v>
      </c>
      <c r="BU256"/>
      <c r="BV256" s="70">
        <v>4.6440000000000001</v>
      </c>
      <c r="BW256" s="70">
        <v>0</v>
      </c>
      <c r="BX256" s="70">
        <v>0</v>
      </c>
      <c r="BY256" s="70">
        <v>0</v>
      </c>
      <c r="BZ256" s="70">
        <v>0</v>
      </c>
      <c r="CA256" s="70">
        <v>0</v>
      </c>
      <c r="CB256" s="70">
        <v>0</v>
      </c>
      <c r="CC256" s="70">
        <v>0</v>
      </c>
      <c r="CD256" s="70">
        <v>0</v>
      </c>
    </row>
    <row r="257" spans="1:82">
      <c r="A257" s="70" t="s">
        <v>2128</v>
      </c>
      <c r="B257" s="70">
        <v>425</v>
      </c>
      <c r="C257" s="70">
        <v>18</v>
      </c>
      <c r="D257" s="70">
        <v>25</v>
      </c>
      <c r="E257" s="70">
        <v>2021</v>
      </c>
      <c r="F257" s="70" t="s">
        <v>160</v>
      </c>
      <c r="G257" s="70" t="s">
        <v>2110</v>
      </c>
      <c r="H257" s="70" t="s">
        <v>2111</v>
      </c>
      <c r="I257" s="148"/>
      <c r="J257" s="71">
        <v>36.243740318311552</v>
      </c>
      <c r="K257" s="71">
        <v>1.1131955489927521</v>
      </c>
      <c r="L257" s="71">
        <v>2.3010998210590516</v>
      </c>
      <c r="M257" s="71">
        <v>21.638314922837168</v>
      </c>
      <c r="N257" s="71">
        <v>28.77273215955325</v>
      </c>
      <c r="O257" s="71">
        <v>16.53796279906938</v>
      </c>
      <c r="P257" s="71">
        <v>20.161640363163656</v>
      </c>
      <c r="Q257" s="71">
        <v>1.1965853790030501</v>
      </c>
      <c r="R257" s="71">
        <v>0</v>
      </c>
      <c r="S257" s="71">
        <v>0</v>
      </c>
      <c r="T257" s="72"/>
      <c r="U257" s="71">
        <v>1858407</v>
      </c>
      <c r="V257" s="71">
        <v>504</v>
      </c>
      <c r="W257" s="71">
        <v>54</v>
      </c>
      <c r="X257" s="71">
        <v>5623</v>
      </c>
      <c r="Y257" s="71">
        <v>9373</v>
      </c>
      <c r="Z257" s="71">
        <v>12168</v>
      </c>
      <c r="AA257" s="71">
        <v>4339</v>
      </c>
      <c r="AB257" s="71">
        <v>20494</v>
      </c>
      <c r="AC257" s="71">
        <v>0</v>
      </c>
      <c r="AD257" s="71">
        <v>0</v>
      </c>
      <c r="AE257" s="72"/>
      <c r="AF257" s="71">
        <v>17271541.268651742</v>
      </c>
      <c r="AG257" s="71">
        <v>794425.7299980704</v>
      </c>
      <c r="AH257" s="71">
        <v>691811.17967834091</v>
      </c>
      <c r="AI257" s="71">
        <v>33542624.587089904</v>
      </c>
      <c r="AJ257" s="71">
        <v>46275230.620173171</v>
      </c>
      <c r="AK257" s="71">
        <v>0</v>
      </c>
      <c r="AL257" s="71">
        <v>0</v>
      </c>
      <c r="AM257" s="71">
        <v>2690122.1167331133</v>
      </c>
      <c r="AN257" s="71">
        <v>0</v>
      </c>
      <c r="AO257" s="71">
        <v>0</v>
      </c>
      <c r="AP257" s="71">
        <v>101265755.50232434</v>
      </c>
      <c r="AQ257" s="72"/>
      <c r="AR257" s="71">
        <v>723</v>
      </c>
      <c r="AS257" s="71">
        <v>104</v>
      </c>
      <c r="AT257" s="71">
        <v>0</v>
      </c>
      <c r="AU257" s="71">
        <v>0</v>
      </c>
      <c r="AV257" s="71">
        <v>0</v>
      </c>
      <c r="AW257" s="71">
        <v>0</v>
      </c>
      <c r="AX257" s="71"/>
      <c r="AY257" s="72"/>
      <c r="AZ257" s="71">
        <v>3388.3930000000009</v>
      </c>
      <c r="BA257" s="71">
        <v>8233.7000000000007</v>
      </c>
      <c r="BB257" s="71">
        <v>0</v>
      </c>
      <c r="BC257" s="71">
        <v>0</v>
      </c>
      <c r="BD257" s="71">
        <v>0</v>
      </c>
      <c r="BE257" s="71">
        <v>0</v>
      </c>
      <c r="BF257" s="71"/>
      <c r="BG257" s="72"/>
      <c r="BH257" s="71">
        <v>0</v>
      </c>
      <c r="BI257" s="71">
        <v>0</v>
      </c>
      <c r="BJ257" s="71">
        <v>5.508</v>
      </c>
      <c r="BK257" s="71">
        <v>0</v>
      </c>
      <c r="BL257" s="71">
        <v>0</v>
      </c>
      <c r="BM257" s="71">
        <v>0</v>
      </c>
      <c r="BN257" s="72"/>
      <c r="BO257" s="71">
        <v>0</v>
      </c>
      <c r="BP257" s="71">
        <v>0</v>
      </c>
      <c r="BQ257" s="71">
        <v>1</v>
      </c>
      <c r="BR257" s="71">
        <v>0</v>
      </c>
      <c r="BS257" s="71">
        <v>0</v>
      </c>
      <c r="BT257" s="71">
        <v>0</v>
      </c>
      <c r="BU257"/>
      <c r="BV257" s="70">
        <v>5.508</v>
      </c>
      <c r="BW257" s="70">
        <v>0</v>
      </c>
      <c r="BX257" s="70">
        <v>0</v>
      </c>
      <c r="BY257" s="70">
        <v>0</v>
      </c>
      <c r="BZ257" s="70">
        <v>0</v>
      </c>
      <c r="CA257" s="70">
        <v>0</v>
      </c>
      <c r="CB257" s="70">
        <v>0</v>
      </c>
      <c r="CC257" s="70">
        <v>0</v>
      </c>
      <c r="CD257" s="70">
        <v>0</v>
      </c>
    </row>
    <row r="258" spans="1:82">
      <c r="A258" s="70" t="s">
        <v>2129</v>
      </c>
      <c r="B258" s="70">
        <v>425</v>
      </c>
      <c r="C258" s="70">
        <v>19</v>
      </c>
      <c r="D258" s="70">
        <v>25</v>
      </c>
      <c r="E258" s="70">
        <v>2022</v>
      </c>
      <c r="F258" s="70" t="s">
        <v>161</v>
      </c>
      <c r="G258" s="70" t="s">
        <v>2110</v>
      </c>
      <c r="H258" s="70" t="s">
        <v>2111</v>
      </c>
      <c r="I258" s="148"/>
      <c r="J258" s="71">
        <v>32.217716424518819</v>
      </c>
      <c r="K258" s="71">
        <v>0.9462691371076889</v>
      </c>
      <c r="L258" s="71">
        <v>2.1371963139973826</v>
      </c>
      <c r="M258" s="71">
        <v>17.844717404773956</v>
      </c>
      <c r="N258" s="71">
        <v>24.275231317425941</v>
      </c>
      <c r="O258" s="71">
        <v>17.466486877011047</v>
      </c>
      <c r="P258" s="71">
        <v>20.128936362411856</v>
      </c>
      <c r="Q258" s="71">
        <v>1.2074204698202982</v>
      </c>
      <c r="R258" s="71">
        <v>0</v>
      </c>
      <c r="S258" s="71">
        <v>0</v>
      </c>
      <c r="T258" s="72"/>
      <c r="U258" s="71">
        <v>2261309</v>
      </c>
      <c r="V258" s="71">
        <v>504</v>
      </c>
      <c r="W258" s="71">
        <v>54</v>
      </c>
      <c r="X258" s="71">
        <v>5623</v>
      </c>
      <c r="Y258" s="71">
        <v>9489</v>
      </c>
      <c r="Z258" s="71">
        <v>12210</v>
      </c>
      <c r="AA258" s="71">
        <v>4398</v>
      </c>
      <c r="AB258" s="71">
        <v>20510</v>
      </c>
      <c r="AC258" s="71">
        <v>0</v>
      </c>
      <c r="AD258" s="71">
        <v>0</v>
      </c>
      <c r="AE258" s="72"/>
      <c r="AF258" s="71">
        <v>20146642.724704821</v>
      </c>
      <c r="AG258" s="71">
        <v>784959.98436705966</v>
      </c>
      <c r="AH258" s="71">
        <v>747527.38546366221</v>
      </c>
      <c r="AI258" s="71">
        <v>30711647.710974224</v>
      </c>
      <c r="AJ258" s="71">
        <v>49813412.013924137</v>
      </c>
      <c r="AK258" s="71">
        <v>0</v>
      </c>
      <c r="AL258" s="71">
        <v>0</v>
      </c>
      <c r="AM258" s="71">
        <v>2648400.80828994</v>
      </c>
      <c r="AN258" s="71">
        <v>0</v>
      </c>
      <c r="AO258" s="71">
        <v>0</v>
      </c>
      <c r="AP258" s="71">
        <v>104852590.62772384</v>
      </c>
      <c r="AQ258" s="72"/>
      <c r="AR258" s="71">
        <v>771</v>
      </c>
      <c r="AS258" s="71">
        <v>105</v>
      </c>
      <c r="AT258" s="71">
        <v>0</v>
      </c>
      <c r="AU258" s="71">
        <v>0</v>
      </c>
      <c r="AV258" s="71">
        <v>0</v>
      </c>
      <c r="AW258" s="71">
        <v>0</v>
      </c>
      <c r="AX258" s="71"/>
      <c r="AY258" s="72"/>
      <c r="AZ258" s="71">
        <v>3689.8130000000024</v>
      </c>
      <c r="BA258" s="71">
        <v>8250.5000000000018</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2130</v>
      </c>
      <c r="B259" s="70">
        <v>425</v>
      </c>
      <c r="C259" s="70">
        <v>20</v>
      </c>
      <c r="D259" s="70">
        <v>25</v>
      </c>
      <c r="E259" s="70">
        <v>2023</v>
      </c>
      <c r="F259" s="70" t="s">
        <v>1539</v>
      </c>
      <c r="G259" s="70" t="s">
        <v>2110</v>
      </c>
      <c r="H259" s="70" t="s">
        <v>2111</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833</v>
      </c>
      <c r="AS259" s="71">
        <v>105</v>
      </c>
      <c r="AT259" s="71">
        <v>0</v>
      </c>
      <c r="AU259" s="71">
        <v>0</v>
      </c>
      <c r="AV259" s="71">
        <v>0</v>
      </c>
      <c r="AW259" s="71">
        <v>0</v>
      </c>
      <c r="AX259" s="71"/>
      <c r="AY259" s="72"/>
      <c r="AZ259" s="71">
        <v>4048.493000000004</v>
      </c>
      <c r="BA259" s="71">
        <v>8250.5000000000018</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2131</v>
      </c>
      <c r="B260" s="70">
        <v>425</v>
      </c>
      <c r="C260" s="70">
        <v>21</v>
      </c>
      <c r="D260" s="70">
        <v>25</v>
      </c>
      <c r="E260" s="70">
        <v>2024</v>
      </c>
      <c r="F260" s="70" t="s">
        <v>1554</v>
      </c>
      <c r="G260" s="70" t="s">
        <v>2110</v>
      </c>
      <c r="H260" s="70" t="s">
        <v>2111</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2132</v>
      </c>
      <c r="B261" s="70">
        <v>69</v>
      </c>
      <c r="C261" s="70">
        <v>1</v>
      </c>
      <c r="D261" s="70">
        <v>5</v>
      </c>
      <c r="E261" s="70">
        <v>1990</v>
      </c>
      <c r="F261" s="70" t="s">
        <v>787</v>
      </c>
      <c r="G261" s="70" t="s">
        <v>1800</v>
      </c>
      <c r="H261" s="70" t="s">
        <v>1801</v>
      </c>
      <c r="I261" s="148"/>
      <c r="J261" s="71">
        <v>249.57708534305249</v>
      </c>
      <c r="K261" s="71">
        <v>8.4221410924571654</v>
      </c>
      <c r="L261" s="71">
        <v>31.547854160156142</v>
      </c>
      <c r="M261" s="71">
        <v>27.608971906607319</v>
      </c>
      <c r="N261" s="71">
        <v>55.000264086195052</v>
      </c>
      <c r="O261" s="71">
        <v>24.071768808528649</v>
      </c>
      <c r="P261" s="71">
        <v>27.58934901101091</v>
      </c>
      <c r="Q261" s="71">
        <v>1.9140697344509501</v>
      </c>
      <c r="R261" s="71">
        <v>4.2818608146159018</v>
      </c>
      <c r="S261" s="71">
        <v>1.558650815020854</v>
      </c>
      <c r="T261" s="72"/>
      <c r="U261" s="71">
        <v>7007239</v>
      </c>
      <c r="V261" s="71">
        <v>1541</v>
      </c>
      <c r="W261" s="71">
        <v>369</v>
      </c>
      <c r="X261" s="71">
        <v>9258</v>
      </c>
      <c r="Y261" s="71">
        <v>11766</v>
      </c>
      <c r="Z261" s="71">
        <v>9901</v>
      </c>
      <c r="AA261" s="71">
        <v>6699</v>
      </c>
      <c r="AB261" s="71">
        <v>31078</v>
      </c>
      <c r="AC261" s="71">
        <v>741626</v>
      </c>
      <c r="AD261" s="71">
        <v>1.558650815020854</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2133</v>
      </c>
      <c r="B262" s="70">
        <v>70</v>
      </c>
      <c r="C262" s="70">
        <v>2</v>
      </c>
      <c r="D262" s="70">
        <v>5</v>
      </c>
      <c r="E262" s="70">
        <v>2005</v>
      </c>
      <c r="F262" s="70" t="s">
        <v>789</v>
      </c>
      <c r="G262" s="70" t="s">
        <v>1800</v>
      </c>
      <c r="H262" s="70" t="s">
        <v>1801</v>
      </c>
      <c r="I262" s="148"/>
      <c r="J262" s="71">
        <v>139.60166767089689</v>
      </c>
      <c r="K262" s="71">
        <v>4.0388565593976331</v>
      </c>
      <c r="L262" s="71">
        <v>9.7974236064802636</v>
      </c>
      <c r="M262" s="71">
        <v>47.747153022609602</v>
      </c>
      <c r="N262" s="71">
        <v>60.393854013570483</v>
      </c>
      <c r="O262" s="71">
        <v>30.153410864081799</v>
      </c>
      <c r="P262" s="71">
        <v>27.451474090358811</v>
      </c>
      <c r="Q262" s="71">
        <v>1.5552201385947</v>
      </c>
      <c r="R262" s="71">
        <v>3.2498687668112911</v>
      </c>
      <c r="S262" s="71">
        <v>0</v>
      </c>
      <c r="T262" s="72"/>
      <c r="U262" s="71">
        <v>4311650</v>
      </c>
      <c r="V262" s="71">
        <v>1232</v>
      </c>
      <c r="W262" s="71">
        <v>87</v>
      </c>
      <c r="X262" s="71">
        <v>7754</v>
      </c>
      <c r="Y262" s="71">
        <v>12313</v>
      </c>
      <c r="Z262" s="71">
        <v>14352</v>
      </c>
      <c r="AA262" s="71">
        <v>5459</v>
      </c>
      <c r="AB262" s="71">
        <v>26398</v>
      </c>
      <c r="AC262" s="71">
        <v>574672</v>
      </c>
      <c r="AD262" s="71">
        <v>0</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2134</v>
      </c>
      <c r="B263" s="70">
        <v>71</v>
      </c>
      <c r="C263" s="70">
        <v>3</v>
      </c>
      <c r="D263" s="70">
        <v>5</v>
      </c>
      <c r="E263" s="70">
        <v>2006</v>
      </c>
      <c r="F263" s="70" t="s">
        <v>790</v>
      </c>
      <c r="G263" s="70" t="s">
        <v>1800</v>
      </c>
      <c r="H263" s="70" t="s">
        <v>1801</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2135</v>
      </c>
      <c r="B264" s="70">
        <v>72</v>
      </c>
      <c r="C264" s="70">
        <v>4</v>
      </c>
      <c r="D264" s="70">
        <v>5</v>
      </c>
      <c r="E264" s="70">
        <v>2007</v>
      </c>
      <c r="F264" s="70" t="s">
        <v>791</v>
      </c>
      <c r="G264" s="70" t="s">
        <v>1800</v>
      </c>
      <c r="H264" s="70" t="s">
        <v>1801</v>
      </c>
      <c r="I264" s="148"/>
      <c r="J264" s="71">
        <v>135.46592457370781</v>
      </c>
      <c r="K264" s="71">
        <v>3.1919121608565022</v>
      </c>
      <c r="L264" s="71">
        <v>15.34686869954032</v>
      </c>
      <c r="M264" s="71">
        <v>45.282805235666238</v>
      </c>
      <c r="N264" s="71">
        <v>59.927146192770969</v>
      </c>
      <c r="O264" s="71">
        <v>28.26242209066805</v>
      </c>
      <c r="P264" s="71">
        <v>26.364866781832131</v>
      </c>
      <c r="Q264" s="71">
        <v>1.5972646990957899</v>
      </c>
      <c r="R264" s="71">
        <v>3.1777489044780061</v>
      </c>
      <c r="S264" s="71">
        <v>0</v>
      </c>
      <c r="T264" s="72"/>
      <c r="U264" s="71">
        <v>4448730</v>
      </c>
      <c r="V264" s="71">
        <v>1062</v>
      </c>
      <c r="W264" s="71">
        <v>187</v>
      </c>
      <c r="X264" s="71">
        <v>9211</v>
      </c>
      <c r="Y264" s="71">
        <v>12250</v>
      </c>
      <c r="Z264" s="71">
        <v>13984</v>
      </c>
      <c r="AA264" s="71">
        <v>5163</v>
      </c>
      <c r="AB264" s="71">
        <v>25678</v>
      </c>
      <c r="AC264" s="71">
        <v>578042</v>
      </c>
      <c r="AD264" s="71">
        <v>0</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2136</v>
      </c>
      <c r="B265" s="70">
        <v>73</v>
      </c>
      <c r="C265" s="70">
        <v>5</v>
      </c>
      <c r="D265" s="70">
        <v>5</v>
      </c>
      <c r="E265" s="70">
        <v>2008</v>
      </c>
      <c r="F265" s="70" t="s">
        <v>792</v>
      </c>
      <c r="G265" s="70" t="s">
        <v>1800</v>
      </c>
      <c r="H265" s="70" t="s">
        <v>1801</v>
      </c>
      <c r="I265" s="148"/>
      <c r="J265" s="71">
        <v>140.70396720072159</v>
      </c>
      <c r="K265" s="71">
        <v>2.8014055656991159</v>
      </c>
      <c r="L265" s="71">
        <v>13.25144190161561</v>
      </c>
      <c r="M265" s="71">
        <v>52.98526710769152</v>
      </c>
      <c r="N265" s="71">
        <v>60.356965540960829</v>
      </c>
      <c r="O265" s="71">
        <v>27.136179097842081</v>
      </c>
      <c r="P265" s="71">
        <v>25.19736807303828</v>
      </c>
      <c r="Q265" s="71">
        <v>1.54510348278867</v>
      </c>
      <c r="R265" s="71">
        <v>2.3792627655343428</v>
      </c>
      <c r="S265" s="71">
        <v>0</v>
      </c>
      <c r="T265" s="72"/>
      <c r="U265" s="71">
        <v>4854973</v>
      </c>
      <c r="V265" s="71">
        <v>1062</v>
      </c>
      <c r="W265" s="71">
        <v>187</v>
      </c>
      <c r="X265" s="71">
        <v>9211</v>
      </c>
      <c r="Y265" s="71">
        <v>12174</v>
      </c>
      <c r="Z265" s="71">
        <v>13898</v>
      </c>
      <c r="AA265" s="71">
        <v>4940</v>
      </c>
      <c r="AB265" s="71">
        <v>25248</v>
      </c>
      <c r="AC265" s="71">
        <v>449410</v>
      </c>
      <c r="AD265" s="71">
        <v>0</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2137</v>
      </c>
      <c r="B266" s="70">
        <v>74</v>
      </c>
      <c r="C266" s="70">
        <v>6</v>
      </c>
      <c r="D266" s="70">
        <v>5</v>
      </c>
      <c r="E266" s="70">
        <v>2009</v>
      </c>
      <c r="F266" s="70" t="s">
        <v>176</v>
      </c>
      <c r="G266" s="70" t="s">
        <v>1800</v>
      </c>
      <c r="H266" s="70" t="s">
        <v>1801</v>
      </c>
      <c r="I266" s="148"/>
      <c r="J266" s="71">
        <v>129.70295100965521</v>
      </c>
      <c r="K266" s="71">
        <v>2.132235425995713</v>
      </c>
      <c r="L266" s="71">
        <v>14.65596054271156</v>
      </c>
      <c r="M266" s="71">
        <v>39.695824377757397</v>
      </c>
      <c r="N266" s="71">
        <v>51.804035104695153</v>
      </c>
      <c r="O266" s="71">
        <v>27.585215145954571</v>
      </c>
      <c r="P266" s="71">
        <v>24.385186359083999</v>
      </c>
      <c r="Q266" s="71">
        <v>1.4523037913794801</v>
      </c>
      <c r="R266" s="71">
        <v>2.4403649440481918</v>
      </c>
      <c r="S266" s="71">
        <v>0</v>
      </c>
      <c r="T266" s="72"/>
      <c r="U266" s="71">
        <v>4519510</v>
      </c>
      <c r="V266" s="71">
        <v>990</v>
      </c>
      <c r="W266" s="71">
        <v>237</v>
      </c>
      <c r="X266" s="71">
        <v>8715</v>
      </c>
      <c r="Y266" s="71">
        <v>12165</v>
      </c>
      <c r="Z266" s="71">
        <v>13945</v>
      </c>
      <c r="AA266" s="71">
        <v>4908</v>
      </c>
      <c r="AB266" s="71">
        <v>24912</v>
      </c>
      <c r="AC266" s="71">
        <v>449695</v>
      </c>
      <c r="AD266" s="71">
        <v>0</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25.3</v>
      </c>
      <c r="BK266" s="71">
        <v>0</v>
      </c>
      <c r="BL266" s="71">
        <v>0</v>
      </c>
      <c r="BM266" s="71">
        <v>0</v>
      </c>
      <c r="BN266" s="72"/>
      <c r="BO266" s="71">
        <v>0</v>
      </c>
      <c r="BP266" s="71">
        <v>0</v>
      </c>
      <c r="BQ266" s="71">
        <v>1</v>
      </c>
      <c r="BR266" s="71">
        <v>0</v>
      </c>
      <c r="BS266" s="71">
        <v>0</v>
      </c>
      <c r="BT266" s="71">
        <v>0</v>
      </c>
      <c r="BU266"/>
      <c r="BV266" s="70">
        <v>25.3</v>
      </c>
      <c r="BW266" s="70">
        <v>0</v>
      </c>
      <c r="BX266" s="70">
        <v>0</v>
      </c>
      <c r="BY266" s="70">
        <v>0</v>
      </c>
      <c r="BZ266" s="70">
        <v>0</v>
      </c>
      <c r="CA266" s="70">
        <v>0</v>
      </c>
      <c r="CB266" s="70">
        <v>0</v>
      </c>
      <c r="CC266" s="70">
        <v>0</v>
      </c>
      <c r="CD266" s="70">
        <v>0</v>
      </c>
    </row>
    <row r="267" spans="1:82">
      <c r="A267" s="70" t="s">
        <v>2138</v>
      </c>
      <c r="B267" s="70">
        <v>75</v>
      </c>
      <c r="C267" s="70">
        <v>7</v>
      </c>
      <c r="D267" s="70">
        <v>5</v>
      </c>
      <c r="E267" s="70">
        <v>2010</v>
      </c>
      <c r="F267" s="70" t="s">
        <v>177</v>
      </c>
      <c r="G267" s="70" t="s">
        <v>1800</v>
      </c>
      <c r="H267" s="70" t="s">
        <v>1801</v>
      </c>
      <c r="I267" s="148"/>
      <c r="J267" s="71">
        <v>112.97704360393691</v>
      </c>
      <c r="K267" s="71">
        <v>2.2237215981140142</v>
      </c>
      <c r="L267" s="71">
        <v>13.342819499636549</v>
      </c>
      <c r="M267" s="71">
        <v>35.53329910903247</v>
      </c>
      <c r="N267" s="71">
        <v>50.697834501297073</v>
      </c>
      <c r="O267" s="71">
        <v>27.449749089547161</v>
      </c>
      <c r="P267" s="71">
        <v>24.81103974370248</v>
      </c>
      <c r="Q267" s="71">
        <v>1.49438752679611</v>
      </c>
      <c r="R267" s="71">
        <v>2.807129506533824</v>
      </c>
      <c r="S267" s="71">
        <v>0</v>
      </c>
      <c r="T267" s="72"/>
      <c r="U267" s="71">
        <v>4406802</v>
      </c>
      <c r="V267" s="71">
        <v>990</v>
      </c>
      <c r="W267" s="71">
        <v>237</v>
      </c>
      <c r="X267" s="71">
        <v>8715</v>
      </c>
      <c r="Y267" s="71">
        <v>12108</v>
      </c>
      <c r="Z267" s="71">
        <v>13941</v>
      </c>
      <c r="AA267" s="71">
        <v>4869</v>
      </c>
      <c r="AB267" s="71">
        <v>24563</v>
      </c>
      <c r="AC267" s="71">
        <v>490205</v>
      </c>
      <c r="AD267" s="71">
        <v>0</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22.622</v>
      </c>
      <c r="BK267" s="71">
        <v>0</v>
      </c>
      <c r="BL267" s="71">
        <v>0</v>
      </c>
      <c r="BM267" s="71">
        <v>0</v>
      </c>
      <c r="BN267" s="72"/>
      <c r="BO267" s="71">
        <v>0</v>
      </c>
      <c r="BP267" s="71">
        <v>0</v>
      </c>
      <c r="BQ267" s="71">
        <v>1</v>
      </c>
      <c r="BR267" s="71">
        <v>0</v>
      </c>
      <c r="BS267" s="71">
        <v>0</v>
      </c>
      <c r="BT267" s="71">
        <v>0</v>
      </c>
      <c r="BU267"/>
      <c r="BV267" s="70">
        <v>22.622</v>
      </c>
      <c r="BW267" s="70">
        <v>0</v>
      </c>
      <c r="BX267" s="70">
        <v>0</v>
      </c>
      <c r="BY267" s="70">
        <v>0</v>
      </c>
      <c r="BZ267" s="70">
        <v>0</v>
      </c>
      <c r="CA267" s="70">
        <v>0</v>
      </c>
      <c r="CB267" s="70">
        <v>0</v>
      </c>
      <c r="CC267" s="70">
        <v>0</v>
      </c>
      <c r="CD267" s="70">
        <v>0</v>
      </c>
    </row>
    <row r="268" spans="1:82">
      <c r="A268" s="70" t="s">
        <v>2139</v>
      </c>
      <c r="B268" s="70">
        <v>76</v>
      </c>
      <c r="C268" s="70">
        <v>8</v>
      </c>
      <c r="D268" s="70">
        <v>5</v>
      </c>
      <c r="E268" s="70">
        <v>2011</v>
      </c>
      <c r="F268" s="70" t="s">
        <v>178</v>
      </c>
      <c r="G268" s="70" t="s">
        <v>1800</v>
      </c>
      <c r="H268" s="70" t="s">
        <v>1801</v>
      </c>
      <c r="I268" s="148"/>
      <c r="J268" s="71">
        <v>129.14995612252611</v>
      </c>
      <c r="K268" s="71">
        <v>3.115847585788996</v>
      </c>
      <c r="L268" s="71">
        <v>12.44982281558368</v>
      </c>
      <c r="M268" s="71">
        <v>44.888546765070899</v>
      </c>
      <c r="N268" s="71">
        <v>61.185186081553127</v>
      </c>
      <c r="O268" s="71">
        <v>26.854520702952467</v>
      </c>
      <c r="P268" s="71">
        <v>23.960432368331421</v>
      </c>
      <c r="Q268" s="71">
        <v>1.70481087653595</v>
      </c>
      <c r="R268" s="71">
        <v>2.9253454495815658</v>
      </c>
      <c r="S268" s="71">
        <v>0</v>
      </c>
      <c r="T268" s="72"/>
      <c r="U268" s="71">
        <v>4744436</v>
      </c>
      <c r="V268" s="71">
        <v>990</v>
      </c>
      <c r="W268" s="71">
        <v>237</v>
      </c>
      <c r="X268" s="71">
        <v>8715</v>
      </c>
      <c r="Y268" s="71">
        <v>12140</v>
      </c>
      <c r="Z268" s="71">
        <v>13935</v>
      </c>
      <c r="AA268" s="71">
        <v>4842</v>
      </c>
      <c r="AB268" s="71">
        <v>24293</v>
      </c>
      <c r="AC268" s="71">
        <v>510004</v>
      </c>
      <c r="AD268" s="71">
        <v>0</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22.587</v>
      </c>
      <c r="BK268" s="71">
        <v>0</v>
      </c>
      <c r="BL268" s="71">
        <v>0</v>
      </c>
      <c r="BM268" s="71">
        <v>0</v>
      </c>
      <c r="BN268" s="72"/>
      <c r="BO268" s="71">
        <v>0</v>
      </c>
      <c r="BP268" s="71">
        <v>0</v>
      </c>
      <c r="BQ268" s="71">
        <v>1</v>
      </c>
      <c r="BR268" s="71">
        <v>0</v>
      </c>
      <c r="BS268" s="71">
        <v>0</v>
      </c>
      <c r="BT268" s="71">
        <v>0</v>
      </c>
      <c r="BU268"/>
      <c r="BV268" s="70">
        <v>22.587</v>
      </c>
      <c r="BW268" s="70">
        <v>0</v>
      </c>
      <c r="BX268" s="70">
        <v>0</v>
      </c>
      <c r="BY268" s="70">
        <v>0</v>
      </c>
      <c r="BZ268" s="70">
        <v>0</v>
      </c>
      <c r="CA268" s="70">
        <v>0</v>
      </c>
      <c r="CB268" s="70">
        <v>0</v>
      </c>
      <c r="CC268" s="70">
        <v>0</v>
      </c>
      <c r="CD268" s="70">
        <v>0</v>
      </c>
    </row>
    <row r="269" spans="1:82">
      <c r="A269" s="70" t="s">
        <v>2140</v>
      </c>
      <c r="B269" s="70">
        <v>77</v>
      </c>
      <c r="C269" s="70">
        <v>9</v>
      </c>
      <c r="D269" s="70">
        <v>5</v>
      </c>
      <c r="E269" s="70">
        <v>2012</v>
      </c>
      <c r="F269" s="70" t="s">
        <v>179</v>
      </c>
      <c r="G269" s="70" t="s">
        <v>1800</v>
      </c>
      <c r="H269" s="70" t="s">
        <v>1801</v>
      </c>
      <c r="I269" s="148"/>
      <c r="J269" s="71">
        <v>136.09903300979161</v>
      </c>
      <c r="K269" s="71">
        <v>3.5101228139906411</v>
      </c>
      <c r="L269" s="71">
        <v>12.561501015559321</v>
      </c>
      <c r="M269" s="71">
        <v>55.751432456180822</v>
      </c>
      <c r="N269" s="71">
        <v>68.142646295442603</v>
      </c>
      <c r="O269" s="71">
        <v>26.752180231893302</v>
      </c>
      <c r="P269" s="71">
        <v>23.713556226431471</v>
      </c>
      <c r="Q269" s="71">
        <v>1.8428644145872299</v>
      </c>
      <c r="R269" s="71">
        <v>2.51281602701602</v>
      </c>
      <c r="S269" s="71">
        <v>0</v>
      </c>
      <c r="T269" s="72"/>
      <c r="U269" s="71">
        <v>4790411</v>
      </c>
      <c r="V269" s="71">
        <v>990</v>
      </c>
      <c r="W269" s="71">
        <v>237</v>
      </c>
      <c r="X269" s="71">
        <v>8715</v>
      </c>
      <c r="Y269" s="71">
        <v>12308</v>
      </c>
      <c r="Z269" s="71">
        <v>13992</v>
      </c>
      <c r="AA269" s="71">
        <v>4765</v>
      </c>
      <c r="AB269" s="71">
        <v>24170</v>
      </c>
      <c r="AC269" s="71">
        <v>426737</v>
      </c>
      <c r="AD269" s="71">
        <v>0</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26.396000000000001</v>
      </c>
      <c r="BK269" s="71">
        <v>0</v>
      </c>
      <c r="BL269" s="71">
        <v>0</v>
      </c>
      <c r="BM269" s="71">
        <v>0</v>
      </c>
      <c r="BN269" s="72"/>
      <c r="BO269" s="71">
        <v>0</v>
      </c>
      <c r="BP269" s="71">
        <v>0</v>
      </c>
      <c r="BQ269" s="71">
        <v>1</v>
      </c>
      <c r="BR269" s="71">
        <v>0</v>
      </c>
      <c r="BS269" s="71">
        <v>0</v>
      </c>
      <c r="BT269" s="71">
        <v>0</v>
      </c>
      <c r="BU269"/>
      <c r="BV269" s="70">
        <v>26.396000000000001</v>
      </c>
      <c r="BW269" s="70">
        <v>0</v>
      </c>
      <c r="BX269" s="70">
        <v>0</v>
      </c>
      <c r="BY269" s="70">
        <v>0</v>
      </c>
      <c r="BZ269" s="70">
        <v>0</v>
      </c>
      <c r="CA269" s="70">
        <v>0</v>
      </c>
      <c r="CB269" s="70">
        <v>0</v>
      </c>
      <c r="CC269" s="70">
        <v>0</v>
      </c>
      <c r="CD269" s="70">
        <v>0</v>
      </c>
    </row>
    <row r="270" spans="1:82">
      <c r="A270" s="70" t="s">
        <v>2141</v>
      </c>
      <c r="B270" s="70">
        <v>78</v>
      </c>
      <c r="C270" s="70">
        <v>10</v>
      </c>
      <c r="D270" s="70">
        <v>5</v>
      </c>
      <c r="E270" s="70">
        <v>2013</v>
      </c>
      <c r="F270" s="70" t="s">
        <v>180</v>
      </c>
      <c r="G270" s="70" t="s">
        <v>1800</v>
      </c>
      <c r="H270" s="70" t="s">
        <v>1801</v>
      </c>
      <c r="I270" s="148"/>
      <c r="J270" s="71">
        <v>152.92975468722699</v>
      </c>
      <c r="K270" s="71">
        <v>2.9011284786749201</v>
      </c>
      <c r="L270" s="71">
        <v>11.09279589146634</v>
      </c>
      <c r="M270" s="71">
        <v>51.850165100709773</v>
      </c>
      <c r="N270" s="71">
        <v>65.856858922985197</v>
      </c>
      <c r="O270" s="71">
        <v>25.652720635763412</v>
      </c>
      <c r="P270" s="71">
        <v>23.613085249307414</v>
      </c>
      <c r="Q270" s="71">
        <v>1.8595342920101501</v>
      </c>
      <c r="R270" s="71">
        <v>2.9391909324074201</v>
      </c>
      <c r="S270" s="71">
        <v>2.9127191975706541</v>
      </c>
      <c r="T270" s="72"/>
      <c r="U270" s="71">
        <v>5480815</v>
      </c>
      <c r="V270" s="71">
        <v>990</v>
      </c>
      <c r="W270" s="71">
        <v>237</v>
      </c>
      <c r="X270" s="71">
        <v>8715</v>
      </c>
      <c r="Y270" s="71">
        <v>12274</v>
      </c>
      <c r="Z270" s="71">
        <v>14016</v>
      </c>
      <c r="AA270" s="71">
        <v>4727</v>
      </c>
      <c r="AB270" s="71">
        <v>24039</v>
      </c>
      <c r="AC270" s="71">
        <v>487235</v>
      </c>
      <c r="AD270" s="71">
        <v>2.9127191975706541</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27.843</v>
      </c>
      <c r="BK270" s="71">
        <v>0</v>
      </c>
      <c r="BL270" s="71">
        <v>0</v>
      </c>
      <c r="BM270" s="71">
        <v>0</v>
      </c>
      <c r="BN270" s="72"/>
      <c r="BO270" s="71">
        <v>0</v>
      </c>
      <c r="BP270" s="71">
        <v>0</v>
      </c>
      <c r="BQ270" s="71">
        <v>1</v>
      </c>
      <c r="BR270" s="71">
        <v>0</v>
      </c>
      <c r="BS270" s="71">
        <v>0</v>
      </c>
      <c r="BT270" s="71">
        <v>0</v>
      </c>
      <c r="BU270"/>
      <c r="BV270" s="70">
        <v>27.843</v>
      </c>
      <c r="BW270" s="70">
        <v>0</v>
      </c>
      <c r="BX270" s="70">
        <v>0</v>
      </c>
      <c r="BY270" s="70">
        <v>0</v>
      </c>
      <c r="BZ270" s="70">
        <v>0</v>
      </c>
      <c r="CA270" s="70">
        <v>0</v>
      </c>
      <c r="CB270" s="70">
        <v>0</v>
      </c>
      <c r="CC270" s="70">
        <v>0</v>
      </c>
      <c r="CD270" s="70">
        <v>0</v>
      </c>
    </row>
    <row r="271" spans="1:82">
      <c r="A271" s="70" t="s">
        <v>2142</v>
      </c>
      <c r="B271" s="70">
        <v>79</v>
      </c>
      <c r="C271" s="70">
        <v>11</v>
      </c>
      <c r="D271" s="70">
        <v>5</v>
      </c>
      <c r="E271" s="70">
        <v>2014</v>
      </c>
      <c r="F271" s="70" t="s">
        <v>181</v>
      </c>
      <c r="G271" s="70" t="s">
        <v>1800</v>
      </c>
      <c r="H271" s="70" t="s">
        <v>1801</v>
      </c>
      <c r="I271" s="148"/>
      <c r="J271" s="71">
        <v>121.94791783267701</v>
      </c>
      <c r="K271" s="71">
        <v>3.0320318824399699</v>
      </c>
      <c r="L271" s="71">
        <v>10.40864505870098</v>
      </c>
      <c r="M271" s="71">
        <v>51.422351887384039</v>
      </c>
      <c r="N271" s="71">
        <v>69.26803487742545</v>
      </c>
      <c r="O271" s="71">
        <v>24.319917513437325</v>
      </c>
      <c r="P271" s="71">
        <v>23.369265438750983</v>
      </c>
      <c r="Q271" s="71">
        <v>1.75479651500747</v>
      </c>
      <c r="R271" s="71">
        <v>2.757637656680433</v>
      </c>
      <c r="S271" s="71">
        <v>2.561190449871225</v>
      </c>
      <c r="T271" s="72"/>
      <c r="U271" s="71">
        <v>4853908</v>
      </c>
      <c r="V271" s="71">
        <v>899</v>
      </c>
      <c r="W271" s="71">
        <v>227</v>
      </c>
      <c r="X271" s="71">
        <v>8217</v>
      </c>
      <c r="Y271" s="71">
        <v>12192</v>
      </c>
      <c r="Z271" s="71">
        <v>13995</v>
      </c>
      <c r="AA271" s="71">
        <v>4654</v>
      </c>
      <c r="AB271" s="71">
        <v>23644</v>
      </c>
      <c r="AC271" s="71">
        <v>458576</v>
      </c>
      <c r="AD271" s="71">
        <v>2.561190449871225</v>
      </c>
      <c r="AE271" s="72"/>
      <c r="AF271" s="71"/>
      <c r="AG271" s="71"/>
      <c r="AH271" s="71"/>
      <c r="AI271" s="71"/>
      <c r="AJ271" s="71"/>
      <c r="AK271" s="71"/>
      <c r="AL271" s="71"/>
      <c r="AM271" s="71"/>
      <c r="AN271" s="71"/>
      <c r="AO271" s="71"/>
      <c r="AP271" s="71"/>
      <c r="AQ271" s="72"/>
      <c r="AR271" s="71">
        <v>69</v>
      </c>
      <c r="AS271" s="71">
        <v>18</v>
      </c>
      <c r="AT271" s="71">
        <v>0</v>
      </c>
      <c r="AU271" s="71">
        <v>0</v>
      </c>
      <c r="AV271" s="71">
        <v>0</v>
      </c>
      <c r="AW271" s="71">
        <v>0</v>
      </c>
      <c r="AX271" s="71"/>
      <c r="AY271" s="72"/>
      <c r="AZ271" s="71">
        <v>356.447</v>
      </c>
      <c r="BA271" s="71">
        <v>11093.9</v>
      </c>
      <c r="BB271" s="71">
        <v>0</v>
      </c>
      <c r="BC271" s="71">
        <v>0</v>
      </c>
      <c r="BD271" s="71">
        <v>0</v>
      </c>
      <c r="BE271" s="71">
        <v>0</v>
      </c>
      <c r="BF271" s="71"/>
      <c r="BG271" s="72"/>
      <c r="BH271" s="71">
        <v>0</v>
      </c>
      <c r="BI271" s="71">
        <v>0</v>
      </c>
      <c r="BJ271" s="71">
        <v>30.917999999999999</v>
      </c>
      <c r="BK271" s="71">
        <v>0</v>
      </c>
      <c r="BL271" s="71">
        <v>0</v>
      </c>
      <c r="BM271" s="71">
        <v>0</v>
      </c>
      <c r="BN271" s="72"/>
      <c r="BO271" s="71">
        <v>0</v>
      </c>
      <c r="BP271" s="71">
        <v>0</v>
      </c>
      <c r="BQ271" s="71">
        <v>2</v>
      </c>
      <c r="BR271" s="71">
        <v>0</v>
      </c>
      <c r="BS271" s="71">
        <v>0</v>
      </c>
      <c r="BT271" s="71">
        <v>0</v>
      </c>
      <c r="BU271"/>
      <c r="BV271" s="70">
        <v>30.917999999999999</v>
      </c>
      <c r="BW271" s="70">
        <v>0</v>
      </c>
      <c r="BX271" s="70">
        <v>0</v>
      </c>
      <c r="BY271" s="70">
        <v>0</v>
      </c>
      <c r="BZ271" s="70">
        <v>0</v>
      </c>
      <c r="CA271" s="70">
        <v>0</v>
      </c>
      <c r="CB271" s="70">
        <v>0</v>
      </c>
      <c r="CC271" s="70">
        <v>0</v>
      </c>
      <c r="CD271" s="70">
        <v>0</v>
      </c>
    </row>
    <row r="272" spans="1:82">
      <c r="A272" s="70" t="s">
        <v>2143</v>
      </c>
      <c r="B272" s="70">
        <v>80</v>
      </c>
      <c r="C272" s="70">
        <v>12</v>
      </c>
      <c r="D272" s="70">
        <v>5</v>
      </c>
      <c r="E272" s="70">
        <v>2015</v>
      </c>
      <c r="F272" s="70" t="s">
        <v>182</v>
      </c>
      <c r="G272" s="70" t="s">
        <v>1800</v>
      </c>
      <c r="H272" s="70" t="s">
        <v>1801</v>
      </c>
      <c r="I272" s="148"/>
      <c r="J272" s="71">
        <v>122.8218631553701</v>
      </c>
      <c r="K272" s="71">
        <v>2.907403387092486</v>
      </c>
      <c r="L272" s="71">
        <v>10.9561847929916</v>
      </c>
      <c r="M272" s="71">
        <v>49.754871136886727</v>
      </c>
      <c r="N272" s="71">
        <v>63.43003906350522</v>
      </c>
      <c r="O272" s="71">
        <v>24.045065868635792</v>
      </c>
      <c r="P272" s="71">
        <v>23.081185455736826</v>
      </c>
      <c r="Q272" s="71">
        <v>1.6911686520618501</v>
      </c>
      <c r="R272" s="71">
        <v>2.4010773795287612</v>
      </c>
      <c r="S272" s="71">
        <v>2.0478690341413959</v>
      </c>
      <c r="T272" s="72"/>
      <c r="U272" s="71">
        <v>4901456</v>
      </c>
      <c r="V272" s="71">
        <v>899</v>
      </c>
      <c r="W272" s="71">
        <v>227</v>
      </c>
      <c r="X272" s="71">
        <v>8217</v>
      </c>
      <c r="Y272" s="71">
        <v>12130</v>
      </c>
      <c r="Z272" s="71">
        <v>13970</v>
      </c>
      <c r="AA272" s="71">
        <v>4593</v>
      </c>
      <c r="AB272" s="71">
        <v>23277</v>
      </c>
      <c r="AC272" s="71">
        <v>410425</v>
      </c>
      <c r="AD272" s="71">
        <v>2.0478690341413959</v>
      </c>
      <c r="AE272" s="72"/>
      <c r="AF272" s="71">
        <v>37826009.173787177</v>
      </c>
      <c r="AG272" s="71">
        <v>1936969.900174635</v>
      </c>
      <c r="AH272" s="71">
        <v>1416655.1202850831</v>
      </c>
      <c r="AI272" s="71">
        <v>52260786.926407158</v>
      </c>
      <c r="AJ272" s="71">
        <v>53724347.656086519</v>
      </c>
      <c r="AK272" s="71">
        <v>0</v>
      </c>
      <c r="AL272" s="71">
        <v>0</v>
      </c>
      <c r="AM272" s="71">
        <v>3190015.2066574362</v>
      </c>
      <c r="AN272" s="71">
        <v>0</v>
      </c>
      <c r="AO272" s="71">
        <v>0</v>
      </c>
      <c r="AP272" s="71">
        <v>150354783.98339799</v>
      </c>
      <c r="AQ272" s="72"/>
      <c r="AR272" s="71">
        <v>71</v>
      </c>
      <c r="AS272" s="71">
        <v>22</v>
      </c>
      <c r="AT272" s="71">
        <v>0</v>
      </c>
      <c r="AU272" s="71">
        <v>0</v>
      </c>
      <c r="AV272" s="71">
        <v>0</v>
      </c>
      <c r="AW272" s="71">
        <v>0</v>
      </c>
      <c r="AX272" s="71"/>
      <c r="AY272" s="72"/>
      <c r="AZ272" s="71">
        <v>374.947</v>
      </c>
      <c r="BA272" s="71">
        <v>13618</v>
      </c>
      <c r="BB272" s="71">
        <v>0</v>
      </c>
      <c r="BC272" s="71">
        <v>0</v>
      </c>
      <c r="BD272" s="71">
        <v>0</v>
      </c>
      <c r="BE272" s="71">
        <v>0</v>
      </c>
      <c r="BF272" s="71"/>
      <c r="BG272" s="72"/>
      <c r="BH272" s="71">
        <v>0</v>
      </c>
      <c r="BI272" s="71">
        <v>0</v>
      </c>
      <c r="BJ272" s="71">
        <v>31.001999999999999</v>
      </c>
      <c r="BK272" s="71">
        <v>0</v>
      </c>
      <c r="BL272" s="71">
        <v>0</v>
      </c>
      <c r="BM272" s="71">
        <v>0</v>
      </c>
      <c r="BN272" s="72"/>
      <c r="BO272" s="71">
        <v>0</v>
      </c>
      <c r="BP272" s="71">
        <v>0</v>
      </c>
      <c r="BQ272" s="71">
        <v>2</v>
      </c>
      <c r="BR272" s="71">
        <v>0</v>
      </c>
      <c r="BS272" s="71">
        <v>0</v>
      </c>
      <c r="BT272" s="71">
        <v>0</v>
      </c>
      <c r="BU272"/>
      <c r="BV272" s="70">
        <v>31.001999999999999</v>
      </c>
      <c r="BW272" s="70">
        <v>0</v>
      </c>
      <c r="BX272" s="70">
        <v>0</v>
      </c>
      <c r="BY272" s="70">
        <v>0</v>
      </c>
      <c r="BZ272" s="70">
        <v>0</v>
      </c>
      <c r="CA272" s="70">
        <v>0</v>
      </c>
      <c r="CB272" s="70">
        <v>0</v>
      </c>
      <c r="CC272" s="70">
        <v>0</v>
      </c>
      <c r="CD272" s="70">
        <v>0</v>
      </c>
    </row>
    <row r="273" spans="1:82">
      <c r="A273" s="70" t="s">
        <v>2144</v>
      </c>
      <c r="B273" s="70">
        <v>81</v>
      </c>
      <c r="C273" s="70">
        <v>13</v>
      </c>
      <c r="D273" s="70">
        <v>5</v>
      </c>
      <c r="E273" s="70">
        <v>2016</v>
      </c>
      <c r="F273" s="70" t="s">
        <v>155</v>
      </c>
      <c r="G273" s="1064" t="s">
        <v>1800</v>
      </c>
      <c r="H273" s="70" t="s">
        <v>1801</v>
      </c>
      <c r="I273" s="148"/>
      <c r="J273" s="71">
        <v>140.47447320448282</v>
      </c>
      <c r="K273" s="71">
        <v>2.7424898210397153</v>
      </c>
      <c r="L273" s="71">
        <v>11.781713310470403</v>
      </c>
      <c r="M273" s="71">
        <v>42.659031743120515</v>
      </c>
      <c r="N273" s="71">
        <v>64.142552850798765</v>
      </c>
      <c r="O273" s="71">
        <v>23.601749103220165</v>
      </c>
      <c r="P273" s="71">
        <v>24.21587011935862</v>
      </c>
      <c r="Q273" s="71">
        <v>1.6150719488479648</v>
      </c>
      <c r="R273" s="71">
        <v>2.5080318553580123</v>
      </c>
      <c r="S273" s="71">
        <v>2.2039667513070831</v>
      </c>
      <c r="T273" s="72"/>
      <c r="U273" s="71">
        <v>5336078</v>
      </c>
      <c r="V273" s="71">
        <v>899</v>
      </c>
      <c r="W273" s="71">
        <v>227</v>
      </c>
      <c r="X273" s="71">
        <v>8217</v>
      </c>
      <c r="Y273" s="71">
        <v>12062</v>
      </c>
      <c r="Z273" s="71">
        <v>13881</v>
      </c>
      <c r="AA273" s="71">
        <v>4984</v>
      </c>
      <c r="AB273" s="71">
        <v>22866</v>
      </c>
      <c r="AC273" s="71">
        <v>428347.15313362202</v>
      </c>
      <c r="AD273" s="71">
        <v>2.2039667513070831</v>
      </c>
      <c r="AE273" s="72"/>
      <c r="AF273" s="71">
        <v>44019953.555371411</v>
      </c>
      <c r="AG273" s="71">
        <v>1846328.4460226351</v>
      </c>
      <c r="AH273" s="71">
        <v>1200685.0209767891</v>
      </c>
      <c r="AI273" s="71">
        <v>52166684.979627669</v>
      </c>
      <c r="AJ273" s="71">
        <v>53064722.002227686</v>
      </c>
      <c r="AK273" s="71">
        <v>0</v>
      </c>
      <c r="AL273" s="71">
        <v>0</v>
      </c>
      <c r="AM273" s="71">
        <v>3136123.949911579</v>
      </c>
      <c r="AN273" s="71">
        <v>0</v>
      </c>
      <c r="AO273" s="71">
        <v>0</v>
      </c>
      <c r="AP273" s="71">
        <v>155434497.95413777</v>
      </c>
      <c r="AQ273" s="72"/>
      <c r="AR273" s="71">
        <v>78</v>
      </c>
      <c r="AS273" s="71">
        <v>29</v>
      </c>
      <c r="AT273" s="71">
        <v>0</v>
      </c>
      <c r="AU273" s="71">
        <v>0</v>
      </c>
      <c r="AV273" s="71">
        <v>0</v>
      </c>
      <c r="AW273" s="71">
        <v>1</v>
      </c>
      <c r="AX273" s="71"/>
      <c r="AY273" s="72"/>
      <c r="AZ273" s="71">
        <v>420.74700000000001</v>
      </c>
      <c r="BA273" s="71">
        <v>15733.1</v>
      </c>
      <c r="BB273" s="71">
        <v>0</v>
      </c>
      <c r="BC273" s="71">
        <v>0</v>
      </c>
      <c r="BD273" s="71">
        <v>0</v>
      </c>
      <c r="BE273" s="71">
        <v>33500</v>
      </c>
      <c r="BF273" s="71"/>
      <c r="BG273" s="72"/>
      <c r="BH273" s="71">
        <v>0</v>
      </c>
      <c r="BI273" s="71">
        <v>0</v>
      </c>
      <c r="BJ273" s="71">
        <v>29.667999999999999</v>
      </c>
      <c r="BK273" s="71">
        <v>66.424000000000007</v>
      </c>
      <c r="BL273" s="71">
        <v>0</v>
      </c>
      <c r="BM273" s="71">
        <v>0</v>
      </c>
      <c r="BN273" s="72"/>
      <c r="BO273" s="71">
        <v>0</v>
      </c>
      <c r="BP273" s="71">
        <v>0</v>
      </c>
      <c r="BQ273" s="71">
        <v>2</v>
      </c>
      <c r="BR273" s="71">
        <v>1</v>
      </c>
      <c r="BS273" s="71">
        <v>0</v>
      </c>
      <c r="BT273" s="71">
        <v>0</v>
      </c>
      <c r="BU273"/>
      <c r="BV273" s="70">
        <v>47.37</v>
      </c>
      <c r="BW273" s="70">
        <v>0</v>
      </c>
      <c r="BX273" s="70">
        <v>0</v>
      </c>
      <c r="BY273" s="70">
        <v>2.6680000000000001</v>
      </c>
      <c r="BZ273" s="70">
        <v>46.054000000000002</v>
      </c>
      <c r="CA273" s="70">
        <v>0</v>
      </c>
      <c r="CB273" s="70">
        <v>0</v>
      </c>
      <c r="CC273" s="70">
        <v>0</v>
      </c>
      <c r="CD273" s="70">
        <v>0</v>
      </c>
    </row>
    <row r="274" spans="1:82">
      <c r="A274" s="70" t="s">
        <v>2145</v>
      </c>
      <c r="B274" s="70">
        <v>82</v>
      </c>
      <c r="C274" s="70">
        <v>14</v>
      </c>
      <c r="D274" s="70">
        <v>5</v>
      </c>
      <c r="E274" s="70">
        <v>2017</v>
      </c>
      <c r="F274" s="70" t="s">
        <v>156</v>
      </c>
      <c r="G274" s="1064" t="s">
        <v>1800</v>
      </c>
      <c r="H274" s="70" t="s">
        <v>1801</v>
      </c>
      <c r="I274" s="148"/>
      <c r="J274" s="71">
        <v>144.24079276050497</v>
      </c>
      <c r="K274" s="71">
        <v>2.8024139695428478</v>
      </c>
      <c r="L274" s="71">
        <v>10.635471071133479</v>
      </c>
      <c r="M274" s="71">
        <v>42.77378327947735</v>
      </c>
      <c r="N274" s="71">
        <v>62.657912756291914</v>
      </c>
      <c r="O274" s="71">
        <v>23.323667802260079</v>
      </c>
      <c r="P274" s="71">
        <v>24.072127116658397</v>
      </c>
      <c r="Q274" s="71">
        <v>1.5386558944945501</v>
      </c>
      <c r="R274" s="71">
        <v>2.5266078471199225</v>
      </c>
      <c r="S274" s="71">
        <v>2.1869619157151114</v>
      </c>
      <c r="T274" s="72"/>
      <c r="U274" s="71">
        <v>5391377</v>
      </c>
      <c r="V274" s="71">
        <v>899</v>
      </c>
      <c r="W274" s="71">
        <v>227</v>
      </c>
      <c r="X274" s="71">
        <v>8217</v>
      </c>
      <c r="Y274" s="71">
        <v>12041</v>
      </c>
      <c r="Z274" s="71">
        <v>13945</v>
      </c>
      <c r="AA274" s="71">
        <v>4986</v>
      </c>
      <c r="AB274" s="71">
        <v>22527</v>
      </c>
      <c r="AC274" s="71">
        <v>440081.99999999988</v>
      </c>
      <c r="AD274" s="71">
        <v>2.186961915715111</v>
      </c>
      <c r="AE274" s="72"/>
      <c r="AF274" s="71">
        <v>43703975.897151023</v>
      </c>
      <c r="AG274" s="71">
        <v>1851693.0422537311</v>
      </c>
      <c r="AH274" s="71">
        <v>1466763.789409538</v>
      </c>
      <c r="AI274" s="71">
        <v>50876048.356193103</v>
      </c>
      <c r="AJ274" s="71">
        <v>48035324.578458823</v>
      </c>
      <c r="AK274" s="71">
        <v>0</v>
      </c>
      <c r="AL274" s="71">
        <v>0</v>
      </c>
      <c r="AM274" s="71">
        <v>3094463.754765891</v>
      </c>
      <c r="AN274" s="71">
        <v>0</v>
      </c>
      <c r="AO274" s="71">
        <v>0</v>
      </c>
      <c r="AP274" s="71">
        <v>149028269.41823211</v>
      </c>
      <c r="AQ274" s="72"/>
      <c r="AR274" s="71">
        <v>80</v>
      </c>
      <c r="AS274" s="71">
        <v>32</v>
      </c>
      <c r="AT274" s="71">
        <v>0</v>
      </c>
      <c r="AU274" s="71">
        <v>0</v>
      </c>
      <c r="AV274" s="71">
        <v>0</v>
      </c>
      <c r="AW274" s="71">
        <v>1</v>
      </c>
      <c r="AX274" s="71"/>
      <c r="AY274" s="72"/>
      <c r="AZ274" s="71">
        <v>425.24700000000001</v>
      </c>
      <c r="BA274" s="71">
        <v>17332.099999999999</v>
      </c>
      <c r="BB274" s="71">
        <v>0</v>
      </c>
      <c r="BC274" s="71">
        <v>0</v>
      </c>
      <c r="BD274" s="71">
        <v>0</v>
      </c>
      <c r="BE274" s="71">
        <v>33500</v>
      </c>
      <c r="BF274" s="71"/>
      <c r="BG274" s="72"/>
      <c r="BH274" s="71">
        <v>0</v>
      </c>
      <c r="BI274" s="71">
        <v>0</v>
      </c>
      <c r="BJ274" s="71">
        <v>26.379000000000001</v>
      </c>
      <c r="BK274" s="71">
        <v>102.121</v>
      </c>
      <c r="BL274" s="71">
        <v>0</v>
      </c>
      <c r="BM274" s="71">
        <v>0</v>
      </c>
      <c r="BN274" s="72"/>
      <c r="BO274" s="71">
        <v>0</v>
      </c>
      <c r="BP274" s="71">
        <v>0</v>
      </c>
      <c r="BQ274" s="71">
        <v>2</v>
      </c>
      <c r="BR274" s="71">
        <v>1</v>
      </c>
      <c r="BS274" s="71">
        <v>0</v>
      </c>
      <c r="BT274" s="71">
        <v>0</v>
      </c>
      <c r="BU274"/>
      <c r="BV274" s="70">
        <v>38.021000000000001</v>
      </c>
      <c r="BW274" s="70">
        <v>0</v>
      </c>
      <c r="BX274" s="70">
        <v>0</v>
      </c>
      <c r="BY274" s="70">
        <v>5.6589999999999998</v>
      </c>
      <c r="BZ274" s="70">
        <v>84.82</v>
      </c>
      <c r="CA274" s="70">
        <v>0</v>
      </c>
      <c r="CB274" s="70">
        <v>0</v>
      </c>
      <c r="CC274" s="70">
        <v>0</v>
      </c>
      <c r="CD274" s="70">
        <v>0</v>
      </c>
    </row>
    <row r="275" spans="1:82">
      <c r="A275" s="70" t="s">
        <v>2146</v>
      </c>
      <c r="B275" s="70">
        <v>83</v>
      </c>
      <c r="C275" s="70">
        <v>15</v>
      </c>
      <c r="D275" s="70">
        <v>5</v>
      </c>
      <c r="E275" s="70">
        <v>2018</v>
      </c>
      <c r="F275" s="70" t="s">
        <v>183</v>
      </c>
      <c r="G275" s="70" t="s">
        <v>1800</v>
      </c>
      <c r="H275" s="70" t="s">
        <v>1801</v>
      </c>
      <c r="I275" s="148"/>
      <c r="J275" s="71">
        <v>132.09353289790221</v>
      </c>
      <c r="K275" s="71">
        <v>2.608288360289329</v>
      </c>
      <c r="L275" s="71">
        <v>9.7566748216178318</v>
      </c>
      <c r="M275" s="71">
        <v>42.984746845677698</v>
      </c>
      <c r="N275" s="71">
        <v>57.151493134801278</v>
      </c>
      <c r="O275" s="71">
        <v>22.777152836886341</v>
      </c>
      <c r="P275" s="71">
        <v>23.928105153021818</v>
      </c>
      <c r="Q275" s="71">
        <v>1.39716709103311</v>
      </c>
      <c r="R275" s="71">
        <v>2.5396383363350297</v>
      </c>
      <c r="S275" s="71">
        <v>2.9435609030369707</v>
      </c>
      <c r="T275" s="72"/>
      <c r="U275" s="71">
        <v>5158938</v>
      </c>
      <c r="V275" s="71">
        <v>899</v>
      </c>
      <c r="W275" s="71">
        <v>227</v>
      </c>
      <c r="X275" s="71">
        <v>8217</v>
      </c>
      <c r="Y275" s="71">
        <v>11929</v>
      </c>
      <c r="Z275" s="71">
        <v>13879</v>
      </c>
      <c r="AA275" s="71">
        <v>5006</v>
      </c>
      <c r="AB275" s="71">
        <v>22044</v>
      </c>
      <c r="AC275" s="71">
        <v>440617.99999999988</v>
      </c>
      <c r="AD275" s="71">
        <v>2.9435609030369712</v>
      </c>
      <c r="AE275" s="72"/>
      <c r="AF275" s="71">
        <v>41979690.286370397</v>
      </c>
      <c r="AG275" s="71">
        <v>1675339.23776939</v>
      </c>
      <c r="AH275" s="71">
        <v>1382425.0519957519</v>
      </c>
      <c r="AI275" s="71">
        <v>52005713.591667533</v>
      </c>
      <c r="AJ275" s="71">
        <v>44206798.751306348</v>
      </c>
      <c r="AK275" s="71">
        <v>0</v>
      </c>
      <c r="AL275" s="71">
        <v>0</v>
      </c>
      <c r="AM275" s="71">
        <v>3034381.084527588</v>
      </c>
      <c r="AN275" s="71">
        <v>0</v>
      </c>
      <c r="AO275" s="71">
        <v>0</v>
      </c>
      <c r="AP275" s="71">
        <v>144284348.00363702</v>
      </c>
      <c r="AQ275" s="72"/>
      <c r="AR275" s="71">
        <v>85</v>
      </c>
      <c r="AS275" s="71">
        <v>44</v>
      </c>
      <c r="AT275" s="71">
        <v>0</v>
      </c>
      <c r="AU275" s="71">
        <v>0</v>
      </c>
      <c r="AV275" s="71">
        <v>0</v>
      </c>
      <c r="AW275" s="71">
        <v>1</v>
      </c>
      <c r="AX275" s="71"/>
      <c r="AY275" s="72"/>
      <c r="AZ275" s="71">
        <v>458.45699999999999</v>
      </c>
      <c r="BA275" s="71">
        <v>21705</v>
      </c>
      <c r="BB275" s="71">
        <v>0</v>
      </c>
      <c r="BC275" s="71">
        <v>0</v>
      </c>
      <c r="BD275" s="71">
        <v>0</v>
      </c>
      <c r="BE275" s="71">
        <v>47500</v>
      </c>
      <c r="BF275" s="71"/>
      <c r="BG275" s="72"/>
      <c r="BH275" s="71">
        <v>0</v>
      </c>
      <c r="BI275" s="71">
        <v>0</v>
      </c>
      <c r="BJ275" s="71">
        <v>26.687000000000001</v>
      </c>
      <c r="BK275" s="71">
        <v>102.55200000000001</v>
      </c>
      <c r="BL275" s="71">
        <v>0</v>
      </c>
      <c r="BM275" s="71">
        <v>0</v>
      </c>
      <c r="BN275" s="72"/>
      <c r="BO275" s="71">
        <v>0</v>
      </c>
      <c r="BP275" s="71">
        <v>0</v>
      </c>
      <c r="BQ275" s="71">
        <v>2</v>
      </c>
      <c r="BR275" s="71">
        <v>1</v>
      </c>
      <c r="BS275" s="71">
        <v>0</v>
      </c>
      <c r="BT275" s="71">
        <v>0</v>
      </c>
      <c r="BU275"/>
      <c r="BV275" s="70">
        <v>37.237000000000002</v>
      </c>
      <c r="BW275" s="70">
        <v>0</v>
      </c>
      <c r="BX275" s="70">
        <v>0</v>
      </c>
      <c r="BY275" s="70">
        <v>5.9909999999999997</v>
      </c>
      <c r="BZ275" s="70">
        <v>86.010999999999996</v>
      </c>
      <c r="CA275" s="70">
        <v>0</v>
      </c>
      <c r="CB275" s="70">
        <v>0</v>
      </c>
      <c r="CC275" s="70">
        <v>0</v>
      </c>
      <c r="CD275" s="70">
        <v>0</v>
      </c>
    </row>
    <row r="276" spans="1:82">
      <c r="A276" s="70" t="s">
        <v>2147</v>
      </c>
      <c r="B276" s="70">
        <v>84</v>
      </c>
      <c r="C276" s="70">
        <v>16</v>
      </c>
      <c r="D276" s="70">
        <v>5</v>
      </c>
      <c r="E276" s="70">
        <v>2019</v>
      </c>
      <c r="F276" s="70" t="s">
        <v>158</v>
      </c>
      <c r="G276" s="70" t="s">
        <v>1800</v>
      </c>
      <c r="H276" s="70" t="s">
        <v>1801</v>
      </c>
      <c r="I276" s="148"/>
      <c r="J276" s="71">
        <v>141.0839772156472</v>
      </c>
      <c r="K276" s="71">
        <v>2.4202995364722564</v>
      </c>
      <c r="L276" s="71">
        <v>9.8003880539039816</v>
      </c>
      <c r="M276" s="71">
        <v>38.561221062361334</v>
      </c>
      <c r="N276" s="71">
        <v>57.236502179371243</v>
      </c>
      <c r="O276" s="71">
        <v>22.039174213193437</v>
      </c>
      <c r="P276" s="71">
        <v>22.105131380553527</v>
      </c>
      <c r="Q276" s="71">
        <v>1.3318299581980499</v>
      </c>
      <c r="R276" s="71">
        <v>2.6794448447226475</v>
      </c>
      <c r="S276" s="71">
        <v>2.6759513993862929</v>
      </c>
      <c r="T276" s="72"/>
      <c r="U276" s="71">
        <v>5796308</v>
      </c>
      <c r="V276" s="71">
        <v>899</v>
      </c>
      <c r="W276" s="71">
        <v>227</v>
      </c>
      <c r="X276" s="71">
        <v>8217</v>
      </c>
      <c r="Y276" s="71">
        <v>11801</v>
      </c>
      <c r="Z276" s="71">
        <v>13798</v>
      </c>
      <c r="AA276" s="71">
        <v>4590</v>
      </c>
      <c r="AB276" s="71">
        <v>21582</v>
      </c>
      <c r="AC276" s="71">
        <v>472488</v>
      </c>
      <c r="AD276" s="71">
        <v>2.6759513993862929</v>
      </c>
      <c r="AE276" s="72"/>
      <c r="AF276" s="71">
        <v>46282534.62414518</v>
      </c>
      <c r="AG276" s="71">
        <v>1674843.122803068</v>
      </c>
      <c r="AH276" s="71">
        <v>1492606.12281866</v>
      </c>
      <c r="AI276" s="71">
        <v>50961282.053536341</v>
      </c>
      <c r="AJ276" s="71">
        <v>46130965.651730567</v>
      </c>
      <c r="AK276" s="71">
        <v>0</v>
      </c>
      <c r="AL276" s="71">
        <v>0</v>
      </c>
      <c r="AM276" s="71">
        <v>2939305.9307909855</v>
      </c>
      <c r="AN276" s="71">
        <v>0</v>
      </c>
      <c r="AO276" s="71">
        <v>0</v>
      </c>
      <c r="AP276" s="71">
        <v>149481537.5058248</v>
      </c>
      <c r="AQ276" s="72"/>
      <c r="AR276" s="71">
        <v>88</v>
      </c>
      <c r="AS276" s="71">
        <v>58</v>
      </c>
      <c r="AT276" s="71">
        <v>0</v>
      </c>
      <c r="AU276" s="71">
        <v>0</v>
      </c>
      <c r="AV276" s="71">
        <v>0</v>
      </c>
      <c r="AW276" s="71">
        <v>1</v>
      </c>
      <c r="AX276" s="71"/>
      <c r="AY276" s="72"/>
      <c r="AZ276" s="71">
        <v>472.76700000000011</v>
      </c>
      <c r="BA276" s="71">
        <v>35348.300000000003</v>
      </c>
      <c r="BB276" s="71">
        <v>0</v>
      </c>
      <c r="BC276" s="71">
        <v>0</v>
      </c>
      <c r="BD276" s="71">
        <v>0</v>
      </c>
      <c r="BE276" s="71">
        <v>47500</v>
      </c>
      <c r="BF276" s="71"/>
      <c r="BG276" s="72"/>
      <c r="BH276" s="71">
        <v>0</v>
      </c>
      <c r="BI276" s="71">
        <v>0</v>
      </c>
      <c r="BJ276" s="71">
        <v>27.364000000000001</v>
      </c>
      <c r="BK276" s="71">
        <v>91.087000000000003</v>
      </c>
      <c r="BL276" s="71">
        <v>0</v>
      </c>
      <c r="BM276" s="71">
        <v>0</v>
      </c>
      <c r="BN276" s="72"/>
      <c r="BO276" s="71">
        <v>0</v>
      </c>
      <c r="BP276" s="71">
        <v>0</v>
      </c>
      <c r="BQ276" s="71">
        <v>2</v>
      </c>
      <c r="BR276" s="71">
        <v>1</v>
      </c>
      <c r="BS276" s="71">
        <v>0</v>
      </c>
      <c r="BT276" s="71">
        <v>0</v>
      </c>
      <c r="BU276"/>
      <c r="BV276" s="70">
        <v>30.382999999999999</v>
      </c>
      <c r="BW276" s="70">
        <v>0</v>
      </c>
      <c r="BX276" s="70">
        <v>0</v>
      </c>
      <c r="BY276" s="70">
        <v>5.7560000000000002</v>
      </c>
      <c r="BZ276" s="70">
        <v>82.311999999999998</v>
      </c>
      <c r="CA276" s="70">
        <v>0</v>
      </c>
      <c r="CB276" s="70">
        <v>0</v>
      </c>
      <c r="CC276" s="70">
        <v>0</v>
      </c>
      <c r="CD276" s="70">
        <v>0</v>
      </c>
    </row>
    <row r="277" spans="1:82">
      <c r="A277" s="70" t="s">
        <v>2148</v>
      </c>
      <c r="B277" s="70">
        <v>85</v>
      </c>
      <c r="C277" s="70">
        <v>17</v>
      </c>
      <c r="D277" s="70">
        <v>5</v>
      </c>
      <c r="E277" s="70">
        <v>2020</v>
      </c>
      <c r="F277" s="70" t="s">
        <v>159</v>
      </c>
      <c r="G277" s="70" t="s">
        <v>1800</v>
      </c>
      <c r="H277" s="70" t="s">
        <v>1801</v>
      </c>
      <c r="I277" s="148"/>
      <c r="J277" s="71">
        <v>146.22620321278779</v>
      </c>
      <c r="K277" s="71">
        <v>2.5636292549298458</v>
      </c>
      <c r="L277" s="71">
        <v>15.062221511435144</v>
      </c>
      <c r="M277" s="71">
        <v>33.988032512427175</v>
      </c>
      <c r="N277" s="71">
        <v>52.553839631398198</v>
      </c>
      <c r="O277" s="71">
        <v>19.205874232468798</v>
      </c>
      <c r="P277" s="71">
        <v>20.846944937552376</v>
      </c>
      <c r="Q277" s="71">
        <v>1.2568657406947701</v>
      </c>
      <c r="R277" s="71">
        <v>2.3888732303515985</v>
      </c>
      <c r="S277" s="71">
        <v>2.4814276625981928</v>
      </c>
      <c r="T277" s="72"/>
      <c r="U277" s="71">
        <v>6810112</v>
      </c>
      <c r="V277" s="71">
        <v>881</v>
      </c>
      <c r="W277" s="71">
        <v>310</v>
      </c>
      <c r="X277" s="71">
        <v>7616</v>
      </c>
      <c r="Y277" s="71">
        <v>11822</v>
      </c>
      <c r="Z277" s="71">
        <v>13724</v>
      </c>
      <c r="AA277" s="71">
        <v>4601</v>
      </c>
      <c r="AB277" s="71">
        <v>21317</v>
      </c>
      <c r="AC277" s="71">
        <v>423474.99999999994</v>
      </c>
      <c r="AD277" s="71">
        <v>2.4814276625981928</v>
      </c>
      <c r="AE277" s="72"/>
      <c r="AF277" s="71">
        <v>53172724.112517446</v>
      </c>
      <c r="AG277" s="71">
        <v>1642518.791399291</v>
      </c>
      <c r="AH277" s="71">
        <v>2208848.9993377598</v>
      </c>
      <c r="AI277" s="71">
        <v>43728647.507817939</v>
      </c>
      <c r="AJ277" s="71">
        <v>48546899.014608763</v>
      </c>
      <c r="AK277" s="71"/>
      <c r="AL277" s="71"/>
      <c r="AM277" s="71">
        <v>2782105.3368097162</v>
      </c>
      <c r="AN277" s="71"/>
      <c r="AO277" s="71"/>
      <c r="AP277" s="71">
        <v>152081743.76249093</v>
      </c>
      <c r="AQ277" s="72"/>
      <c r="AR277" s="71">
        <v>92</v>
      </c>
      <c r="AS277" s="71">
        <v>81</v>
      </c>
      <c r="AT277" s="71">
        <v>0</v>
      </c>
      <c r="AU277" s="71">
        <v>0</v>
      </c>
      <c r="AV277" s="71">
        <v>0</v>
      </c>
      <c r="AW277" s="71">
        <v>1</v>
      </c>
      <c r="AX277" s="71"/>
      <c r="AY277" s="72"/>
      <c r="AZ277" s="71">
        <v>501.56700000000001</v>
      </c>
      <c r="BA277" s="71">
        <v>36389.600000000013</v>
      </c>
      <c r="BB277" s="71">
        <v>0</v>
      </c>
      <c r="BC277" s="71">
        <v>0</v>
      </c>
      <c r="BD277" s="71">
        <v>0</v>
      </c>
      <c r="BE277" s="71">
        <v>47500</v>
      </c>
      <c r="BF277" s="71"/>
      <c r="BG277" s="72"/>
      <c r="BH277" s="71">
        <v>0</v>
      </c>
      <c r="BI277" s="71">
        <v>0</v>
      </c>
      <c r="BJ277" s="71">
        <v>30.451000000000001</v>
      </c>
      <c r="BK277" s="71">
        <v>8.0129999999999999</v>
      </c>
      <c r="BL277" s="71">
        <v>0</v>
      </c>
      <c r="BM277" s="71">
        <v>0</v>
      </c>
      <c r="BN277" s="72"/>
      <c r="BO277" s="71">
        <v>0</v>
      </c>
      <c r="BP277" s="71">
        <v>0</v>
      </c>
      <c r="BQ277" s="71">
        <v>2</v>
      </c>
      <c r="BR277" s="71">
        <v>1</v>
      </c>
      <c r="BS277" s="71">
        <v>0</v>
      </c>
      <c r="BT277" s="71">
        <v>0</v>
      </c>
      <c r="BU277"/>
      <c r="BV277" s="70">
        <v>38.463999999999999</v>
      </c>
      <c r="BW277" s="70">
        <v>0</v>
      </c>
      <c r="BX277" s="70">
        <v>0</v>
      </c>
      <c r="BY277" s="70">
        <v>0</v>
      </c>
      <c r="BZ277" s="70">
        <v>0</v>
      </c>
      <c r="CA277" s="70">
        <v>0</v>
      </c>
      <c r="CB277" s="70">
        <v>0</v>
      </c>
      <c r="CC277" s="70">
        <v>0</v>
      </c>
      <c r="CD277" s="70">
        <v>0</v>
      </c>
    </row>
    <row r="278" spans="1:82">
      <c r="A278" s="70" t="s">
        <v>2149</v>
      </c>
      <c r="B278" s="70">
        <v>85</v>
      </c>
      <c r="C278" s="70">
        <v>18</v>
      </c>
      <c r="D278" s="70">
        <v>5</v>
      </c>
      <c r="E278" s="70">
        <v>2021</v>
      </c>
      <c r="F278" s="70" t="s">
        <v>160</v>
      </c>
      <c r="G278" s="70" t="s">
        <v>1800</v>
      </c>
      <c r="H278" s="70" t="s">
        <v>1801</v>
      </c>
      <c r="I278" s="148"/>
      <c r="J278" s="71">
        <v>191.01919224920383</v>
      </c>
      <c r="K278" s="71">
        <v>2.4694865922262075</v>
      </c>
      <c r="L278" s="71">
        <v>13.745616819705869</v>
      </c>
      <c r="M278" s="71">
        <v>34.518806410833392</v>
      </c>
      <c r="N278" s="71">
        <v>51.244637157629207</v>
      </c>
      <c r="O278" s="71">
        <v>18.561715807601125</v>
      </c>
      <c r="P278" s="71">
        <v>21.439458086111344</v>
      </c>
      <c r="Q278" s="71">
        <v>1.22192538361354</v>
      </c>
      <c r="R278" s="71">
        <v>2.9989684708664655</v>
      </c>
      <c r="S278" s="71">
        <v>2.786579113410133</v>
      </c>
      <c r="T278" s="72"/>
      <c r="U278" s="71">
        <v>9135819</v>
      </c>
      <c r="V278" s="71">
        <v>881</v>
      </c>
      <c r="W278" s="71">
        <v>310</v>
      </c>
      <c r="X278" s="71">
        <v>7616</v>
      </c>
      <c r="Y278" s="71">
        <v>11668</v>
      </c>
      <c r="Z278" s="71">
        <v>13657</v>
      </c>
      <c r="AA278" s="71">
        <v>4614</v>
      </c>
      <c r="AB278" s="71">
        <v>20928</v>
      </c>
      <c r="AC278" s="71">
        <v>515740</v>
      </c>
      <c r="AD278" s="71">
        <v>2.786579113410133</v>
      </c>
      <c r="AE278" s="72"/>
      <c r="AF278" s="71">
        <v>69976441.158627182</v>
      </c>
      <c r="AG278" s="71">
        <v>1670882.5127233984</v>
      </c>
      <c r="AH278" s="71">
        <v>1980361.674924026</v>
      </c>
      <c r="AI278" s="71">
        <v>47983288.840305194</v>
      </c>
      <c r="AJ278" s="71">
        <v>46674378.614252098</v>
      </c>
      <c r="AK278" s="71">
        <v>0</v>
      </c>
      <c r="AL278" s="71">
        <v>0</v>
      </c>
      <c r="AM278" s="71">
        <v>2747090.6440416994</v>
      </c>
      <c r="AN278" s="71">
        <v>0</v>
      </c>
      <c r="AO278" s="71">
        <v>0</v>
      </c>
      <c r="AP278" s="71">
        <v>171032443.4448736</v>
      </c>
      <c r="AQ278" s="72"/>
      <c r="AR278" s="71">
        <v>101</v>
      </c>
      <c r="AS278" s="71">
        <v>87</v>
      </c>
      <c r="AT278" s="71">
        <v>0</v>
      </c>
      <c r="AU278" s="71">
        <v>0</v>
      </c>
      <c r="AV278" s="71">
        <v>0</v>
      </c>
      <c r="AW278" s="71">
        <v>1</v>
      </c>
      <c r="AX278" s="71"/>
      <c r="AY278" s="72"/>
      <c r="AZ278" s="71">
        <v>587.87399999999991</v>
      </c>
      <c r="BA278" s="71">
        <v>36687.000000000007</v>
      </c>
      <c r="BB278" s="71">
        <v>0</v>
      </c>
      <c r="BC278" s="71">
        <v>0</v>
      </c>
      <c r="BD278" s="71">
        <v>0</v>
      </c>
      <c r="BE278" s="71">
        <v>47500</v>
      </c>
      <c r="BF278" s="71"/>
      <c r="BG278" s="72"/>
      <c r="BH278" s="71">
        <v>0</v>
      </c>
      <c r="BI278" s="71">
        <v>0</v>
      </c>
      <c r="BJ278" s="71">
        <v>28.925999999999998</v>
      </c>
      <c r="BK278" s="71">
        <v>95.162999999999997</v>
      </c>
      <c r="BL278" s="71">
        <v>0</v>
      </c>
      <c r="BM278" s="71">
        <v>0</v>
      </c>
      <c r="BN278" s="72"/>
      <c r="BO278" s="71">
        <v>0</v>
      </c>
      <c r="BP278" s="71">
        <v>0</v>
      </c>
      <c r="BQ278" s="71">
        <v>2</v>
      </c>
      <c r="BR278" s="71">
        <v>1</v>
      </c>
      <c r="BS278" s="71">
        <v>0</v>
      </c>
      <c r="BT278" s="71">
        <v>0</v>
      </c>
      <c r="BU278"/>
      <c r="BV278" s="70">
        <v>36.427999999999997</v>
      </c>
      <c r="BW278" s="70">
        <v>0</v>
      </c>
      <c r="BX278" s="70">
        <v>0</v>
      </c>
      <c r="BY278" s="70">
        <v>7.1470000000000002</v>
      </c>
      <c r="BZ278" s="70">
        <v>80.513999999999996</v>
      </c>
      <c r="CA278" s="70">
        <v>0</v>
      </c>
      <c r="CB278" s="70">
        <v>0</v>
      </c>
      <c r="CC278" s="70">
        <v>0</v>
      </c>
      <c r="CD278" s="70">
        <v>0</v>
      </c>
    </row>
    <row r="279" spans="1:82">
      <c r="A279" s="70" t="s">
        <v>1855</v>
      </c>
      <c r="B279" s="70">
        <v>85</v>
      </c>
      <c r="C279" s="70">
        <v>19</v>
      </c>
      <c r="D279" s="70">
        <v>5</v>
      </c>
      <c r="E279" s="70">
        <v>2022</v>
      </c>
      <c r="F279" s="70" t="s">
        <v>161</v>
      </c>
      <c r="G279" s="70" t="s">
        <v>1800</v>
      </c>
      <c r="H279" s="70" t="s">
        <v>1801</v>
      </c>
      <c r="I279" s="148"/>
      <c r="J279" s="71">
        <v>171.91889093881514</v>
      </c>
      <c r="K279" s="71">
        <v>2.3621974682710007</v>
      </c>
      <c r="L279" s="71">
        <v>12.324760335123745</v>
      </c>
      <c r="M279" s="71">
        <v>35.193733014650093</v>
      </c>
      <c r="N279" s="71">
        <v>50.424356436283126</v>
      </c>
      <c r="O279" s="71">
        <v>19.314701540819261</v>
      </c>
      <c r="P279" s="71">
        <v>21.46537324686485</v>
      </c>
      <c r="Q279" s="71">
        <v>1.2137784128110634</v>
      </c>
      <c r="R279" s="71">
        <v>2.9798140279569396</v>
      </c>
      <c r="S279" s="71">
        <v>3.3994154553839979</v>
      </c>
      <c r="T279" s="72"/>
      <c r="U279" s="71">
        <v>10112748</v>
      </c>
      <c r="V279" s="71">
        <v>881</v>
      </c>
      <c r="W279" s="71">
        <v>310</v>
      </c>
      <c r="X279" s="71">
        <v>7616</v>
      </c>
      <c r="Y279" s="71">
        <v>11658</v>
      </c>
      <c r="Z279" s="71">
        <v>13502</v>
      </c>
      <c r="AA279" s="71">
        <v>4690</v>
      </c>
      <c r="AB279" s="71">
        <v>20618</v>
      </c>
      <c r="AC279" s="71">
        <v>518881.99999999994</v>
      </c>
      <c r="AD279" s="71">
        <v>3.3994154553839979</v>
      </c>
      <c r="AE279" s="72"/>
      <c r="AF279" s="71">
        <v>69055160.543388247</v>
      </c>
      <c r="AG279" s="71">
        <v>1685560.5000292421</v>
      </c>
      <c r="AH279" s="71">
        <v>2198219.6649875543</v>
      </c>
      <c r="AI279" s="71">
        <v>47653373.761095904</v>
      </c>
      <c r="AJ279" s="71">
        <v>47469798.483786382</v>
      </c>
      <c r="AK279" s="71">
        <v>0</v>
      </c>
      <c r="AL279" s="71">
        <v>0</v>
      </c>
      <c r="AM279" s="71">
        <v>2662346.5560859088</v>
      </c>
      <c r="AN279" s="71">
        <v>0</v>
      </c>
      <c r="AO279" s="71">
        <v>0</v>
      </c>
      <c r="AP279" s="71">
        <v>170724459.50937325</v>
      </c>
      <c r="AQ279" s="72"/>
      <c r="AR279" s="71">
        <v>111</v>
      </c>
      <c r="AS279" s="71">
        <v>89</v>
      </c>
      <c r="AT279" s="71">
        <v>0</v>
      </c>
      <c r="AU279" s="71">
        <v>0</v>
      </c>
      <c r="AV279" s="71">
        <v>0</v>
      </c>
      <c r="AW279" s="71">
        <v>1</v>
      </c>
      <c r="AX279" s="71"/>
      <c r="AY279" s="72"/>
      <c r="AZ279" s="71">
        <v>643.77399999999989</v>
      </c>
      <c r="BA279" s="71">
        <v>36781.000000000007</v>
      </c>
      <c r="BB279" s="71">
        <v>0</v>
      </c>
      <c r="BC279" s="71">
        <v>0</v>
      </c>
      <c r="BD279" s="71">
        <v>0</v>
      </c>
      <c r="BE279" s="71">
        <v>47500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2150</v>
      </c>
      <c r="B280" s="70">
        <v>85</v>
      </c>
      <c r="C280" s="70">
        <v>20</v>
      </c>
      <c r="D280" s="70">
        <v>5</v>
      </c>
      <c r="E280" s="70">
        <v>2023</v>
      </c>
      <c r="F280" s="70" t="s">
        <v>1539</v>
      </c>
      <c r="G280" s="70" t="s">
        <v>1800</v>
      </c>
      <c r="H280" s="70" t="s">
        <v>1801</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122</v>
      </c>
      <c r="AS280" s="71">
        <v>90</v>
      </c>
      <c r="AT280" s="71">
        <v>0</v>
      </c>
      <c r="AU280" s="71">
        <v>0</v>
      </c>
      <c r="AV280" s="71">
        <v>0</v>
      </c>
      <c r="AW280" s="71">
        <v>2</v>
      </c>
      <c r="AX280" s="71"/>
      <c r="AY280" s="72"/>
      <c r="AZ280" s="71">
        <v>709.55399999999997</v>
      </c>
      <c r="BA280" s="71">
        <v>36830.500000000007</v>
      </c>
      <c r="BB280" s="71">
        <v>0</v>
      </c>
      <c r="BC280" s="71">
        <v>0</v>
      </c>
      <c r="BD280" s="71">
        <v>0</v>
      </c>
      <c r="BE280" s="71">
        <v>47860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1799</v>
      </c>
      <c r="B281" s="70">
        <v>85</v>
      </c>
      <c r="C281" s="70">
        <v>21</v>
      </c>
      <c r="D281" s="70">
        <v>5</v>
      </c>
      <c r="E281" s="70">
        <v>2024</v>
      </c>
      <c r="F281" s="70" t="s">
        <v>1554</v>
      </c>
      <c r="G281" s="70" t="s">
        <v>1800</v>
      </c>
      <c r="H281" s="70" t="s">
        <v>1801</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2151</v>
      </c>
      <c r="B282" s="70">
        <v>460</v>
      </c>
      <c r="C282" s="70">
        <v>1</v>
      </c>
      <c r="D282" s="70">
        <v>28</v>
      </c>
      <c r="E282" s="70">
        <v>1990</v>
      </c>
      <c r="F282" s="70" t="s">
        <v>787</v>
      </c>
      <c r="G282" s="70" t="s">
        <v>2152</v>
      </c>
      <c r="H282" s="70" t="s">
        <v>2153</v>
      </c>
      <c r="I282" s="148"/>
      <c r="J282" s="71">
        <v>41.72476559385737</v>
      </c>
      <c r="K282" s="71">
        <v>1.197968529853106</v>
      </c>
      <c r="L282" s="71">
        <v>1.2407826238900019</v>
      </c>
      <c r="M282" s="71">
        <v>8.6439375905089602</v>
      </c>
      <c r="N282" s="71">
        <v>12.78495259992116</v>
      </c>
      <c r="O282" s="71">
        <v>14.692020897882911</v>
      </c>
      <c r="P282" s="71">
        <v>8.7598963048843412</v>
      </c>
      <c r="Q282" s="71">
        <v>1.1885487397977501</v>
      </c>
      <c r="R282" s="71">
        <v>0</v>
      </c>
      <c r="S282" s="71">
        <v>1.26862088063046</v>
      </c>
      <c r="T282" s="72"/>
      <c r="U282" s="71">
        <v>1009244</v>
      </c>
      <c r="V282" s="71">
        <v>407</v>
      </c>
      <c r="W282" s="71">
        <v>12</v>
      </c>
      <c r="X282" s="71">
        <v>2912</v>
      </c>
      <c r="Y282" s="71">
        <v>5754</v>
      </c>
      <c r="Z282" s="71">
        <v>6043</v>
      </c>
      <c r="AA282" s="71">
        <v>2127</v>
      </c>
      <c r="AB282" s="71">
        <v>19298</v>
      </c>
      <c r="AC282" s="71">
        <v>0</v>
      </c>
      <c r="AD282" s="71">
        <v>1.26862088063046</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2154</v>
      </c>
      <c r="B283" s="70">
        <v>461</v>
      </c>
      <c r="C283" s="70">
        <v>2</v>
      </c>
      <c r="D283" s="70">
        <v>28</v>
      </c>
      <c r="E283" s="70">
        <v>2005</v>
      </c>
      <c r="F283" s="70" t="s">
        <v>789</v>
      </c>
      <c r="G283" s="70" t="s">
        <v>2152</v>
      </c>
      <c r="H283" s="70" t="s">
        <v>2153</v>
      </c>
      <c r="I283" s="148"/>
      <c r="J283" s="71">
        <v>50.779122788166191</v>
      </c>
      <c r="K283" s="71">
        <v>0.70030631674920696</v>
      </c>
      <c r="L283" s="71">
        <v>4.2209857192290912</v>
      </c>
      <c r="M283" s="71">
        <v>15.781382951025661</v>
      </c>
      <c r="N283" s="71">
        <v>22.805855894124679</v>
      </c>
      <c r="O283" s="71">
        <v>23.57941263430811</v>
      </c>
      <c r="P283" s="71">
        <v>12.274967623111531</v>
      </c>
      <c r="Q283" s="71">
        <v>1.27178335979407</v>
      </c>
      <c r="R283" s="71">
        <v>0</v>
      </c>
      <c r="S283" s="71">
        <v>2.426531818641628</v>
      </c>
      <c r="T283" s="72"/>
      <c r="U283" s="71">
        <v>1289020</v>
      </c>
      <c r="V283" s="71">
        <v>296</v>
      </c>
      <c r="W283" s="71">
        <v>45</v>
      </c>
      <c r="X283" s="71">
        <v>2954</v>
      </c>
      <c r="Y283" s="71">
        <v>8686</v>
      </c>
      <c r="Z283" s="71">
        <v>11223</v>
      </c>
      <c r="AA283" s="71">
        <v>2441</v>
      </c>
      <c r="AB283" s="71">
        <v>21587</v>
      </c>
      <c r="AC283" s="71">
        <v>0</v>
      </c>
      <c r="AD283" s="71">
        <v>2.426531818641628</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2155</v>
      </c>
      <c r="B284" s="70">
        <v>462</v>
      </c>
      <c r="C284" s="70">
        <v>3</v>
      </c>
      <c r="D284" s="70">
        <v>28</v>
      </c>
      <c r="E284" s="70">
        <v>2006</v>
      </c>
      <c r="F284" s="70" t="s">
        <v>790</v>
      </c>
      <c r="G284" s="70" t="s">
        <v>2152</v>
      </c>
      <c r="H284" s="70" t="s">
        <v>2153</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2156</v>
      </c>
      <c r="B285" s="70">
        <v>463</v>
      </c>
      <c r="C285" s="70">
        <v>4</v>
      </c>
      <c r="D285" s="70">
        <v>28</v>
      </c>
      <c r="E285" s="70">
        <v>2007</v>
      </c>
      <c r="F285" s="70" t="s">
        <v>791</v>
      </c>
      <c r="G285" s="70" t="s">
        <v>2152</v>
      </c>
      <c r="H285" s="70" t="s">
        <v>2153</v>
      </c>
      <c r="I285" s="148"/>
      <c r="J285" s="71">
        <v>55.749021098196302</v>
      </c>
      <c r="K285" s="71">
        <v>0.59917818332341899</v>
      </c>
      <c r="L285" s="71">
        <v>2.526159256621098</v>
      </c>
      <c r="M285" s="71">
        <v>15.99508118752652</v>
      </c>
      <c r="N285" s="71">
        <v>27.85725816745796</v>
      </c>
      <c r="O285" s="71">
        <v>23.048102225541928</v>
      </c>
      <c r="P285" s="71">
        <v>13.38414019662638</v>
      </c>
      <c r="Q285" s="71">
        <v>1.3381865983194801</v>
      </c>
      <c r="R285" s="71">
        <v>0</v>
      </c>
      <c r="S285" s="71">
        <v>2.183298058137328</v>
      </c>
      <c r="T285" s="72"/>
      <c r="U285" s="71">
        <v>1590053</v>
      </c>
      <c r="V285" s="71">
        <v>247</v>
      </c>
      <c r="W285" s="71">
        <v>31</v>
      </c>
      <c r="X285" s="71">
        <v>3585</v>
      </c>
      <c r="Y285" s="71">
        <v>8892</v>
      </c>
      <c r="Z285" s="71">
        <v>11404</v>
      </c>
      <c r="AA285" s="71">
        <v>2621</v>
      </c>
      <c r="AB285" s="71">
        <v>21513</v>
      </c>
      <c r="AC285" s="71">
        <v>0</v>
      </c>
      <c r="AD285" s="71">
        <v>2.183298058137328</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2157</v>
      </c>
      <c r="B286" s="70">
        <v>464</v>
      </c>
      <c r="C286" s="70">
        <v>5</v>
      </c>
      <c r="D286" s="70">
        <v>28</v>
      </c>
      <c r="E286" s="70">
        <v>2008</v>
      </c>
      <c r="F286" s="70" t="s">
        <v>792</v>
      </c>
      <c r="G286" s="70" t="s">
        <v>2152</v>
      </c>
      <c r="H286" s="70" t="s">
        <v>2153</v>
      </c>
      <c r="I286" s="148"/>
      <c r="J286" s="71">
        <v>49.113168198071627</v>
      </c>
      <c r="K286" s="71">
        <v>0.47151445271764231</v>
      </c>
      <c r="L286" s="71">
        <v>2.0021357638485728</v>
      </c>
      <c r="M286" s="71">
        <v>18.056629487996641</v>
      </c>
      <c r="N286" s="71">
        <v>26.580623780211852</v>
      </c>
      <c r="O286" s="71">
        <v>22.477456740132251</v>
      </c>
      <c r="P286" s="71">
        <v>12.9353290350658</v>
      </c>
      <c r="Q286" s="71">
        <v>1.3124934408811999</v>
      </c>
      <c r="R286" s="71">
        <v>0</v>
      </c>
      <c r="S286" s="71">
        <v>2.7019757050964182</v>
      </c>
      <c r="T286" s="72"/>
      <c r="U286" s="71">
        <v>1618218</v>
      </c>
      <c r="V286" s="71">
        <v>247</v>
      </c>
      <c r="W286" s="71">
        <v>28</v>
      </c>
      <c r="X286" s="71">
        <v>3585</v>
      </c>
      <c r="Y286" s="71">
        <v>8951</v>
      </c>
      <c r="Z286" s="71">
        <v>11512</v>
      </c>
      <c r="AA286" s="71">
        <v>2536</v>
      </c>
      <c r="AB286" s="71">
        <v>21447</v>
      </c>
      <c r="AC286" s="71">
        <v>0</v>
      </c>
      <c r="AD286" s="71">
        <v>2.7019757050964182</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2158</v>
      </c>
      <c r="B287" s="70">
        <v>465</v>
      </c>
      <c r="C287" s="70">
        <v>6</v>
      </c>
      <c r="D287" s="70">
        <v>28</v>
      </c>
      <c r="E287" s="70">
        <v>2009</v>
      </c>
      <c r="F287" s="70" t="s">
        <v>176</v>
      </c>
      <c r="G287" s="70" t="s">
        <v>2152</v>
      </c>
      <c r="H287" s="70" t="s">
        <v>2153</v>
      </c>
      <c r="I287" s="148"/>
      <c r="J287" s="71">
        <v>47.943159315509213</v>
      </c>
      <c r="K287" s="71">
        <v>0.49604602848102908</v>
      </c>
      <c r="L287" s="71">
        <v>3.3268174722884152</v>
      </c>
      <c r="M287" s="71">
        <v>17.811253995496639</v>
      </c>
      <c r="N287" s="71">
        <v>24.447952716219149</v>
      </c>
      <c r="O287" s="71">
        <v>22.766456874492022</v>
      </c>
      <c r="P287" s="71">
        <v>12.068381757582531</v>
      </c>
      <c r="Q287" s="71">
        <v>1.2434243563878</v>
      </c>
      <c r="R287" s="71">
        <v>0</v>
      </c>
      <c r="S287" s="71">
        <v>2.6155192396971758</v>
      </c>
      <c r="T287" s="72"/>
      <c r="U287" s="71">
        <v>1365017</v>
      </c>
      <c r="V287" s="71">
        <v>334</v>
      </c>
      <c r="W287" s="71">
        <v>60</v>
      </c>
      <c r="X287" s="71">
        <v>4025</v>
      </c>
      <c r="Y287" s="71">
        <v>8935</v>
      </c>
      <c r="Z287" s="71">
        <v>11509</v>
      </c>
      <c r="AA287" s="71">
        <v>2429</v>
      </c>
      <c r="AB287" s="71">
        <v>21329</v>
      </c>
      <c r="AC287" s="71">
        <v>0</v>
      </c>
      <c r="AD287" s="71">
        <v>2.6155192396971758</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5.83</v>
      </c>
      <c r="BK287" s="71">
        <v>0</v>
      </c>
      <c r="BL287" s="71">
        <v>0</v>
      </c>
      <c r="BM287" s="71">
        <v>0</v>
      </c>
      <c r="BN287" s="72"/>
      <c r="BO287" s="71">
        <v>0</v>
      </c>
      <c r="BP287" s="71">
        <v>0</v>
      </c>
      <c r="BQ287" s="71">
        <v>1</v>
      </c>
      <c r="BR287" s="71">
        <v>0</v>
      </c>
      <c r="BS287" s="71">
        <v>0</v>
      </c>
      <c r="BT287" s="71">
        <v>0</v>
      </c>
      <c r="BU287"/>
      <c r="BV287" s="70">
        <v>5.83</v>
      </c>
      <c r="BW287" s="70">
        <v>0</v>
      </c>
      <c r="BX287" s="70">
        <v>0</v>
      </c>
      <c r="BY287" s="70">
        <v>0</v>
      </c>
      <c r="BZ287" s="70">
        <v>0</v>
      </c>
      <c r="CA287" s="70">
        <v>0</v>
      </c>
      <c r="CB287" s="70">
        <v>0</v>
      </c>
      <c r="CC287" s="70">
        <v>0</v>
      </c>
      <c r="CD287" s="70">
        <v>0</v>
      </c>
    </row>
    <row r="288" spans="1:82">
      <c r="A288" s="70" t="s">
        <v>2159</v>
      </c>
      <c r="B288" s="70">
        <v>466</v>
      </c>
      <c r="C288" s="70">
        <v>7</v>
      </c>
      <c r="D288" s="70">
        <v>28</v>
      </c>
      <c r="E288" s="70">
        <v>2010</v>
      </c>
      <c r="F288" s="70" t="s">
        <v>177</v>
      </c>
      <c r="G288" s="70" t="s">
        <v>2152</v>
      </c>
      <c r="H288" s="70" t="s">
        <v>2153</v>
      </c>
      <c r="I288" s="148"/>
      <c r="J288" s="71">
        <v>61.1000034783426</v>
      </c>
      <c r="K288" s="71">
        <v>0.52864876483314094</v>
      </c>
      <c r="L288" s="71">
        <v>3.1496866168671138</v>
      </c>
      <c r="M288" s="71">
        <v>17.779250957458999</v>
      </c>
      <c r="N288" s="71">
        <v>25.052406476430829</v>
      </c>
      <c r="O288" s="71">
        <v>22.944690204468341</v>
      </c>
      <c r="P288" s="71">
        <v>11.90868759109318</v>
      </c>
      <c r="Q288" s="71">
        <v>1.2908203458874401</v>
      </c>
      <c r="R288" s="71">
        <v>0</v>
      </c>
      <c r="S288" s="71">
        <v>2.3638023006289171</v>
      </c>
      <c r="T288" s="72"/>
      <c r="U288" s="71">
        <v>1578622</v>
      </c>
      <c r="V288" s="71">
        <v>334</v>
      </c>
      <c r="W288" s="71">
        <v>60</v>
      </c>
      <c r="X288" s="71">
        <v>4025</v>
      </c>
      <c r="Y288" s="71">
        <v>8963</v>
      </c>
      <c r="Z288" s="71">
        <v>11653</v>
      </c>
      <c r="AA288" s="71">
        <v>2337</v>
      </c>
      <c r="AB288" s="71">
        <v>21217</v>
      </c>
      <c r="AC288" s="71">
        <v>0</v>
      </c>
      <c r="AD288" s="71">
        <v>2.3638023006289171</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6.3</v>
      </c>
      <c r="BK288" s="71">
        <v>0</v>
      </c>
      <c r="BL288" s="71">
        <v>0</v>
      </c>
      <c r="BM288" s="71">
        <v>0</v>
      </c>
      <c r="BN288" s="72"/>
      <c r="BO288" s="71">
        <v>0</v>
      </c>
      <c r="BP288" s="71">
        <v>0</v>
      </c>
      <c r="BQ288" s="71">
        <v>1</v>
      </c>
      <c r="BR288" s="71">
        <v>0</v>
      </c>
      <c r="BS288" s="71">
        <v>0</v>
      </c>
      <c r="BT288" s="71">
        <v>0</v>
      </c>
      <c r="BU288"/>
      <c r="BV288" s="70">
        <v>6.3</v>
      </c>
      <c r="BW288" s="70">
        <v>0</v>
      </c>
      <c r="BX288" s="70">
        <v>0</v>
      </c>
      <c r="BY288" s="70">
        <v>0</v>
      </c>
      <c r="BZ288" s="70">
        <v>0</v>
      </c>
      <c r="CA288" s="70">
        <v>0</v>
      </c>
      <c r="CB288" s="70">
        <v>0</v>
      </c>
      <c r="CC288" s="70">
        <v>0</v>
      </c>
      <c r="CD288" s="70">
        <v>0</v>
      </c>
    </row>
    <row r="289" spans="1:82">
      <c r="A289" s="70" t="s">
        <v>2160</v>
      </c>
      <c r="B289" s="70">
        <v>467</v>
      </c>
      <c r="C289" s="70">
        <v>8</v>
      </c>
      <c r="D289" s="70">
        <v>28</v>
      </c>
      <c r="E289" s="70">
        <v>2011</v>
      </c>
      <c r="F289" s="70" t="s">
        <v>178</v>
      </c>
      <c r="G289" s="70" t="s">
        <v>2152</v>
      </c>
      <c r="H289" s="70" t="s">
        <v>2153</v>
      </c>
      <c r="I289" s="148"/>
      <c r="J289" s="71">
        <v>38.181202353677868</v>
      </c>
      <c r="K289" s="71">
        <v>0.83452300214560571</v>
      </c>
      <c r="L289" s="71">
        <v>3.07076125463864</v>
      </c>
      <c r="M289" s="71">
        <v>20.598145821699742</v>
      </c>
      <c r="N289" s="71">
        <v>26.71826087896989</v>
      </c>
      <c r="O289" s="71">
        <v>22.42020049215278</v>
      </c>
      <c r="P289" s="71">
        <v>11.445782748440845</v>
      </c>
      <c r="Q289" s="71">
        <v>1.48543744385776</v>
      </c>
      <c r="R289" s="71">
        <v>0</v>
      </c>
      <c r="S289" s="71">
        <v>2.4034795914092788</v>
      </c>
      <c r="T289" s="72"/>
      <c r="U289" s="71">
        <v>1032779</v>
      </c>
      <c r="V289" s="71">
        <v>334</v>
      </c>
      <c r="W289" s="71">
        <v>60</v>
      </c>
      <c r="X289" s="71">
        <v>4025</v>
      </c>
      <c r="Y289" s="71">
        <v>9097</v>
      </c>
      <c r="Z289" s="71">
        <v>11634</v>
      </c>
      <c r="AA289" s="71">
        <v>2313</v>
      </c>
      <c r="AB289" s="71">
        <v>21167</v>
      </c>
      <c r="AC289" s="71">
        <v>0</v>
      </c>
      <c r="AD289" s="71">
        <v>2.4034795914092788</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7.0439999999999996</v>
      </c>
      <c r="BK289" s="71">
        <v>0</v>
      </c>
      <c r="BL289" s="71">
        <v>0</v>
      </c>
      <c r="BM289" s="71">
        <v>0</v>
      </c>
      <c r="BN289" s="72"/>
      <c r="BO289" s="71">
        <v>0</v>
      </c>
      <c r="BP289" s="71">
        <v>0</v>
      </c>
      <c r="BQ289" s="71">
        <v>1</v>
      </c>
      <c r="BR289" s="71">
        <v>0</v>
      </c>
      <c r="BS289" s="71">
        <v>0</v>
      </c>
      <c r="BT289" s="71">
        <v>0</v>
      </c>
      <c r="BU289"/>
      <c r="BV289" s="70">
        <v>7.0439999999999996</v>
      </c>
      <c r="BW289" s="70">
        <v>0</v>
      </c>
      <c r="BX289" s="70">
        <v>0</v>
      </c>
      <c r="BY289" s="70">
        <v>0</v>
      </c>
      <c r="BZ289" s="70">
        <v>0</v>
      </c>
      <c r="CA289" s="70">
        <v>0</v>
      </c>
      <c r="CB289" s="70">
        <v>0</v>
      </c>
      <c r="CC289" s="70">
        <v>0</v>
      </c>
      <c r="CD289" s="70">
        <v>0</v>
      </c>
    </row>
    <row r="290" spans="1:82">
      <c r="A290" s="70" t="s">
        <v>2161</v>
      </c>
      <c r="B290" s="70">
        <v>468</v>
      </c>
      <c r="C290" s="70">
        <v>9</v>
      </c>
      <c r="D290" s="70">
        <v>28</v>
      </c>
      <c r="E290" s="70">
        <v>2012</v>
      </c>
      <c r="F290" s="70" t="s">
        <v>179</v>
      </c>
      <c r="G290" s="70" t="s">
        <v>2152</v>
      </c>
      <c r="H290" s="70" t="s">
        <v>2153</v>
      </c>
      <c r="I290" s="148"/>
      <c r="J290" s="71">
        <v>50.987413532052969</v>
      </c>
      <c r="K290" s="71">
        <v>0.82799210968914838</v>
      </c>
      <c r="L290" s="71">
        <v>3.0830158719230232</v>
      </c>
      <c r="M290" s="71">
        <v>23.018485817132209</v>
      </c>
      <c r="N290" s="71">
        <v>30.043827446570859</v>
      </c>
      <c r="O290" s="71">
        <v>22.224652874180087</v>
      </c>
      <c r="P290" s="71">
        <v>11.515880190548252</v>
      </c>
      <c r="Q290" s="71">
        <v>1.63189189347996</v>
      </c>
      <c r="R290" s="71">
        <v>0</v>
      </c>
      <c r="S290" s="71">
        <v>2.4133682622040031</v>
      </c>
      <c r="T290" s="72"/>
      <c r="U290" s="71">
        <v>1385814</v>
      </c>
      <c r="V290" s="71">
        <v>334</v>
      </c>
      <c r="W290" s="71">
        <v>60</v>
      </c>
      <c r="X290" s="71">
        <v>4025</v>
      </c>
      <c r="Y290" s="71">
        <v>9305</v>
      </c>
      <c r="Z290" s="71">
        <v>11624</v>
      </c>
      <c r="AA290" s="71">
        <v>2314</v>
      </c>
      <c r="AB290" s="71">
        <v>21403</v>
      </c>
      <c r="AC290" s="71">
        <v>0</v>
      </c>
      <c r="AD290" s="71">
        <v>2.4133682622040031</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6.6719999999999997</v>
      </c>
      <c r="BK290" s="71">
        <v>0</v>
      </c>
      <c r="BL290" s="71">
        <v>0</v>
      </c>
      <c r="BM290" s="71">
        <v>0</v>
      </c>
      <c r="BN290" s="72"/>
      <c r="BO290" s="71">
        <v>0</v>
      </c>
      <c r="BP290" s="71">
        <v>0</v>
      </c>
      <c r="BQ290" s="71">
        <v>1</v>
      </c>
      <c r="BR290" s="71">
        <v>0</v>
      </c>
      <c r="BS290" s="71">
        <v>0</v>
      </c>
      <c r="BT290" s="71">
        <v>0</v>
      </c>
      <c r="BU290"/>
      <c r="BV290" s="70">
        <v>6.6719999999999997</v>
      </c>
      <c r="BW290" s="70">
        <v>0</v>
      </c>
      <c r="BX290" s="70">
        <v>0</v>
      </c>
      <c r="BY290" s="70">
        <v>0</v>
      </c>
      <c r="BZ290" s="70">
        <v>0</v>
      </c>
      <c r="CA290" s="70">
        <v>0</v>
      </c>
      <c r="CB290" s="70">
        <v>0</v>
      </c>
      <c r="CC290" s="70">
        <v>0</v>
      </c>
      <c r="CD290" s="70">
        <v>0</v>
      </c>
    </row>
    <row r="291" spans="1:82">
      <c r="A291" s="70" t="s">
        <v>2162</v>
      </c>
      <c r="B291" s="70">
        <v>469</v>
      </c>
      <c r="C291" s="70">
        <v>10</v>
      </c>
      <c r="D291" s="70">
        <v>28</v>
      </c>
      <c r="E291" s="70">
        <v>2013</v>
      </c>
      <c r="F291" s="70" t="s">
        <v>180</v>
      </c>
      <c r="G291" s="70" t="s">
        <v>2152</v>
      </c>
      <c r="H291" s="70" t="s">
        <v>2153</v>
      </c>
      <c r="I291" s="148"/>
      <c r="J291" s="71">
        <v>37.246202857009813</v>
      </c>
      <c r="K291" s="71">
        <v>0.73797866816721713</v>
      </c>
      <c r="L291" s="71">
        <v>3.0837987612135618</v>
      </c>
      <c r="M291" s="71">
        <v>22.822519909159059</v>
      </c>
      <c r="N291" s="71">
        <v>32.05074941266259</v>
      </c>
      <c r="O291" s="71">
        <v>21.695729909841575</v>
      </c>
      <c r="P291" s="71">
        <v>11.519309199260183</v>
      </c>
      <c r="Q291" s="71">
        <v>1.6594945366485201</v>
      </c>
      <c r="R291" s="71">
        <v>0</v>
      </c>
      <c r="S291" s="71">
        <v>2.206294120663181</v>
      </c>
      <c r="T291" s="72"/>
      <c r="U291" s="71">
        <v>986126</v>
      </c>
      <c r="V291" s="71">
        <v>334</v>
      </c>
      <c r="W291" s="71">
        <v>60</v>
      </c>
      <c r="X291" s="71">
        <v>4025</v>
      </c>
      <c r="Y291" s="71">
        <v>9445</v>
      </c>
      <c r="Z291" s="71">
        <v>11854</v>
      </c>
      <c r="AA291" s="71">
        <v>2306</v>
      </c>
      <c r="AB291" s="71">
        <v>21453</v>
      </c>
      <c r="AC291" s="71">
        <v>0</v>
      </c>
      <c r="AD291" s="71">
        <v>2.206294120663181</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5.9470000000000001</v>
      </c>
      <c r="BK291" s="71">
        <v>0</v>
      </c>
      <c r="BL291" s="71">
        <v>0</v>
      </c>
      <c r="BM291" s="71">
        <v>0</v>
      </c>
      <c r="BN291" s="72"/>
      <c r="BO291" s="71">
        <v>0</v>
      </c>
      <c r="BP291" s="71">
        <v>0</v>
      </c>
      <c r="BQ291" s="71">
        <v>1</v>
      </c>
      <c r="BR291" s="71">
        <v>0</v>
      </c>
      <c r="BS291" s="71">
        <v>0</v>
      </c>
      <c r="BT291" s="71">
        <v>0</v>
      </c>
      <c r="BU291"/>
      <c r="BV291" s="70">
        <v>5.9470000000000001</v>
      </c>
      <c r="BW291" s="70">
        <v>0</v>
      </c>
      <c r="BX291" s="70">
        <v>0</v>
      </c>
      <c r="BY291" s="70">
        <v>0</v>
      </c>
      <c r="BZ291" s="70">
        <v>0</v>
      </c>
      <c r="CA291" s="70">
        <v>0</v>
      </c>
      <c r="CB291" s="70">
        <v>0</v>
      </c>
      <c r="CC291" s="70">
        <v>0</v>
      </c>
      <c r="CD291" s="70">
        <v>0</v>
      </c>
    </row>
    <row r="292" spans="1:82">
      <c r="A292" s="70" t="s">
        <v>2163</v>
      </c>
      <c r="B292" s="70">
        <v>470</v>
      </c>
      <c r="C292" s="70">
        <v>11</v>
      </c>
      <c r="D292" s="70">
        <v>28</v>
      </c>
      <c r="E292" s="70">
        <v>2014</v>
      </c>
      <c r="F292" s="70" t="s">
        <v>181</v>
      </c>
      <c r="G292" s="1064" t="s">
        <v>2152</v>
      </c>
      <c r="H292" s="70" t="s">
        <v>2153</v>
      </c>
      <c r="I292" s="148"/>
      <c r="J292" s="71">
        <v>40.765067830077719</v>
      </c>
      <c r="K292" s="71">
        <v>0.72684155381659155</v>
      </c>
      <c r="L292" s="71">
        <v>1.776504548710951</v>
      </c>
      <c r="M292" s="71">
        <v>27.376722859706309</v>
      </c>
      <c r="N292" s="71">
        <v>26.501675732374689</v>
      </c>
      <c r="O292" s="71">
        <v>20.974734146994535</v>
      </c>
      <c r="P292" s="71">
        <v>11.493822215148473</v>
      </c>
      <c r="Q292" s="71">
        <v>1.58439333456181</v>
      </c>
      <c r="R292" s="71">
        <v>0</v>
      </c>
      <c r="S292" s="71">
        <v>2.3007046805260929</v>
      </c>
      <c r="T292" s="72"/>
      <c r="U292" s="71">
        <v>1188133</v>
      </c>
      <c r="V292" s="71">
        <v>304</v>
      </c>
      <c r="W292" s="71">
        <v>31</v>
      </c>
      <c r="X292" s="71">
        <v>5250</v>
      </c>
      <c r="Y292" s="71">
        <v>9493</v>
      </c>
      <c r="Z292" s="71">
        <v>12070</v>
      </c>
      <c r="AA292" s="71">
        <v>2289</v>
      </c>
      <c r="AB292" s="71">
        <v>21348</v>
      </c>
      <c r="AC292" s="71">
        <v>0</v>
      </c>
      <c r="AD292" s="71">
        <v>2.3007046805260929</v>
      </c>
      <c r="AE292" s="72"/>
      <c r="AF292" s="71"/>
      <c r="AG292" s="71"/>
      <c r="AH292" s="71"/>
      <c r="AI292" s="71"/>
      <c r="AJ292" s="71"/>
      <c r="AK292" s="71"/>
      <c r="AL292" s="71"/>
      <c r="AM292" s="71"/>
      <c r="AN292" s="71"/>
      <c r="AO292" s="71"/>
      <c r="AP292" s="71"/>
      <c r="AQ292" s="72"/>
      <c r="AR292" s="71">
        <v>214</v>
      </c>
      <c r="AS292" s="71">
        <v>39</v>
      </c>
      <c r="AT292" s="71">
        <v>0</v>
      </c>
      <c r="AU292" s="71">
        <v>0</v>
      </c>
      <c r="AV292" s="71">
        <v>0</v>
      </c>
      <c r="AW292" s="71">
        <v>1</v>
      </c>
      <c r="AX292" s="71"/>
      <c r="AY292" s="72"/>
      <c r="AZ292" s="71">
        <v>894.5</v>
      </c>
      <c r="BA292" s="71">
        <v>1445.5</v>
      </c>
      <c r="BB292" s="71">
        <v>0</v>
      </c>
      <c r="BC292" s="71">
        <v>0</v>
      </c>
      <c r="BD292" s="71">
        <v>0</v>
      </c>
      <c r="BE292" s="71">
        <v>1425</v>
      </c>
      <c r="BF292" s="71"/>
      <c r="BG292" s="72"/>
      <c r="BH292" s="71">
        <v>0</v>
      </c>
      <c r="BI292" s="71">
        <v>0</v>
      </c>
      <c r="BJ292" s="71">
        <v>5.5750000000000002</v>
      </c>
      <c r="BK292" s="71">
        <v>0</v>
      </c>
      <c r="BL292" s="71">
        <v>4.1959999999999997</v>
      </c>
      <c r="BM292" s="71">
        <v>0</v>
      </c>
      <c r="BN292" s="72"/>
      <c r="BO292" s="71">
        <v>0</v>
      </c>
      <c r="BP292" s="71">
        <v>0</v>
      </c>
      <c r="BQ292" s="71">
        <v>1</v>
      </c>
      <c r="BR292" s="71">
        <v>0</v>
      </c>
      <c r="BS292" s="71">
        <v>1</v>
      </c>
      <c r="BT292" s="71">
        <v>0</v>
      </c>
      <c r="BU292"/>
      <c r="BV292" s="70">
        <v>9.7710000000000008</v>
      </c>
      <c r="BW292" s="70">
        <v>0</v>
      </c>
      <c r="BX292" s="70">
        <v>0</v>
      </c>
      <c r="BY292" s="70">
        <v>0</v>
      </c>
      <c r="BZ292" s="70">
        <v>0</v>
      </c>
      <c r="CA292" s="70">
        <v>0</v>
      </c>
      <c r="CB292" s="70">
        <v>0</v>
      </c>
      <c r="CC292" s="70">
        <v>0</v>
      </c>
      <c r="CD292" s="70">
        <v>0</v>
      </c>
    </row>
    <row r="293" spans="1:82">
      <c r="A293" s="70" t="s">
        <v>2164</v>
      </c>
      <c r="B293" s="70">
        <v>471</v>
      </c>
      <c r="C293" s="70">
        <v>12</v>
      </c>
      <c r="D293" s="70">
        <v>28</v>
      </c>
      <c r="E293" s="70">
        <v>2015</v>
      </c>
      <c r="F293" s="70" t="s">
        <v>182</v>
      </c>
      <c r="G293" s="1064" t="s">
        <v>2152</v>
      </c>
      <c r="H293" s="70" t="s">
        <v>2153</v>
      </c>
      <c r="I293" s="148"/>
      <c r="J293" s="71">
        <v>44.111132840948542</v>
      </c>
      <c r="K293" s="71">
        <v>0.72181406813512017</v>
      </c>
      <c r="L293" s="71">
        <v>1.8660708871194851</v>
      </c>
      <c r="M293" s="71">
        <v>27.81376648094901</v>
      </c>
      <c r="N293" s="71">
        <v>24.870203641241702</v>
      </c>
      <c r="O293" s="71">
        <v>21.010602652715619</v>
      </c>
      <c r="P293" s="71">
        <v>11.543105375969407</v>
      </c>
      <c r="Q293" s="71">
        <v>1.5443347883415599</v>
      </c>
      <c r="R293" s="71">
        <v>0</v>
      </c>
      <c r="S293" s="71">
        <v>2.7516312256085591</v>
      </c>
      <c r="T293" s="72"/>
      <c r="U293" s="71">
        <v>1271105</v>
      </c>
      <c r="V293" s="71">
        <v>304</v>
      </c>
      <c r="W293" s="71">
        <v>31</v>
      </c>
      <c r="X293" s="71">
        <v>5250</v>
      </c>
      <c r="Y293" s="71">
        <v>9585</v>
      </c>
      <c r="Z293" s="71">
        <v>12207</v>
      </c>
      <c r="AA293" s="71">
        <v>2297</v>
      </c>
      <c r="AB293" s="71">
        <v>21256</v>
      </c>
      <c r="AC293" s="71">
        <v>0</v>
      </c>
      <c r="AD293" s="71">
        <v>2.7516312256085591</v>
      </c>
      <c r="AE293" s="72"/>
      <c r="AF293" s="71">
        <v>13651668.19511052</v>
      </c>
      <c r="AG293" s="71">
        <v>621153.20329430338</v>
      </c>
      <c r="AH293" s="71">
        <v>389957.86817855178</v>
      </c>
      <c r="AI293" s="71">
        <v>39462851.172128998</v>
      </c>
      <c r="AJ293" s="71">
        <v>34306288.92748636</v>
      </c>
      <c r="AK293" s="71">
        <v>0</v>
      </c>
      <c r="AL293" s="71">
        <v>0</v>
      </c>
      <c r="AM293" s="71">
        <v>2913045.634433581</v>
      </c>
      <c r="AN293" s="71">
        <v>0</v>
      </c>
      <c r="AO293" s="71">
        <v>0</v>
      </c>
      <c r="AP293" s="71">
        <v>91344965.000632316</v>
      </c>
      <c r="AQ293" s="72"/>
      <c r="AR293" s="71">
        <v>257</v>
      </c>
      <c r="AS293" s="71">
        <v>70</v>
      </c>
      <c r="AT293" s="71">
        <v>0</v>
      </c>
      <c r="AU293" s="71">
        <v>0</v>
      </c>
      <c r="AV293" s="71">
        <v>0</v>
      </c>
      <c r="AW293" s="71">
        <v>1</v>
      </c>
      <c r="AX293" s="71"/>
      <c r="AY293" s="72"/>
      <c r="AZ293" s="71">
        <v>1071</v>
      </c>
      <c r="BA293" s="71">
        <v>2787.8</v>
      </c>
      <c r="BB293" s="71">
        <v>0</v>
      </c>
      <c r="BC293" s="71">
        <v>0</v>
      </c>
      <c r="BD293" s="71">
        <v>0</v>
      </c>
      <c r="BE293" s="71">
        <v>1425</v>
      </c>
      <c r="BF293" s="71"/>
      <c r="BG293" s="72"/>
      <c r="BH293" s="71">
        <v>0</v>
      </c>
      <c r="BI293" s="71">
        <v>0</v>
      </c>
      <c r="BJ293" s="71">
        <v>5.4880000000000004</v>
      </c>
      <c r="BK293" s="71">
        <v>0</v>
      </c>
      <c r="BL293" s="71">
        <v>5.8840000000000003</v>
      </c>
      <c r="BM293" s="71">
        <v>0</v>
      </c>
      <c r="BN293" s="72"/>
      <c r="BO293" s="71">
        <v>0</v>
      </c>
      <c r="BP293" s="71">
        <v>0</v>
      </c>
      <c r="BQ293" s="71">
        <v>1</v>
      </c>
      <c r="BR293" s="71">
        <v>0</v>
      </c>
      <c r="BS293" s="71">
        <v>1</v>
      </c>
      <c r="BT293" s="71">
        <v>0</v>
      </c>
      <c r="BU293"/>
      <c r="BV293" s="70">
        <v>11.372</v>
      </c>
      <c r="BW293" s="70">
        <v>0</v>
      </c>
      <c r="BX293" s="70">
        <v>0</v>
      </c>
      <c r="BY293" s="70">
        <v>0</v>
      </c>
      <c r="BZ293" s="70">
        <v>0</v>
      </c>
      <c r="CA293" s="70">
        <v>0</v>
      </c>
      <c r="CB293" s="70">
        <v>0</v>
      </c>
      <c r="CC293" s="70">
        <v>0</v>
      </c>
      <c r="CD293" s="70">
        <v>0</v>
      </c>
    </row>
    <row r="294" spans="1:82">
      <c r="A294" s="70" t="s">
        <v>2165</v>
      </c>
      <c r="B294" s="70">
        <v>472</v>
      </c>
      <c r="C294" s="70">
        <v>13</v>
      </c>
      <c r="D294" s="70">
        <v>28</v>
      </c>
      <c r="E294" s="70">
        <v>2016</v>
      </c>
      <c r="F294" s="70" t="s">
        <v>155</v>
      </c>
      <c r="G294" s="70" t="s">
        <v>2152</v>
      </c>
      <c r="H294" s="70" t="s">
        <v>2153</v>
      </c>
      <c r="I294" s="148"/>
      <c r="J294" s="71">
        <v>55.009698079570271</v>
      </c>
      <c r="K294" s="71">
        <v>0.695615869996417</v>
      </c>
      <c r="L294" s="71">
        <v>2.1705697849724275</v>
      </c>
      <c r="M294" s="71">
        <v>23.920518894517194</v>
      </c>
      <c r="N294" s="71">
        <v>26.18726619965798</v>
      </c>
      <c r="O294" s="71">
        <v>20.813270713386501</v>
      </c>
      <c r="P294" s="71">
        <v>10.941841795504738</v>
      </c>
      <c r="Q294" s="71">
        <v>1.4917484282195843</v>
      </c>
      <c r="R294" s="71">
        <v>0</v>
      </c>
      <c r="S294" s="71">
        <v>3.1451200211250012</v>
      </c>
      <c r="T294" s="72"/>
      <c r="U294" s="71">
        <v>1497618</v>
      </c>
      <c r="V294" s="71">
        <v>304</v>
      </c>
      <c r="W294" s="71">
        <v>31</v>
      </c>
      <c r="X294" s="71">
        <v>5250</v>
      </c>
      <c r="Y294" s="71">
        <v>9630</v>
      </c>
      <c r="Z294" s="71">
        <v>12241</v>
      </c>
      <c r="AA294" s="71">
        <v>2252</v>
      </c>
      <c r="AB294" s="71">
        <v>21120</v>
      </c>
      <c r="AC294" s="71">
        <v>0</v>
      </c>
      <c r="AD294" s="71">
        <v>3.1451200211250012</v>
      </c>
      <c r="AE294" s="72"/>
      <c r="AF294" s="71">
        <v>17667541.9976683</v>
      </c>
      <c r="AG294" s="71">
        <v>591860.98120572988</v>
      </c>
      <c r="AH294" s="71">
        <v>359083.27092478081</v>
      </c>
      <c r="AI294" s="71">
        <v>36722298.247126929</v>
      </c>
      <c r="AJ294" s="71">
        <v>36177188.817658141</v>
      </c>
      <c r="AK294" s="71">
        <v>0</v>
      </c>
      <c r="AL294" s="71">
        <v>0</v>
      </c>
      <c r="AM294" s="71">
        <v>2896656.0754890479</v>
      </c>
      <c r="AN294" s="71">
        <v>0</v>
      </c>
      <c r="AO294" s="71">
        <v>0</v>
      </c>
      <c r="AP294" s="71">
        <v>94414629.390072927</v>
      </c>
      <c r="AQ294" s="72"/>
      <c r="AR294" s="71">
        <v>289</v>
      </c>
      <c r="AS294" s="71">
        <v>113</v>
      </c>
      <c r="AT294" s="71">
        <v>0</v>
      </c>
      <c r="AU294" s="71">
        <v>0</v>
      </c>
      <c r="AV294" s="71">
        <v>0</v>
      </c>
      <c r="AW294" s="71">
        <v>1</v>
      </c>
      <c r="AX294" s="71"/>
      <c r="AY294" s="72"/>
      <c r="AZ294" s="71">
        <v>1244.8</v>
      </c>
      <c r="BA294" s="71">
        <v>7751.6</v>
      </c>
      <c r="BB294" s="71">
        <v>0</v>
      </c>
      <c r="BC294" s="71">
        <v>0</v>
      </c>
      <c r="BD294" s="71">
        <v>0</v>
      </c>
      <c r="BE294" s="71">
        <v>1425</v>
      </c>
      <c r="BF294" s="71"/>
      <c r="BG294" s="72"/>
      <c r="BH294" s="71">
        <v>0</v>
      </c>
      <c r="BI294" s="71">
        <v>0</v>
      </c>
      <c r="BJ294" s="71">
        <v>5.0720000000000001</v>
      </c>
      <c r="BK294" s="71">
        <v>0</v>
      </c>
      <c r="BL294" s="71">
        <v>5.5830000000000002</v>
      </c>
      <c r="BM294" s="71">
        <v>0</v>
      </c>
      <c r="BN294" s="72"/>
      <c r="BO294" s="71">
        <v>0</v>
      </c>
      <c r="BP294" s="71">
        <v>0</v>
      </c>
      <c r="BQ294" s="71">
        <v>1</v>
      </c>
      <c r="BR294" s="71">
        <v>0</v>
      </c>
      <c r="BS294" s="71">
        <v>1</v>
      </c>
      <c r="BT294" s="71">
        <v>0</v>
      </c>
      <c r="BU294"/>
      <c r="BV294" s="70">
        <v>10.654999999999999</v>
      </c>
      <c r="BW294" s="70">
        <v>0</v>
      </c>
      <c r="BX294" s="70">
        <v>0</v>
      </c>
      <c r="BY294" s="70">
        <v>0</v>
      </c>
      <c r="BZ294" s="70">
        <v>0</v>
      </c>
      <c r="CA294" s="70">
        <v>0</v>
      </c>
      <c r="CB294" s="70">
        <v>0</v>
      </c>
      <c r="CC294" s="70">
        <v>0</v>
      </c>
      <c r="CD294" s="70">
        <v>0</v>
      </c>
    </row>
    <row r="295" spans="1:82">
      <c r="A295" s="70" t="s">
        <v>2166</v>
      </c>
      <c r="B295" s="70">
        <v>473</v>
      </c>
      <c r="C295" s="70">
        <v>14</v>
      </c>
      <c r="D295" s="70">
        <v>28</v>
      </c>
      <c r="E295" s="70">
        <v>2017</v>
      </c>
      <c r="F295" s="70" t="s">
        <v>156</v>
      </c>
      <c r="G295" s="70" t="s">
        <v>2152</v>
      </c>
      <c r="H295" s="70" t="s">
        <v>2153</v>
      </c>
      <c r="I295" s="148"/>
      <c r="J295" s="71">
        <v>56.965354435319874</v>
      </c>
      <c r="K295" s="71">
        <v>0.69629245855352895</v>
      </c>
      <c r="L295" s="71">
        <v>1.9909986387305088</v>
      </c>
      <c r="M295" s="71">
        <v>24.270124671398261</v>
      </c>
      <c r="N295" s="71">
        <v>29.265138615196822</v>
      </c>
      <c r="O295" s="71">
        <v>20.589053470478419</v>
      </c>
      <c r="P295" s="71">
        <v>11.229796966174776</v>
      </c>
      <c r="Q295" s="71">
        <v>1.4312156795507101</v>
      </c>
      <c r="R295" s="71">
        <v>0</v>
      </c>
      <c r="S295" s="71">
        <v>2.5531613547930445</v>
      </c>
      <c r="T295" s="72"/>
      <c r="U295" s="71">
        <v>1652185</v>
      </c>
      <c r="V295" s="71">
        <v>304</v>
      </c>
      <c r="W295" s="71">
        <v>31</v>
      </c>
      <c r="X295" s="71">
        <v>5250</v>
      </c>
      <c r="Y295" s="71">
        <v>9727</v>
      </c>
      <c r="Z295" s="71">
        <v>12310</v>
      </c>
      <c r="AA295" s="71">
        <v>2326</v>
      </c>
      <c r="AB295" s="71">
        <v>20954</v>
      </c>
      <c r="AC295" s="71">
        <v>0</v>
      </c>
      <c r="AD295" s="71">
        <v>2.553161354793045</v>
      </c>
      <c r="AE295" s="72"/>
      <c r="AF295" s="71">
        <v>18274521.556158919</v>
      </c>
      <c r="AG295" s="71">
        <v>598079.22562036419</v>
      </c>
      <c r="AH295" s="71">
        <v>441537.5485219874</v>
      </c>
      <c r="AI295" s="71">
        <v>39056977.895220071</v>
      </c>
      <c r="AJ295" s="71">
        <v>40972597.723052137</v>
      </c>
      <c r="AK295" s="71">
        <v>0</v>
      </c>
      <c r="AL295" s="71">
        <v>0</v>
      </c>
      <c r="AM295" s="71">
        <v>2878385.6491039409</v>
      </c>
      <c r="AN295" s="71">
        <v>0</v>
      </c>
      <c r="AO295" s="71">
        <v>0</v>
      </c>
      <c r="AP295" s="71">
        <v>102222099.59767741</v>
      </c>
      <c r="AQ295" s="72"/>
      <c r="AR295" s="71">
        <v>304</v>
      </c>
      <c r="AS295" s="71">
        <v>142</v>
      </c>
      <c r="AT295" s="71">
        <v>0</v>
      </c>
      <c r="AU295" s="71">
        <v>0</v>
      </c>
      <c r="AV295" s="71">
        <v>0</v>
      </c>
      <c r="AW295" s="71">
        <v>1</v>
      </c>
      <c r="AX295" s="71"/>
      <c r="AY295" s="72"/>
      <c r="AZ295" s="71">
        <v>1319.7</v>
      </c>
      <c r="BA295" s="71">
        <v>10023.299999999999</v>
      </c>
      <c r="BB295" s="71">
        <v>0</v>
      </c>
      <c r="BC295" s="71">
        <v>0</v>
      </c>
      <c r="BD295" s="71">
        <v>0</v>
      </c>
      <c r="BE295" s="71">
        <v>1425</v>
      </c>
      <c r="BF295" s="71"/>
      <c r="BG295" s="72"/>
      <c r="BH295" s="71">
        <v>0</v>
      </c>
      <c r="BI295" s="71">
        <v>0</v>
      </c>
      <c r="BJ295" s="71">
        <v>4.8840000000000003</v>
      </c>
      <c r="BK295" s="71">
        <v>0</v>
      </c>
      <c r="BL295" s="71">
        <v>5.3289999999999997</v>
      </c>
      <c r="BM295" s="71">
        <v>0</v>
      </c>
      <c r="BN295" s="72"/>
      <c r="BO295" s="71">
        <v>0</v>
      </c>
      <c r="BP295" s="71">
        <v>0</v>
      </c>
      <c r="BQ295" s="71">
        <v>1</v>
      </c>
      <c r="BR295" s="71">
        <v>0</v>
      </c>
      <c r="BS295" s="71">
        <v>1</v>
      </c>
      <c r="BT295" s="71">
        <v>0</v>
      </c>
      <c r="BU295"/>
      <c r="BV295" s="70">
        <v>10.212999999999999</v>
      </c>
      <c r="BW295" s="70">
        <v>0</v>
      </c>
      <c r="BX295" s="70">
        <v>0</v>
      </c>
      <c r="BY295" s="70">
        <v>0</v>
      </c>
      <c r="BZ295" s="70">
        <v>0</v>
      </c>
      <c r="CA295" s="70">
        <v>0</v>
      </c>
      <c r="CB295" s="70">
        <v>0</v>
      </c>
      <c r="CC295" s="70">
        <v>0</v>
      </c>
      <c r="CD295" s="70">
        <v>0</v>
      </c>
    </row>
    <row r="296" spans="1:82">
      <c r="A296" s="70" t="s">
        <v>2167</v>
      </c>
      <c r="B296" s="70">
        <v>474</v>
      </c>
      <c r="C296" s="70">
        <v>15</v>
      </c>
      <c r="D296" s="70">
        <v>28</v>
      </c>
      <c r="E296" s="70">
        <v>2018</v>
      </c>
      <c r="F296" s="70" t="s">
        <v>183</v>
      </c>
      <c r="G296" s="70" t="s">
        <v>2152</v>
      </c>
      <c r="H296" s="70" t="s">
        <v>2153</v>
      </c>
      <c r="I296" s="148"/>
      <c r="J296" s="71">
        <v>65.800905608361262</v>
      </c>
      <c r="K296" s="71">
        <v>0.65747861365429583</v>
      </c>
      <c r="L296" s="71">
        <v>1.8619733875382949</v>
      </c>
      <c r="M296" s="71">
        <v>24.761763815311365</v>
      </c>
      <c r="N296" s="71">
        <v>24.743562294801499</v>
      </c>
      <c r="O296" s="71">
        <v>20.1694076205298</v>
      </c>
      <c r="P296" s="71">
        <v>11.137132442377315</v>
      </c>
      <c r="Q296" s="71">
        <v>1.3202227593095399</v>
      </c>
      <c r="R296" s="71">
        <v>0</v>
      </c>
      <c r="S296" s="71">
        <v>3.0134279943882989</v>
      </c>
      <c r="T296" s="72"/>
      <c r="U296" s="71">
        <v>2117165</v>
      </c>
      <c r="V296" s="71">
        <v>304</v>
      </c>
      <c r="W296" s="71">
        <v>31</v>
      </c>
      <c r="X296" s="71">
        <v>5250</v>
      </c>
      <c r="Y296" s="71">
        <v>9821</v>
      </c>
      <c r="Z296" s="71">
        <v>12290</v>
      </c>
      <c r="AA296" s="71">
        <v>2330</v>
      </c>
      <c r="AB296" s="71">
        <v>20830</v>
      </c>
      <c r="AC296" s="71">
        <v>0</v>
      </c>
      <c r="AD296" s="71">
        <v>3.0134279943882989</v>
      </c>
      <c r="AE296" s="72"/>
      <c r="AF296" s="71">
        <v>21795682.98530706</v>
      </c>
      <c r="AG296" s="71">
        <v>545350.54583010578</v>
      </c>
      <c r="AH296" s="71">
        <v>416984.30516475521</v>
      </c>
      <c r="AI296" s="71">
        <v>38953635.155187391</v>
      </c>
      <c r="AJ296" s="71">
        <v>37136121.993683733</v>
      </c>
      <c r="AK296" s="71">
        <v>0</v>
      </c>
      <c r="AL296" s="71">
        <v>0</v>
      </c>
      <c r="AM296" s="71">
        <v>2867272.6361236461</v>
      </c>
      <c r="AN296" s="71">
        <v>0</v>
      </c>
      <c r="AO296" s="71">
        <v>0</v>
      </c>
      <c r="AP296" s="71">
        <v>101715047.62129669</v>
      </c>
      <c r="AQ296" s="72"/>
      <c r="AR296" s="71">
        <v>329</v>
      </c>
      <c r="AS296" s="71">
        <v>152</v>
      </c>
      <c r="AT296" s="71">
        <v>0</v>
      </c>
      <c r="AU296" s="71">
        <v>0</v>
      </c>
      <c r="AV296" s="71">
        <v>0</v>
      </c>
      <c r="AW296" s="71">
        <v>1</v>
      </c>
      <c r="AX296" s="71"/>
      <c r="AY296" s="72"/>
      <c r="AZ296" s="71">
        <v>1434.5</v>
      </c>
      <c r="BA296" s="71">
        <v>11472</v>
      </c>
      <c r="BB296" s="71">
        <v>0</v>
      </c>
      <c r="BC296" s="71">
        <v>0</v>
      </c>
      <c r="BD296" s="71">
        <v>0</v>
      </c>
      <c r="BE296" s="71">
        <v>1425</v>
      </c>
      <c r="BF296" s="71"/>
      <c r="BG296" s="72"/>
      <c r="BH296" s="71">
        <v>0</v>
      </c>
      <c r="BI296" s="71">
        <v>0</v>
      </c>
      <c r="BJ296" s="71">
        <v>4.96</v>
      </c>
      <c r="BK296" s="71">
        <v>0</v>
      </c>
      <c r="BL296" s="71">
        <v>9.343</v>
      </c>
      <c r="BM296" s="71">
        <v>0</v>
      </c>
      <c r="BN296" s="72"/>
      <c r="BO296" s="71">
        <v>0</v>
      </c>
      <c r="BP296" s="71">
        <v>0</v>
      </c>
      <c r="BQ296" s="71">
        <v>1</v>
      </c>
      <c r="BR296" s="71">
        <v>0</v>
      </c>
      <c r="BS296" s="71">
        <v>2</v>
      </c>
      <c r="BT296" s="71">
        <v>0</v>
      </c>
      <c r="BU296"/>
      <c r="BV296" s="70">
        <v>14.303000000000001</v>
      </c>
      <c r="BW296" s="70">
        <v>0</v>
      </c>
      <c r="BX296" s="70">
        <v>0</v>
      </c>
      <c r="BY296" s="70">
        <v>0</v>
      </c>
      <c r="BZ296" s="70">
        <v>0</v>
      </c>
      <c r="CA296" s="70">
        <v>0</v>
      </c>
      <c r="CB296" s="70">
        <v>0</v>
      </c>
      <c r="CC296" s="70">
        <v>0</v>
      </c>
      <c r="CD296" s="70">
        <v>0</v>
      </c>
    </row>
    <row r="297" spans="1:82">
      <c r="A297" s="70" t="s">
        <v>2168</v>
      </c>
      <c r="B297" s="70">
        <v>475</v>
      </c>
      <c r="C297" s="70">
        <v>16</v>
      </c>
      <c r="D297" s="70">
        <v>28</v>
      </c>
      <c r="E297" s="70">
        <v>2019</v>
      </c>
      <c r="F297" s="70" t="s">
        <v>158</v>
      </c>
      <c r="G297" s="70" t="s">
        <v>2152</v>
      </c>
      <c r="H297" s="70" t="s">
        <v>2153</v>
      </c>
      <c r="I297" s="148"/>
      <c r="J297" s="71">
        <v>68.323259572795081</v>
      </c>
      <c r="K297" s="71">
        <v>0.59915150026409536</v>
      </c>
      <c r="L297" s="71">
        <v>1.8774502606374828</v>
      </c>
      <c r="M297" s="71">
        <v>22.604131207331154</v>
      </c>
      <c r="N297" s="71">
        <v>23.545185112783663</v>
      </c>
      <c r="O297" s="71">
        <v>19.973900096824462</v>
      </c>
      <c r="P297" s="71">
        <v>11.466735907864477</v>
      </c>
      <c r="Q297" s="71">
        <v>1.27882087960978</v>
      </c>
      <c r="R297" s="71">
        <v>0</v>
      </c>
      <c r="S297" s="71">
        <v>3.1211586657463219</v>
      </c>
      <c r="T297" s="72"/>
      <c r="U297" s="71">
        <v>2206943</v>
      </c>
      <c r="V297" s="71">
        <v>304</v>
      </c>
      <c r="W297" s="71">
        <v>31</v>
      </c>
      <c r="X297" s="71">
        <v>5250</v>
      </c>
      <c r="Y297" s="71">
        <v>9826</v>
      </c>
      <c r="Z297" s="71">
        <v>12505</v>
      </c>
      <c r="AA297" s="71">
        <v>2381</v>
      </c>
      <c r="AB297" s="71">
        <v>20723</v>
      </c>
      <c r="AC297" s="71">
        <v>0</v>
      </c>
      <c r="AD297" s="71">
        <v>3.1211586657463219</v>
      </c>
      <c r="AE297" s="72"/>
      <c r="AF297" s="71">
        <v>22902755.922485951</v>
      </c>
      <c r="AG297" s="71">
        <v>526727.86233998567</v>
      </c>
      <c r="AH297" s="71">
        <v>434551.4624220471</v>
      </c>
      <c r="AI297" s="71">
        <v>37003678.17866715</v>
      </c>
      <c r="AJ297" s="71">
        <v>35135034.339336418</v>
      </c>
      <c r="AK297" s="71">
        <v>0</v>
      </c>
      <c r="AL297" s="71">
        <v>0</v>
      </c>
      <c r="AM297" s="71">
        <v>2822316.5973395235</v>
      </c>
      <c r="AN297" s="71">
        <v>0</v>
      </c>
      <c r="AO297" s="71">
        <v>0</v>
      </c>
      <c r="AP297" s="71">
        <v>98825064.362591073</v>
      </c>
      <c r="AQ297" s="72"/>
      <c r="AR297" s="71">
        <v>353</v>
      </c>
      <c r="AS297" s="71">
        <v>163</v>
      </c>
      <c r="AT297" s="71">
        <v>0</v>
      </c>
      <c r="AU297" s="71">
        <v>0</v>
      </c>
      <c r="AV297" s="71">
        <v>0</v>
      </c>
      <c r="AW297" s="71">
        <v>1</v>
      </c>
      <c r="AX297" s="71"/>
      <c r="AY297" s="72"/>
      <c r="AZ297" s="71">
        <v>1542.7</v>
      </c>
      <c r="BA297" s="71">
        <v>12856.5</v>
      </c>
      <c r="BB297" s="71">
        <v>0</v>
      </c>
      <c r="BC297" s="71">
        <v>0</v>
      </c>
      <c r="BD297" s="71">
        <v>0</v>
      </c>
      <c r="BE297" s="71">
        <v>1425</v>
      </c>
      <c r="BF297" s="71"/>
      <c r="BG297" s="72"/>
      <c r="BH297" s="71">
        <v>0</v>
      </c>
      <c r="BI297" s="71">
        <v>0</v>
      </c>
      <c r="BJ297" s="71">
        <v>4.9370000000000003</v>
      </c>
      <c r="BK297" s="71">
        <v>0</v>
      </c>
      <c r="BL297" s="71">
        <v>9.3790000000000013</v>
      </c>
      <c r="BM297" s="71">
        <v>0</v>
      </c>
      <c r="BN297" s="72"/>
      <c r="BO297" s="71">
        <v>0</v>
      </c>
      <c r="BP297" s="71">
        <v>0</v>
      </c>
      <c r="BQ297" s="71">
        <v>1</v>
      </c>
      <c r="BR297" s="71">
        <v>0</v>
      </c>
      <c r="BS297" s="71">
        <v>2</v>
      </c>
      <c r="BT297" s="71">
        <v>0</v>
      </c>
      <c r="BU297"/>
      <c r="BV297" s="70">
        <v>14.316000000000001</v>
      </c>
      <c r="BW297" s="70">
        <v>0</v>
      </c>
      <c r="BX297" s="70">
        <v>0</v>
      </c>
      <c r="BY297" s="70">
        <v>0</v>
      </c>
      <c r="BZ297" s="70">
        <v>0</v>
      </c>
      <c r="CA297" s="70">
        <v>0</v>
      </c>
      <c r="CB297" s="70">
        <v>0</v>
      </c>
      <c r="CC297" s="70">
        <v>0</v>
      </c>
      <c r="CD297" s="70">
        <v>0</v>
      </c>
    </row>
    <row r="298" spans="1:82">
      <c r="A298" s="70" t="s">
        <v>2169</v>
      </c>
      <c r="B298" s="70">
        <v>476</v>
      </c>
      <c r="C298" s="70">
        <v>17</v>
      </c>
      <c r="D298" s="70">
        <v>28</v>
      </c>
      <c r="E298" s="70">
        <v>2020</v>
      </c>
      <c r="F298" s="70" t="s">
        <v>159</v>
      </c>
      <c r="G298" s="70" t="s">
        <v>2152</v>
      </c>
      <c r="H298" s="70" t="s">
        <v>2153</v>
      </c>
      <c r="I298" s="148"/>
      <c r="J298" s="71">
        <v>47.230281439177183</v>
      </c>
      <c r="K298" s="71">
        <v>0.45778240279739835</v>
      </c>
      <c r="L298" s="71">
        <v>3.3051068446479706</v>
      </c>
      <c r="M298" s="71">
        <v>29.034509627534543</v>
      </c>
      <c r="N298" s="71">
        <v>23.146070341422288</v>
      </c>
      <c r="O298" s="71">
        <v>17.51395482507629</v>
      </c>
      <c r="P298" s="71">
        <v>10.851648147237109</v>
      </c>
      <c r="Q298" s="71">
        <v>1.2180695846982801</v>
      </c>
      <c r="R298" s="71">
        <v>0</v>
      </c>
      <c r="S298" s="71">
        <v>1.7606624236026449</v>
      </c>
      <c r="T298" s="72"/>
      <c r="U298" s="71">
        <v>1620566</v>
      </c>
      <c r="V298" s="71">
        <v>218</v>
      </c>
      <c r="W298" s="71">
        <v>58</v>
      </c>
      <c r="X298" s="71">
        <v>7076</v>
      </c>
      <c r="Y298" s="71">
        <v>9881</v>
      </c>
      <c r="Z298" s="71">
        <v>12515</v>
      </c>
      <c r="AA298" s="71">
        <v>2395</v>
      </c>
      <c r="AB298" s="71">
        <v>20659</v>
      </c>
      <c r="AC298" s="71">
        <v>0</v>
      </c>
      <c r="AD298" s="71">
        <v>1.7606624236026449</v>
      </c>
      <c r="AE298" s="72"/>
      <c r="AF298" s="71">
        <v>16458074.68585573</v>
      </c>
      <c r="AG298" s="71">
        <v>368050.29540764011</v>
      </c>
      <c r="AH298" s="71">
        <v>809339.08491115796</v>
      </c>
      <c r="AI298" s="71">
        <v>48609369.506894991</v>
      </c>
      <c r="AJ298" s="71">
        <v>35553158.382766873</v>
      </c>
      <c r="AK298" s="71"/>
      <c r="AL298" s="71"/>
      <c r="AM298" s="71">
        <v>2696229.0262772404</v>
      </c>
      <c r="AN298" s="71"/>
      <c r="AO298" s="71"/>
      <c r="AP298" s="71">
        <v>104494220.98211363</v>
      </c>
      <c r="AQ298" s="72"/>
      <c r="AR298" s="71">
        <v>385</v>
      </c>
      <c r="AS298" s="71">
        <v>176</v>
      </c>
      <c r="AT298" s="71">
        <v>0</v>
      </c>
      <c r="AU298" s="71">
        <v>0</v>
      </c>
      <c r="AV298" s="71">
        <v>0</v>
      </c>
      <c r="AW298" s="71">
        <v>1</v>
      </c>
      <c r="AX298" s="71"/>
      <c r="AY298" s="72"/>
      <c r="AZ298" s="71">
        <v>1714.0000000000009</v>
      </c>
      <c r="BA298" s="71">
        <v>14140</v>
      </c>
      <c r="BB298" s="71">
        <v>0</v>
      </c>
      <c r="BC298" s="71">
        <v>0</v>
      </c>
      <c r="BD298" s="71">
        <v>0</v>
      </c>
      <c r="BE298" s="71">
        <v>1425</v>
      </c>
      <c r="BF298" s="71"/>
      <c r="BG298" s="72"/>
      <c r="BH298" s="71">
        <v>0</v>
      </c>
      <c r="BI298" s="71">
        <v>0</v>
      </c>
      <c r="BJ298" s="71">
        <v>3.8679999999999999</v>
      </c>
      <c r="BK298" s="71">
        <v>0</v>
      </c>
      <c r="BL298" s="71">
        <v>6.8569999999999993</v>
      </c>
      <c r="BM298" s="71">
        <v>0</v>
      </c>
      <c r="BN298" s="72"/>
      <c r="BO298" s="71">
        <v>0</v>
      </c>
      <c r="BP298" s="71">
        <v>0</v>
      </c>
      <c r="BQ298" s="71">
        <v>1</v>
      </c>
      <c r="BR298" s="71">
        <v>0</v>
      </c>
      <c r="BS298" s="71">
        <v>2</v>
      </c>
      <c r="BT298" s="71">
        <v>0</v>
      </c>
      <c r="BU298"/>
      <c r="BV298" s="70">
        <v>10.725</v>
      </c>
      <c r="BW298" s="70">
        <v>0</v>
      </c>
      <c r="BX298" s="70">
        <v>0</v>
      </c>
      <c r="BY298" s="70">
        <v>0</v>
      </c>
      <c r="BZ298" s="70">
        <v>0</v>
      </c>
      <c r="CA298" s="70">
        <v>0</v>
      </c>
      <c r="CB298" s="70">
        <v>0</v>
      </c>
      <c r="CC298" s="70">
        <v>0</v>
      </c>
      <c r="CD298" s="70">
        <v>0</v>
      </c>
    </row>
    <row r="299" spans="1:82">
      <c r="A299" s="70" t="s">
        <v>2170</v>
      </c>
      <c r="B299" s="70">
        <v>476</v>
      </c>
      <c r="C299" s="70">
        <v>18</v>
      </c>
      <c r="D299" s="70">
        <v>28</v>
      </c>
      <c r="E299" s="70">
        <v>2021</v>
      </c>
      <c r="F299" s="70" t="s">
        <v>160</v>
      </c>
      <c r="G299" s="70" t="s">
        <v>2152</v>
      </c>
      <c r="H299" s="70" t="s">
        <v>2153</v>
      </c>
      <c r="I299" s="148"/>
      <c r="J299" s="71">
        <v>39.320424814838262</v>
      </c>
      <c r="K299" s="71">
        <v>0.4981044246157349</v>
      </c>
      <c r="L299" s="71">
        <v>3.0705209064427126</v>
      </c>
      <c r="M299" s="71">
        <v>32.014453506727051</v>
      </c>
      <c r="N299" s="71">
        <v>23.67183476453387</v>
      </c>
      <c r="O299" s="71">
        <v>17.024533367944034</v>
      </c>
      <c r="P299" s="71">
        <v>11.667637462987773</v>
      </c>
      <c r="Q299" s="71">
        <v>1.19460021735154</v>
      </c>
      <c r="R299" s="71">
        <v>0</v>
      </c>
      <c r="S299" s="71">
        <v>2.3176216177012789</v>
      </c>
      <c r="T299" s="72"/>
      <c r="U299" s="71">
        <v>1307487</v>
      </c>
      <c r="V299" s="71">
        <v>218</v>
      </c>
      <c r="W299" s="71">
        <v>58</v>
      </c>
      <c r="X299" s="71">
        <v>7076</v>
      </c>
      <c r="Y299" s="71">
        <v>9840</v>
      </c>
      <c r="Z299" s="71">
        <v>12526</v>
      </c>
      <c r="AA299" s="71">
        <v>2511</v>
      </c>
      <c r="AB299" s="71">
        <v>20460</v>
      </c>
      <c r="AC299" s="71">
        <v>0</v>
      </c>
      <c r="AD299" s="71">
        <v>2.3176216177012789</v>
      </c>
      <c r="AE299" s="72"/>
      <c r="AF299" s="71">
        <v>13072619.785787104</v>
      </c>
      <c r="AG299" s="71">
        <v>399388.24752744444</v>
      </c>
      <c r="AH299" s="71">
        <v>659964.36007240822</v>
      </c>
      <c r="AI299" s="71">
        <v>53127068.14477849</v>
      </c>
      <c r="AJ299" s="71">
        <v>35478949.323370077</v>
      </c>
      <c r="AK299" s="71">
        <v>0</v>
      </c>
      <c r="AL299" s="71">
        <v>0</v>
      </c>
      <c r="AM299" s="71">
        <v>2685659.1445476478</v>
      </c>
      <c r="AN299" s="71">
        <v>0</v>
      </c>
      <c r="AO299" s="71">
        <v>0</v>
      </c>
      <c r="AP299" s="71">
        <v>105423649.00608316</v>
      </c>
      <c r="AQ299" s="72"/>
      <c r="AR299" s="71">
        <v>443</v>
      </c>
      <c r="AS299" s="71">
        <v>191</v>
      </c>
      <c r="AT299" s="71">
        <v>0</v>
      </c>
      <c r="AU299" s="71">
        <v>0</v>
      </c>
      <c r="AV299" s="71">
        <v>0</v>
      </c>
      <c r="AW299" s="71">
        <v>1</v>
      </c>
      <c r="AX299" s="71"/>
      <c r="AY299" s="72"/>
      <c r="AZ299" s="71">
        <v>2056.300000000002</v>
      </c>
      <c r="BA299" s="71">
        <v>14823.6</v>
      </c>
      <c r="BB299" s="71">
        <v>0</v>
      </c>
      <c r="BC299" s="71">
        <v>0</v>
      </c>
      <c r="BD299" s="71">
        <v>0</v>
      </c>
      <c r="BE299" s="71">
        <v>1425</v>
      </c>
      <c r="BF299" s="71"/>
      <c r="BG299" s="72"/>
      <c r="BH299" s="71">
        <v>0</v>
      </c>
      <c r="BI299" s="71">
        <v>0</v>
      </c>
      <c r="BJ299" s="71">
        <v>3.8570000000000002</v>
      </c>
      <c r="BK299" s="71">
        <v>0</v>
      </c>
      <c r="BL299" s="71">
        <v>7.5850000000000009</v>
      </c>
      <c r="BM299" s="71">
        <v>0</v>
      </c>
      <c r="BN299" s="72"/>
      <c r="BO299" s="71">
        <v>0</v>
      </c>
      <c r="BP299" s="71">
        <v>0</v>
      </c>
      <c r="BQ299" s="71">
        <v>1</v>
      </c>
      <c r="BR299" s="71">
        <v>0</v>
      </c>
      <c r="BS299" s="71">
        <v>2</v>
      </c>
      <c r="BT299" s="71">
        <v>0</v>
      </c>
      <c r="BU299"/>
      <c r="BV299" s="70">
        <v>11.442</v>
      </c>
      <c r="BW299" s="70">
        <v>0</v>
      </c>
      <c r="BX299" s="70">
        <v>0</v>
      </c>
      <c r="BY299" s="70">
        <v>0</v>
      </c>
      <c r="BZ299" s="70">
        <v>0</v>
      </c>
      <c r="CA299" s="70">
        <v>0</v>
      </c>
      <c r="CB299" s="70">
        <v>0</v>
      </c>
      <c r="CC299" s="70">
        <v>0</v>
      </c>
      <c r="CD299" s="70">
        <v>0</v>
      </c>
    </row>
    <row r="300" spans="1:82">
      <c r="A300" s="70" t="s">
        <v>2171</v>
      </c>
      <c r="B300" s="70">
        <v>476</v>
      </c>
      <c r="C300" s="70">
        <v>19</v>
      </c>
      <c r="D300" s="70">
        <v>28</v>
      </c>
      <c r="E300" s="70">
        <v>2022</v>
      </c>
      <c r="F300" s="70" t="s">
        <v>161</v>
      </c>
      <c r="G300" s="70" t="s">
        <v>2152</v>
      </c>
      <c r="H300" s="70" t="s">
        <v>2153</v>
      </c>
      <c r="I300" s="148"/>
      <c r="J300" s="71">
        <v>38.673625816895886</v>
      </c>
      <c r="K300" s="71">
        <v>0.47762501833690651</v>
      </c>
      <c r="L300" s="71">
        <v>2.5965473130724632</v>
      </c>
      <c r="M300" s="71">
        <v>31.617238915327231</v>
      </c>
      <c r="N300" s="71">
        <v>25.536409298724834</v>
      </c>
      <c r="O300" s="71">
        <v>18.327651913862862</v>
      </c>
      <c r="P300" s="71">
        <v>11.634323836573657</v>
      </c>
      <c r="Q300" s="71">
        <v>1.197353726751587</v>
      </c>
      <c r="R300" s="71">
        <v>0</v>
      </c>
      <c r="S300" s="71">
        <v>2.6548331045827922</v>
      </c>
      <c r="T300" s="72"/>
      <c r="U300" s="71">
        <v>1733829</v>
      </c>
      <c r="V300" s="71">
        <v>218</v>
      </c>
      <c r="W300" s="71">
        <v>58</v>
      </c>
      <c r="X300" s="71">
        <v>7076</v>
      </c>
      <c r="Y300" s="71">
        <v>9915</v>
      </c>
      <c r="Z300" s="71">
        <v>12812</v>
      </c>
      <c r="AA300" s="71">
        <v>2542</v>
      </c>
      <c r="AB300" s="71">
        <v>20339</v>
      </c>
      <c r="AC300" s="71">
        <v>0</v>
      </c>
      <c r="AD300" s="71">
        <v>2.6548331045827922</v>
      </c>
      <c r="AE300" s="72"/>
      <c r="AF300" s="71">
        <v>13599332.573880756</v>
      </c>
      <c r="AG300" s="71">
        <v>394338.27903400856</v>
      </c>
      <c r="AH300" s="71">
        <v>659777.45957848139</v>
      </c>
      <c r="AI300" s="71">
        <v>51597463.732173547</v>
      </c>
      <c r="AJ300" s="71">
        <v>40342267.430678688</v>
      </c>
      <c r="AK300" s="71">
        <v>0</v>
      </c>
      <c r="AL300" s="71">
        <v>0</v>
      </c>
      <c r="AM300" s="71">
        <v>2626320.0409463234</v>
      </c>
      <c r="AN300" s="71">
        <v>0</v>
      </c>
      <c r="AO300" s="71">
        <v>0</v>
      </c>
      <c r="AP300" s="71">
        <v>109219499.51629181</v>
      </c>
      <c r="AQ300" s="72"/>
      <c r="AR300" s="71">
        <v>470</v>
      </c>
      <c r="AS300" s="71">
        <v>192</v>
      </c>
      <c r="AT300" s="71">
        <v>0</v>
      </c>
      <c r="AU300" s="71">
        <v>0</v>
      </c>
      <c r="AV300" s="71">
        <v>0</v>
      </c>
      <c r="AW300" s="71">
        <v>1</v>
      </c>
      <c r="AX300" s="71"/>
      <c r="AY300" s="72"/>
      <c r="AZ300" s="71">
        <v>2207.3000000000029</v>
      </c>
      <c r="BA300" s="71">
        <v>14845.6</v>
      </c>
      <c r="BB300" s="71">
        <v>0</v>
      </c>
      <c r="BC300" s="71">
        <v>0</v>
      </c>
      <c r="BD300" s="71">
        <v>0</v>
      </c>
      <c r="BE300" s="71">
        <v>1425</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2172</v>
      </c>
      <c r="B301" s="70">
        <v>476</v>
      </c>
      <c r="C301" s="70">
        <v>20</v>
      </c>
      <c r="D301" s="70">
        <v>28</v>
      </c>
      <c r="E301" s="70">
        <v>2023</v>
      </c>
      <c r="F301" s="70" t="s">
        <v>1539</v>
      </c>
      <c r="G301" s="70" t="s">
        <v>2152</v>
      </c>
      <c r="H301" s="70" t="s">
        <v>2153</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496</v>
      </c>
      <c r="AS301" s="71">
        <v>193</v>
      </c>
      <c r="AT301" s="71">
        <v>0</v>
      </c>
      <c r="AU301" s="71">
        <v>0</v>
      </c>
      <c r="AV301" s="71">
        <v>0</v>
      </c>
      <c r="AW301" s="71">
        <v>1</v>
      </c>
      <c r="AX301" s="71"/>
      <c r="AY301" s="72"/>
      <c r="AZ301" s="71">
        <v>2374.1000000000035</v>
      </c>
      <c r="BA301" s="71">
        <v>14895.1</v>
      </c>
      <c r="BB301" s="71">
        <v>0</v>
      </c>
      <c r="BC301" s="71">
        <v>0</v>
      </c>
      <c r="BD301" s="71">
        <v>0</v>
      </c>
      <c r="BE301" s="71">
        <v>1425</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2173</v>
      </c>
      <c r="B302" s="70">
        <v>476</v>
      </c>
      <c r="C302" s="70">
        <v>21</v>
      </c>
      <c r="D302" s="70">
        <v>28</v>
      </c>
      <c r="E302" s="70">
        <v>2024</v>
      </c>
      <c r="F302" s="70" t="s">
        <v>1554</v>
      </c>
      <c r="G302" s="70" t="s">
        <v>2152</v>
      </c>
      <c r="H302" s="70" t="s">
        <v>2153</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2174</v>
      </c>
      <c r="B303" s="70">
        <v>205</v>
      </c>
      <c r="C303" s="70">
        <v>1</v>
      </c>
      <c r="D303" s="70">
        <v>13</v>
      </c>
      <c r="E303" s="70">
        <v>1990</v>
      </c>
      <c r="F303" s="70" t="s">
        <v>787</v>
      </c>
      <c r="G303" s="70" t="s">
        <v>2175</v>
      </c>
      <c r="H303" s="70" t="s">
        <v>2176</v>
      </c>
      <c r="I303" s="148"/>
      <c r="J303" s="71">
        <v>61.275433018523572</v>
      </c>
      <c r="K303" s="71">
        <v>2.449386601259337</v>
      </c>
      <c r="L303" s="71">
        <v>25.051305118445011</v>
      </c>
      <c r="M303" s="71">
        <v>24.17069228037683</v>
      </c>
      <c r="N303" s="71">
        <v>24.437823924078561</v>
      </c>
      <c r="O303" s="71">
        <v>15.766631726422411</v>
      </c>
      <c r="P303" s="71">
        <v>25.810188125392649</v>
      </c>
      <c r="Q303" s="71">
        <v>1.5235324995531601</v>
      </c>
      <c r="R303" s="71">
        <v>0.40220713665457741</v>
      </c>
      <c r="S303" s="71">
        <v>1.8326388576361901</v>
      </c>
      <c r="T303" s="72"/>
      <c r="U303" s="71">
        <v>1288025</v>
      </c>
      <c r="V303" s="71">
        <v>994</v>
      </c>
      <c r="W303" s="71">
        <v>264</v>
      </c>
      <c r="X303" s="71">
        <v>9781</v>
      </c>
      <c r="Y303" s="71">
        <v>9136</v>
      </c>
      <c r="Z303" s="71">
        <v>6485</v>
      </c>
      <c r="AA303" s="71">
        <v>6267</v>
      </c>
      <c r="AB303" s="71">
        <v>24737</v>
      </c>
      <c r="AC303" s="71">
        <v>69663</v>
      </c>
      <c r="AD303" s="71">
        <v>1.8326388576361901</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2177</v>
      </c>
      <c r="B304" s="70">
        <v>206</v>
      </c>
      <c r="C304" s="70">
        <v>2</v>
      </c>
      <c r="D304" s="70">
        <v>13</v>
      </c>
      <c r="E304" s="70">
        <v>2005</v>
      </c>
      <c r="F304" s="70" t="s">
        <v>789</v>
      </c>
      <c r="G304" s="70" t="s">
        <v>2175</v>
      </c>
      <c r="H304" s="70" t="s">
        <v>2176</v>
      </c>
      <c r="I304" s="148"/>
      <c r="J304" s="71">
        <v>29.35325504868247</v>
      </c>
      <c r="K304" s="71">
        <v>1.4605580011702359</v>
      </c>
      <c r="L304" s="71">
        <v>11.91476965653481</v>
      </c>
      <c r="M304" s="71">
        <v>39.513918218073989</v>
      </c>
      <c r="N304" s="71">
        <v>38.367803042338373</v>
      </c>
      <c r="O304" s="71">
        <v>24.781179009325861</v>
      </c>
      <c r="P304" s="71">
        <v>25.716585180087009</v>
      </c>
      <c r="Q304" s="71">
        <v>1.4355651608886</v>
      </c>
      <c r="R304" s="71">
        <v>0.29210092286267092</v>
      </c>
      <c r="S304" s="71">
        <v>3.1913419639999998</v>
      </c>
      <c r="T304" s="72"/>
      <c r="U304" s="71">
        <v>797147</v>
      </c>
      <c r="V304" s="71">
        <v>732</v>
      </c>
      <c r="W304" s="71">
        <v>116</v>
      </c>
      <c r="X304" s="71">
        <v>7813</v>
      </c>
      <c r="Y304" s="71">
        <v>10811</v>
      </c>
      <c r="Z304" s="71">
        <v>11795</v>
      </c>
      <c r="AA304" s="71">
        <v>5114</v>
      </c>
      <c r="AB304" s="71">
        <v>24367</v>
      </c>
      <c r="AC304" s="71">
        <v>51652</v>
      </c>
      <c r="AD304" s="71">
        <v>3.1913419639999998</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2178</v>
      </c>
      <c r="B305" s="70">
        <v>207</v>
      </c>
      <c r="C305" s="70">
        <v>3</v>
      </c>
      <c r="D305" s="70">
        <v>13</v>
      </c>
      <c r="E305" s="70">
        <v>2006</v>
      </c>
      <c r="F305" s="70" t="s">
        <v>790</v>
      </c>
      <c r="G305" s="70" t="s">
        <v>2175</v>
      </c>
      <c r="H305" s="70" t="s">
        <v>2176</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2179</v>
      </c>
      <c r="B306" s="70">
        <v>208</v>
      </c>
      <c r="C306" s="70">
        <v>4</v>
      </c>
      <c r="D306" s="70">
        <v>13</v>
      </c>
      <c r="E306" s="70">
        <v>2007</v>
      </c>
      <c r="F306" s="70" t="s">
        <v>791</v>
      </c>
      <c r="G306" s="70" t="s">
        <v>2175</v>
      </c>
      <c r="H306" s="70" t="s">
        <v>2176</v>
      </c>
      <c r="I306" s="148"/>
      <c r="J306" s="71">
        <v>22.713425933836749</v>
      </c>
      <c r="K306" s="71">
        <v>1.3735908509237491</v>
      </c>
      <c r="L306" s="71">
        <v>1.8688871491483421</v>
      </c>
      <c r="M306" s="71">
        <v>34.058879632820663</v>
      </c>
      <c r="N306" s="71">
        <v>42.266340306470049</v>
      </c>
      <c r="O306" s="71">
        <v>23.848439693212448</v>
      </c>
      <c r="P306" s="71">
        <v>25.26186247718837</v>
      </c>
      <c r="Q306" s="71">
        <v>1.4927626080263501</v>
      </c>
      <c r="R306" s="71">
        <v>0.2057195528256969</v>
      </c>
      <c r="S306" s="71">
        <v>3.0541634093600001</v>
      </c>
      <c r="T306" s="72"/>
      <c r="U306" s="71">
        <v>716653</v>
      </c>
      <c r="V306" s="71">
        <v>669</v>
      </c>
      <c r="W306" s="71">
        <v>19</v>
      </c>
      <c r="X306" s="71">
        <v>9056</v>
      </c>
      <c r="Y306" s="71">
        <v>10960</v>
      </c>
      <c r="Z306" s="71">
        <v>11800</v>
      </c>
      <c r="AA306" s="71">
        <v>4947</v>
      </c>
      <c r="AB306" s="71">
        <v>23998</v>
      </c>
      <c r="AC306" s="71">
        <v>37421</v>
      </c>
      <c r="AD306" s="71">
        <v>3.0541634093600001</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2180</v>
      </c>
      <c r="B307" s="70">
        <v>209</v>
      </c>
      <c r="C307" s="70">
        <v>5</v>
      </c>
      <c r="D307" s="70">
        <v>13</v>
      </c>
      <c r="E307" s="70">
        <v>2008</v>
      </c>
      <c r="F307" s="70" t="s">
        <v>792</v>
      </c>
      <c r="G307" s="70" t="s">
        <v>2175</v>
      </c>
      <c r="H307" s="70" t="s">
        <v>2176</v>
      </c>
      <c r="I307" s="148"/>
      <c r="J307" s="71">
        <v>25.826238608688641</v>
      </c>
      <c r="K307" s="71">
        <v>0.99847031836287803</v>
      </c>
      <c r="L307" s="71">
        <v>1.646454411744372</v>
      </c>
      <c r="M307" s="71">
        <v>37.327539826300082</v>
      </c>
      <c r="N307" s="71">
        <v>38.833390030618418</v>
      </c>
      <c r="O307" s="71">
        <v>23.320947125098989</v>
      </c>
      <c r="P307" s="71">
        <v>24.172131032009801</v>
      </c>
      <c r="Q307" s="71">
        <v>1.45404225091329</v>
      </c>
      <c r="R307" s="71">
        <v>0.1754283416006453</v>
      </c>
      <c r="S307" s="71">
        <v>3.5801225511340009</v>
      </c>
      <c r="T307" s="72"/>
      <c r="U307" s="71">
        <v>889756</v>
      </c>
      <c r="V307" s="71">
        <v>669</v>
      </c>
      <c r="W307" s="71">
        <v>19</v>
      </c>
      <c r="X307" s="71">
        <v>9056</v>
      </c>
      <c r="Y307" s="71">
        <v>11020</v>
      </c>
      <c r="Z307" s="71">
        <v>11944</v>
      </c>
      <c r="AA307" s="71">
        <v>4739</v>
      </c>
      <c r="AB307" s="71">
        <v>23760</v>
      </c>
      <c r="AC307" s="71">
        <v>33136</v>
      </c>
      <c r="AD307" s="71">
        <v>3.5801225511340009</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2181</v>
      </c>
      <c r="B308" s="70">
        <v>210</v>
      </c>
      <c r="C308" s="70">
        <v>6</v>
      </c>
      <c r="D308" s="70">
        <v>13</v>
      </c>
      <c r="E308" s="70">
        <v>2009</v>
      </c>
      <c r="F308" s="70" t="s">
        <v>176</v>
      </c>
      <c r="G308" s="70" t="s">
        <v>2175</v>
      </c>
      <c r="H308" s="70" t="s">
        <v>2176</v>
      </c>
      <c r="I308" s="148"/>
      <c r="J308" s="71">
        <v>23.94768473257956</v>
      </c>
      <c r="K308" s="71">
        <v>0.8011257828873859</v>
      </c>
      <c r="L308" s="71">
        <v>5.0707251795337074</v>
      </c>
      <c r="M308" s="71">
        <v>35.605912598491209</v>
      </c>
      <c r="N308" s="71">
        <v>32.394510134177153</v>
      </c>
      <c r="O308" s="71">
        <v>23.791135357504171</v>
      </c>
      <c r="P308" s="71">
        <v>23.013892260651399</v>
      </c>
      <c r="Q308" s="71">
        <v>1.37581765721563</v>
      </c>
      <c r="R308" s="71">
        <v>0.1735082408211184</v>
      </c>
      <c r="S308" s="71">
        <v>4.48614773144</v>
      </c>
      <c r="T308" s="72"/>
      <c r="U308" s="71">
        <v>625481</v>
      </c>
      <c r="V308" s="71">
        <v>586</v>
      </c>
      <c r="W308" s="71">
        <v>65</v>
      </c>
      <c r="X308" s="71">
        <v>9826</v>
      </c>
      <c r="Y308" s="71">
        <v>11049</v>
      </c>
      <c r="Z308" s="71">
        <v>12027</v>
      </c>
      <c r="AA308" s="71">
        <v>4632</v>
      </c>
      <c r="AB308" s="71">
        <v>23600</v>
      </c>
      <c r="AC308" s="71">
        <v>31973</v>
      </c>
      <c r="AD308" s="71">
        <v>4.48614773144</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4.6399999999999997</v>
      </c>
      <c r="BM308" s="71">
        <v>0</v>
      </c>
      <c r="BN308" s="72"/>
      <c r="BO308" s="71">
        <v>0</v>
      </c>
      <c r="BP308" s="71">
        <v>0</v>
      </c>
      <c r="BQ308" s="71">
        <v>0</v>
      </c>
      <c r="BR308" s="71">
        <v>0</v>
      </c>
      <c r="BS308" s="71">
        <v>1</v>
      </c>
      <c r="BT308" s="71">
        <v>0</v>
      </c>
      <c r="BU308"/>
      <c r="BV308" s="70">
        <v>4.6399999999999997</v>
      </c>
      <c r="BW308" s="70">
        <v>0</v>
      </c>
      <c r="BX308" s="70">
        <v>0</v>
      </c>
      <c r="BY308" s="70">
        <v>0</v>
      </c>
      <c r="BZ308" s="70">
        <v>0</v>
      </c>
      <c r="CA308" s="70">
        <v>0</v>
      </c>
      <c r="CB308" s="70">
        <v>0</v>
      </c>
      <c r="CC308" s="70">
        <v>0</v>
      </c>
      <c r="CD308" s="70">
        <v>0</v>
      </c>
    </row>
    <row r="309" spans="1:82">
      <c r="A309" s="70" t="s">
        <v>2182</v>
      </c>
      <c r="B309" s="70">
        <v>211</v>
      </c>
      <c r="C309" s="70">
        <v>7</v>
      </c>
      <c r="D309" s="70">
        <v>13</v>
      </c>
      <c r="E309" s="70">
        <v>2010</v>
      </c>
      <c r="F309" s="70" t="s">
        <v>177</v>
      </c>
      <c r="G309" s="70" t="s">
        <v>2175</v>
      </c>
      <c r="H309" s="70" t="s">
        <v>2176</v>
      </c>
      <c r="I309" s="148"/>
      <c r="J309" s="71">
        <v>28.822188014811911</v>
      </c>
      <c r="K309" s="71">
        <v>0.8895283103543139</v>
      </c>
      <c r="L309" s="71">
        <v>4.9472415493252324</v>
      </c>
      <c r="M309" s="71">
        <v>38.897130171252194</v>
      </c>
      <c r="N309" s="71">
        <v>34.767742225274702</v>
      </c>
      <c r="O309" s="71">
        <v>23.877993487478552</v>
      </c>
      <c r="P309" s="71">
        <v>22.823710620670241</v>
      </c>
      <c r="Q309" s="71">
        <v>1.4247269104959199</v>
      </c>
      <c r="R309" s="71">
        <v>0.1651161701561516</v>
      </c>
      <c r="S309" s="71">
        <v>4.4845062582999997</v>
      </c>
      <c r="T309" s="72"/>
      <c r="U309" s="71">
        <v>732219</v>
      </c>
      <c r="V309" s="71">
        <v>586</v>
      </c>
      <c r="W309" s="71">
        <v>65</v>
      </c>
      <c r="X309" s="71">
        <v>9826</v>
      </c>
      <c r="Y309" s="71">
        <v>11092</v>
      </c>
      <c r="Z309" s="71">
        <v>12127</v>
      </c>
      <c r="AA309" s="71">
        <v>4479</v>
      </c>
      <c r="AB309" s="71">
        <v>23418</v>
      </c>
      <c r="AC309" s="71">
        <v>28834</v>
      </c>
      <c r="AD309" s="71">
        <v>4.4845062582999997</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9.7289999999999992</v>
      </c>
      <c r="BM309" s="71">
        <v>0</v>
      </c>
      <c r="BN309" s="72"/>
      <c r="BO309" s="71">
        <v>0</v>
      </c>
      <c r="BP309" s="71">
        <v>0</v>
      </c>
      <c r="BQ309" s="71">
        <v>0</v>
      </c>
      <c r="BR309" s="71">
        <v>0</v>
      </c>
      <c r="BS309" s="71">
        <v>2</v>
      </c>
      <c r="BT309" s="71">
        <v>0</v>
      </c>
      <c r="BU309"/>
      <c r="BV309" s="70">
        <v>9.7289999999999992</v>
      </c>
      <c r="BW309" s="70">
        <v>0</v>
      </c>
      <c r="BX309" s="70">
        <v>0</v>
      </c>
      <c r="BY309" s="70">
        <v>0</v>
      </c>
      <c r="BZ309" s="70">
        <v>0</v>
      </c>
      <c r="CA309" s="70">
        <v>0</v>
      </c>
      <c r="CB309" s="70">
        <v>0</v>
      </c>
      <c r="CC309" s="70">
        <v>0</v>
      </c>
      <c r="CD309" s="70">
        <v>0</v>
      </c>
    </row>
    <row r="310" spans="1:82">
      <c r="A310" s="70" t="s">
        <v>2183</v>
      </c>
      <c r="B310" s="70">
        <v>212</v>
      </c>
      <c r="C310" s="70">
        <v>8</v>
      </c>
      <c r="D310" s="70">
        <v>13</v>
      </c>
      <c r="E310" s="70">
        <v>2011</v>
      </c>
      <c r="F310" s="70" t="s">
        <v>178</v>
      </c>
      <c r="G310" s="70" t="s">
        <v>2175</v>
      </c>
      <c r="H310" s="70" t="s">
        <v>2176</v>
      </c>
      <c r="I310" s="148"/>
      <c r="J310" s="71">
        <v>27.135450596367011</v>
      </c>
      <c r="K310" s="71">
        <v>1.2813487174578659</v>
      </c>
      <c r="L310" s="71">
        <v>2.697452506547696</v>
      </c>
      <c r="M310" s="71">
        <v>51.054486308770393</v>
      </c>
      <c r="N310" s="71">
        <v>44.705292056712757</v>
      </c>
      <c r="O310" s="71">
        <v>23.545642909843792</v>
      </c>
      <c r="P310" s="71">
        <v>21.773214048050029</v>
      </c>
      <c r="Q310" s="71">
        <v>1.6285284320953901</v>
      </c>
      <c r="R310" s="71">
        <v>0.34490125936921973</v>
      </c>
      <c r="S310" s="71">
        <v>4.2363745034000004</v>
      </c>
      <c r="T310" s="72"/>
      <c r="U310" s="71">
        <v>723820</v>
      </c>
      <c r="V310" s="71">
        <v>586</v>
      </c>
      <c r="W310" s="71">
        <v>65</v>
      </c>
      <c r="X310" s="71">
        <v>9826</v>
      </c>
      <c r="Y310" s="71">
        <v>11148</v>
      </c>
      <c r="Z310" s="71">
        <v>12218</v>
      </c>
      <c r="AA310" s="71">
        <v>4400</v>
      </c>
      <c r="AB310" s="71">
        <v>23206</v>
      </c>
      <c r="AC310" s="71">
        <v>60130</v>
      </c>
      <c r="AD310" s="71">
        <v>4.2363745034000004</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9.8339999999999996</v>
      </c>
      <c r="BM310" s="71">
        <v>0</v>
      </c>
      <c r="BN310" s="72"/>
      <c r="BO310" s="71">
        <v>0</v>
      </c>
      <c r="BP310" s="71">
        <v>0</v>
      </c>
      <c r="BQ310" s="71">
        <v>0</v>
      </c>
      <c r="BR310" s="71">
        <v>0</v>
      </c>
      <c r="BS310" s="71">
        <v>2</v>
      </c>
      <c r="BT310" s="71">
        <v>0</v>
      </c>
      <c r="BU310"/>
      <c r="BV310" s="70">
        <v>9.8339999999999996</v>
      </c>
      <c r="BW310" s="70">
        <v>0</v>
      </c>
      <c r="BX310" s="70">
        <v>0</v>
      </c>
      <c r="BY310" s="70">
        <v>0</v>
      </c>
      <c r="BZ310" s="70">
        <v>0</v>
      </c>
      <c r="CA310" s="70">
        <v>0</v>
      </c>
      <c r="CB310" s="70">
        <v>0</v>
      </c>
      <c r="CC310" s="70">
        <v>0</v>
      </c>
      <c r="CD310" s="70">
        <v>0</v>
      </c>
    </row>
    <row r="311" spans="1:82">
      <c r="A311" s="70" t="s">
        <v>2184</v>
      </c>
      <c r="B311" s="70">
        <v>213</v>
      </c>
      <c r="C311" s="70">
        <v>9</v>
      </c>
      <c r="D311" s="70">
        <v>13</v>
      </c>
      <c r="E311" s="70">
        <v>2012</v>
      </c>
      <c r="F311" s="70" t="s">
        <v>179</v>
      </c>
      <c r="G311" s="1064" t="s">
        <v>2175</v>
      </c>
      <c r="H311" s="70" t="s">
        <v>2176</v>
      </c>
      <c r="I311" s="148"/>
      <c r="J311" s="71">
        <v>27.885093359572689</v>
      </c>
      <c r="K311" s="71">
        <v>1.2409992373076171</v>
      </c>
      <c r="L311" s="71">
        <v>2.7779301706167461</v>
      </c>
      <c r="M311" s="71">
        <v>53.370706520330977</v>
      </c>
      <c r="N311" s="71">
        <v>48.642546944854217</v>
      </c>
      <c r="O311" s="71">
        <v>23.771430590560996</v>
      </c>
      <c r="P311" s="71">
        <v>21.434267925968594</v>
      </c>
      <c r="Q311" s="71">
        <v>1.75548656522369</v>
      </c>
      <c r="R311" s="71">
        <v>0.38020491598424888</v>
      </c>
      <c r="S311" s="71">
        <v>3.9380961088800008</v>
      </c>
      <c r="T311" s="72"/>
      <c r="U311" s="71">
        <v>758293</v>
      </c>
      <c r="V311" s="71">
        <v>586</v>
      </c>
      <c r="W311" s="71">
        <v>65</v>
      </c>
      <c r="X311" s="71">
        <v>9826</v>
      </c>
      <c r="Y311" s="71">
        <v>11190</v>
      </c>
      <c r="Z311" s="71">
        <v>12433</v>
      </c>
      <c r="AA311" s="71">
        <v>4307</v>
      </c>
      <c r="AB311" s="71">
        <v>23024</v>
      </c>
      <c r="AC311" s="71">
        <v>64568</v>
      </c>
      <c r="AD311" s="71">
        <v>3.9380961088800008</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11.32</v>
      </c>
      <c r="BM311" s="71">
        <v>0</v>
      </c>
      <c r="BN311" s="72"/>
      <c r="BO311" s="71">
        <v>0</v>
      </c>
      <c r="BP311" s="71">
        <v>0</v>
      </c>
      <c r="BQ311" s="71">
        <v>0</v>
      </c>
      <c r="BR311" s="71">
        <v>0</v>
      </c>
      <c r="BS311" s="71">
        <v>2</v>
      </c>
      <c r="BT311" s="71">
        <v>0</v>
      </c>
      <c r="BU311"/>
      <c r="BV311" s="70">
        <v>11.32</v>
      </c>
      <c r="BW311" s="70">
        <v>0</v>
      </c>
      <c r="BX311" s="70">
        <v>0</v>
      </c>
      <c r="BY311" s="70">
        <v>0</v>
      </c>
      <c r="BZ311" s="70">
        <v>0</v>
      </c>
      <c r="CA311" s="70">
        <v>0</v>
      </c>
      <c r="CB311" s="70">
        <v>0</v>
      </c>
      <c r="CC311" s="70">
        <v>0</v>
      </c>
      <c r="CD311" s="70">
        <v>0</v>
      </c>
    </row>
    <row r="312" spans="1:82">
      <c r="A312" s="70" t="s">
        <v>2185</v>
      </c>
      <c r="B312" s="70">
        <v>214</v>
      </c>
      <c r="C312" s="70">
        <v>10</v>
      </c>
      <c r="D312" s="70">
        <v>13</v>
      </c>
      <c r="E312" s="70">
        <v>2013</v>
      </c>
      <c r="F312" s="70" t="s">
        <v>180</v>
      </c>
      <c r="G312" s="1064" t="s">
        <v>2175</v>
      </c>
      <c r="H312" s="70" t="s">
        <v>2176</v>
      </c>
      <c r="I312" s="148"/>
      <c r="J312" s="71">
        <v>25.474961616102149</v>
      </c>
      <c r="K312" s="71">
        <v>1.1857509618779629</v>
      </c>
      <c r="L312" s="71">
        <v>2.4822946481410089</v>
      </c>
      <c r="M312" s="71">
        <v>54.889469055389718</v>
      </c>
      <c r="N312" s="71">
        <v>45.826506502826447</v>
      </c>
      <c r="O312" s="71">
        <v>23.048281318933263</v>
      </c>
      <c r="P312" s="71">
        <v>21.310222482239354</v>
      </c>
      <c r="Q312" s="71">
        <v>1.7662442900897599</v>
      </c>
      <c r="R312" s="71">
        <v>0.89514616655194523</v>
      </c>
      <c r="S312" s="71">
        <v>4.8767706367999999</v>
      </c>
      <c r="T312" s="72"/>
      <c r="U312" s="71">
        <v>655129</v>
      </c>
      <c r="V312" s="71">
        <v>586</v>
      </c>
      <c r="W312" s="71">
        <v>65</v>
      </c>
      <c r="X312" s="71">
        <v>9826</v>
      </c>
      <c r="Y312" s="71">
        <v>11187</v>
      </c>
      <c r="Z312" s="71">
        <v>12593</v>
      </c>
      <c r="AA312" s="71">
        <v>4266</v>
      </c>
      <c r="AB312" s="71">
        <v>22833</v>
      </c>
      <c r="AC312" s="71">
        <v>148390</v>
      </c>
      <c r="AD312" s="71">
        <v>4.8767706367999999</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12.332000000000001</v>
      </c>
      <c r="BM312" s="71">
        <v>0</v>
      </c>
      <c r="BN312" s="72"/>
      <c r="BO312" s="71">
        <v>0</v>
      </c>
      <c r="BP312" s="71">
        <v>0</v>
      </c>
      <c r="BQ312" s="71">
        <v>0</v>
      </c>
      <c r="BR312" s="71">
        <v>0</v>
      </c>
      <c r="BS312" s="71">
        <v>2</v>
      </c>
      <c r="BT312" s="71">
        <v>0</v>
      </c>
      <c r="BU312"/>
      <c r="BV312" s="70">
        <v>12.332000000000001</v>
      </c>
      <c r="BW312" s="70">
        <v>0</v>
      </c>
      <c r="BX312" s="70">
        <v>0</v>
      </c>
      <c r="BY312" s="70">
        <v>0</v>
      </c>
      <c r="BZ312" s="70">
        <v>0</v>
      </c>
      <c r="CA312" s="70">
        <v>0</v>
      </c>
      <c r="CB312" s="70">
        <v>0</v>
      </c>
      <c r="CC312" s="70">
        <v>0</v>
      </c>
      <c r="CD312" s="70">
        <v>0</v>
      </c>
    </row>
    <row r="313" spans="1:82">
      <c r="A313" s="70" t="s">
        <v>2186</v>
      </c>
      <c r="B313" s="70">
        <v>215</v>
      </c>
      <c r="C313" s="70">
        <v>11</v>
      </c>
      <c r="D313" s="70">
        <v>13</v>
      </c>
      <c r="E313" s="70">
        <v>2014</v>
      </c>
      <c r="F313" s="70" t="s">
        <v>181</v>
      </c>
      <c r="G313" s="70" t="s">
        <v>2175</v>
      </c>
      <c r="H313" s="70" t="s">
        <v>2176</v>
      </c>
      <c r="I313" s="148"/>
      <c r="J313" s="71">
        <v>28.239761983030348</v>
      </c>
      <c r="K313" s="71">
        <v>1.2153421058714879</v>
      </c>
      <c r="L313" s="71">
        <v>5.8243024139211377</v>
      </c>
      <c r="M313" s="71">
        <v>52.134379926615438</v>
      </c>
      <c r="N313" s="71">
        <v>46.736018552424007</v>
      </c>
      <c r="O313" s="71">
        <v>22.109489855195648</v>
      </c>
      <c r="P313" s="71">
        <v>21.119710020495621</v>
      </c>
      <c r="Q313" s="71">
        <v>1.6763487093754801</v>
      </c>
      <c r="R313" s="71">
        <v>1.330127679858522</v>
      </c>
      <c r="S313" s="71">
        <v>4.4261641531999993</v>
      </c>
      <c r="T313" s="72"/>
      <c r="U313" s="71">
        <v>743292</v>
      </c>
      <c r="V313" s="71">
        <v>532</v>
      </c>
      <c r="W313" s="71">
        <v>119</v>
      </c>
      <c r="X313" s="71">
        <v>9036</v>
      </c>
      <c r="Y313" s="71">
        <v>11167</v>
      </c>
      <c r="Z313" s="71">
        <v>12723</v>
      </c>
      <c r="AA313" s="71">
        <v>4206</v>
      </c>
      <c r="AB313" s="71">
        <v>22587</v>
      </c>
      <c r="AC313" s="71">
        <v>221191</v>
      </c>
      <c r="AD313" s="71">
        <v>4.4261641531999993</v>
      </c>
      <c r="AE313" s="72"/>
      <c r="AF313" s="71"/>
      <c r="AG313" s="71"/>
      <c r="AH313" s="71"/>
      <c r="AI313" s="71"/>
      <c r="AJ313" s="71"/>
      <c r="AK313" s="71"/>
      <c r="AL313" s="71"/>
      <c r="AM313" s="71"/>
      <c r="AN313" s="71"/>
      <c r="AO313" s="71"/>
      <c r="AP313" s="71"/>
      <c r="AQ313" s="72"/>
      <c r="AR313" s="71">
        <v>408</v>
      </c>
      <c r="AS313" s="71">
        <v>77</v>
      </c>
      <c r="AT313" s="71">
        <v>0</v>
      </c>
      <c r="AU313" s="71">
        <v>0</v>
      </c>
      <c r="AV313" s="71">
        <v>0</v>
      </c>
      <c r="AW313" s="71">
        <v>0</v>
      </c>
      <c r="AX313" s="71"/>
      <c r="AY313" s="72"/>
      <c r="AZ313" s="71">
        <v>1618.4</v>
      </c>
      <c r="BA313" s="71">
        <v>2401.1</v>
      </c>
      <c r="BB313" s="71">
        <v>0</v>
      </c>
      <c r="BC313" s="71">
        <v>0</v>
      </c>
      <c r="BD313" s="71">
        <v>0</v>
      </c>
      <c r="BE313" s="71">
        <v>0</v>
      </c>
      <c r="BF313" s="71"/>
      <c r="BG313" s="72"/>
      <c r="BH313" s="71">
        <v>0</v>
      </c>
      <c r="BI313" s="71">
        <v>0</v>
      </c>
      <c r="BJ313" s="71">
        <v>0</v>
      </c>
      <c r="BK313" s="71">
        <v>0</v>
      </c>
      <c r="BL313" s="71">
        <v>12.685</v>
      </c>
      <c r="BM313" s="71">
        <v>0</v>
      </c>
      <c r="BN313" s="72"/>
      <c r="BO313" s="71">
        <v>0</v>
      </c>
      <c r="BP313" s="71">
        <v>0</v>
      </c>
      <c r="BQ313" s="71">
        <v>0</v>
      </c>
      <c r="BR313" s="71">
        <v>0</v>
      </c>
      <c r="BS313" s="71">
        <v>2</v>
      </c>
      <c r="BT313" s="71">
        <v>0</v>
      </c>
      <c r="BU313"/>
      <c r="BV313" s="70">
        <v>12.685</v>
      </c>
      <c r="BW313" s="70">
        <v>0</v>
      </c>
      <c r="BX313" s="70">
        <v>0</v>
      </c>
      <c r="BY313" s="70">
        <v>0</v>
      </c>
      <c r="BZ313" s="70">
        <v>0</v>
      </c>
      <c r="CA313" s="70">
        <v>0</v>
      </c>
      <c r="CB313" s="70">
        <v>0</v>
      </c>
      <c r="CC313" s="70">
        <v>0</v>
      </c>
      <c r="CD313" s="70">
        <v>0</v>
      </c>
    </row>
    <row r="314" spans="1:82">
      <c r="A314" s="70" t="s">
        <v>2187</v>
      </c>
      <c r="B314" s="70">
        <v>216</v>
      </c>
      <c r="C314" s="70">
        <v>12</v>
      </c>
      <c r="D314" s="70">
        <v>13</v>
      </c>
      <c r="E314" s="70">
        <v>2015</v>
      </c>
      <c r="F314" s="70" t="s">
        <v>182</v>
      </c>
      <c r="G314" s="70" t="s">
        <v>2175</v>
      </c>
      <c r="H314" s="70" t="s">
        <v>2176</v>
      </c>
      <c r="I314" s="148"/>
      <c r="J314" s="71">
        <v>33.392714008682418</v>
      </c>
      <c r="K314" s="71">
        <v>1.099568111689232</v>
      </c>
      <c r="L314" s="71">
        <v>6.6981965350387069</v>
      </c>
      <c r="M314" s="71">
        <v>43.362417873068622</v>
      </c>
      <c r="N314" s="71">
        <v>39.667424141781908</v>
      </c>
      <c r="O314" s="71">
        <v>22.024385315323094</v>
      </c>
      <c r="P314" s="71">
        <v>20.694169759791912</v>
      </c>
      <c r="Q314" s="71">
        <v>1.6217840207640399</v>
      </c>
      <c r="R314" s="71">
        <v>0.32548295324958809</v>
      </c>
      <c r="S314" s="71">
        <v>4.4746570168999993</v>
      </c>
      <c r="T314" s="72"/>
      <c r="U314" s="71">
        <v>860123</v>
      </c>
      <c r="V314" s="71">
        <v>532</v>
      </c>
      <c r="W314" s="71">
        <v>119</v>
      </c>
      <c r="X314" s="71">
        <v>9036</v>
      </c>
      <c r="Y314" s="71">
        <v>11114</v>
      </c>
      <c r="Z314" s="71">
        <v>12796</v>
      </c>
      <c r="AA314" s="71">
        <v>4118</v>
      </c>
      <c r="AB314" s="71">
        <v>22322</v>
      </c>
      <c r="AC314" s="71">
        <v>55636</v>
      </c>
      <c r="AD314" s="71">
        <v>4.4746570168999993</v>
      </c>
      <c r="AE314" s="72"/>
      <c r="AF314" s="71">
        <v>8036438.1619317243</v>
      </c>
      <c r="AG314" s="71">
        <v>842546.56382229412</v>
      </c>
      <c r="AH314" s="71">
        <v>1212101.040837714</v>
      </c>
      <c r="AI314" s="71">
        <v>56905549.856572554</v>
      </c>
      <c r="AJ314" s="71">
        <v>66261944.575560443</v>
      </c>
      <c r="AK314" s="71">
        <v>0</v>
      </c>
      <c r="AL314" s="71">
        <v>0</v>
      </c>
      <c r="AM314" s="71">
        <v>3059136.4627317651</v>
      </c>
      <c r="AN314" s="71">
        <v>0</v>
      </c>
      <c r="AO314" s="71">
        <v>0</v>
      </c>
      <c r="AP314" s="71">
        <v>136317716.6614565</v>
      </c>
      <c r="AQ314" s="72"/>
      <c r="AR314" s="71">
        <v>437</v>
      </c>
      <c r="AS314" s="71">
        <v>112</v>
      </c>
      <c r="AT314" s="71">
        <v>0</v>
      </c>
      <c r="AU314" s="71">
        <v>0</v>
      </c>
      <c r="AV314" s="71">
        <v>0</v>
      </c>
      <c r="AW314" s="71">
        <v>0</v>
      </c>
      <c r="AX314" s="71"/>
      <c r="AY314" s="72"/>
      <c r="AZ314" s="71">
        <v>1770.9</v>
      </c>
      <c r="BA314" s="71">
        <v>5140.7</v>
      </c>
      <c r="BB314" s="71">
        <v>0</v>
      </c>
      <c r="BC314" s="71">
        <v>0</v>
      </c>
      <c r="BD314" s="71">
        <v>0</v>
      </c>
      <c r="BE314" s="71">
        <v>0</v>
      </c>
      <c r="BF314" s="71"/>
      <c r="BG314" s="72"/>
      <c r="BH314" s="71">
        <v>0</v>
      </c>
      <c r="BI314" s="71">
        <v>0</v>
      </c>
      <c r="BJ314" s="71">
        <v>0</v>
      </c>
      <c r="BK314" s="71">
        <v>0</v>
      </c>
      <c r="BL314" s="71">
        <v>11.902999999999999</v>
      </c>
      <c r="BM314" s="71">
        <v>0</v>
      </c>
      <c r="BN314" s="72"/>
      <c r="BO314" s="71">
        <v>0</v>
      </c>
      <c r="BP314" s="71">
        <v>0</v>
      </c>
      <c r="BQ314" s="71">
        <v>0</v>
      </c>
      <c r="BR314" s="71">
        <v>0</v>
      </c>
      <c r="BS314" s="71">
        <v>2</v>
      </c>
      <c r="BT314" s="71">
        <v>0</v>
      </c>
      <c r="BU314"/>
      <c r="BV314" s="70">
        <v>11.903</v>
      </c>
      <c r="BW314" s="70">
        <v>0</v>
      </c>
      <c r="BX314" s="70">
        <v>0</v>
      </c>
      <c r="BY314" s="70">
        <v>0</v>
      </c>
      <c r="BZ314" s="70">
        <v>0</v>
      </c>
      <c r="CA314" s="70">
        <v>0</v>
      </c>
      <c r="CB314" s="70">
        <v>0</v>
      </c>
      <c r="CC314" s="70">
        <v>0</v>
      </c>
      <c r="CD314" s="70">
        <v>0</v>
      </c>
    </row>
    <row r="315" spans="1:82">
      <c r="A315" s="70" t="s">
        <v>2188</v>
      </c>
      <c r="B315" s="70">
        <v>217</v>
      </c>
      <c r="C315" s="70">
        <v>13</v>
      </c>
      <c r="D315" s="70">
        <v>13</v>
      </c>
      <c r="E315" s="70">
        <v>2016</v>
      </c>
      <c r="F315" s="70" t="s">
        <v>155</v>
      </c>
      <c r="G315" s="70" t="s">
        <v>2175</v>
      </c>
      <c r="H315" s="70" t="s">
        <v>2176</v>
      </c>
      <c r="I315" s="148"/>
      <c r="J315" s="71">
        <v>30.454048826573441</v>
      </c>
      <c r="K315" s="71">
        <v>1.1160571896961999</v>
      </c>
      <c r="L315" s="71">
        <v>9.3335951462638462</v>
      </c>
      <c r="M315" s="71">
        <v>44.541121102569711</v>
      </c>
      <c r="N315" s="71">
        <v>40.089263297736572</v>
      </c>
      <c r="O315" s="71">
        <v>21.819843400448409</v>
      </c>
      <c r="P315" s="71">
        <v>19.920759929648945</v>
      </c>
      <c r="Q315" s="71">
        <v>1.5551759892300572</v>
      </c>
      <c r="R315" s="71">
        <v>0.18674926934792224</v>
      </c>
      <c r="S315" s="71">
        <v>4.070803777500001</v>
      </c>
      <c r="T315" s="72"/>
      <c r="U315" s="71">
        <v>725864</v>
      </c>
      <c r="V315" s="71">
        <v>532</v>
      </c>
      <c r="W315" s="71">
        <v>119</v>
      </c>
      <c r="X315" s="71">
        <v>9036</v>
      </c>
      <c r="Y315" s="71">
        <v>11066</v>
      </c>
      <c r="Z315" s="71">
        <v>12833</v>
      </c>
      <c r="AA315" s="71">
        <v>4100</v>
      </c>
      <c r="AB315" s="71">
        <v>22018</v>
      </c>
      <c r="AC315" s="71">
        <v>31894.936941918419</v>
      </c>
      <c r="AD315" s="71">
        <v>4.070803777500001</v>
      </c>
      <c r="AE315" s="72"/>
      <c r="AF315" s="71">
        <v>6832741.8445870131</v>
      </c>
      <c r="AG315" s="71">
        <v>816342.58925032557</v>
      </c>
      <c r="AH315" s="71">
        <v>1432265.7640828029</v>
      </c>
      <c r="AI315" s="71">
        <v>67488406.655726269</v>
      </c>
      <c r="AJ315" s="71">
        <v>59792991.38560582</v>
      </c>
      <c r="AK315" s="71">
        <v>0</v>
      </c>
      <c r="AL315" s="71">
        <v>0</v>
      </c>
      <c r="AM315" s="71">
        <v>3019818.819607853</v>
      </c>
      <c r="AN315" s="71">
        <v>0</v>
      </c>
      <c r="AO315" s="71">
        <v>0</v>
      </c>
      <c r="AP315" s="71">
        <v>139382567.05886009</v>
      </c>
      <c r="AQ315" s="72"/>
      <c r="AR315" s="71">
        <v>462</v>
      </c>
      <c r="AS315" s="71">
        <v>124</v>
      </c>
      <c r="AT315" s="71">
        <v>0</v>
      </c>
      <c r="AU315" s="71">
        <v>0</v>
      </c>
      <c r="AV315" s="71">
        <v>0</v>
      </c>
      <c r="AW315" s="71">
        <v>0</v>
      </c>
      <c r="AX315" s="71"/>
      <c r="AY315" s="72"/>
      <c r="AZ315" s="71">
        <v>1902</v>
      </c>
      <c r="BA315" s="71">
        <v>5409.7</v>
      </c>
      <c r="BB315" s="71">
        <v>0</v>
      </c>
      <c r="BC315" s="71">
        <v>0</v>
      </c>
      <c r="BD315" s="71">
        <v>0</v>
      </c>
      <c r="BE315" s="71">
        <v>0</v>
      </c>
      <c r="BF315" s="71"/>
      <c r="BG315" s="72"/>
      <c r="BH315" s="71">
        <v>0</v>
      </c>
      <c r="BI315" s="71">
        <v>0</v>
      </c>
      <c r="BJ315" s="71">
        <v>0</v>
      </c>
      <c r="BK315" s="71">
        <v>0</v>
      </c>
      <c r="BL315" s="71">
        <v>15.962</v>
      </c>
      <c r="BM315" s="71">
        <v>0</v>
      </c>
      <c r="BN315" s="72"/>
      <c r="BO315" s="71">
        <v>0</v>
      </c>
      <c r="BP315" s="71">
        <v>0</v>
      </c>
      <c r="BQ315" s="71">
        <v>0</v>
      </c>
      <c r="BR315" s="71">
        <v>0</v>
      </c>
      <c r="BS315" s="71">
        <v>3</v>
      </c>
      <c r="BT315" s="71">
        <v>0</v>
      </c>
      <c r="BU315"/>
      <c r="BV315" s="70">
        <v>15.962</v>
      </c>
      <c r="BW315" s="70">
        <v>0</v>
      </c>
      <c r="BX315" s="70">
        <v>0</v>
      </c>
      <c r="BY315" s="70">
        <v>0</v>
      </c>
      <c r="BZ315" s="70">
        <v>0</v>
      </c>
      <c r="CA315" s="70">
        <v>0</v>
      </c>
      <c r="CB315" s="70">
        <v>0</v>
      </c>
      <c r="CC315" s="70">
        <v>0</v>
      </c>
      <c r="CD315" s="70">
        <v>0</v>
      </c>
    </row>
    <row r="316" spans="1:82">
      <c r="A316" s="70" t="s">
        <v>2189</v>
      </c>
      <c r="B316" s="70">
        <v>218</v>
      </c>
      <c r="C316" s="70">
        <v>14</v>
      </c>
      <c r="D316" s="70">
        <v>13</v>
      </c>
      <c r="E316" s="70">
        <v>2017</v>
      </c>
      <c r="F316" s="70" t="s">
        <v>156</v>
      </c>
      <c r="G316" s="70" t="s">
        <v>2175</v>
      </c>
      <c r="H316" s="70" t="s">
        <v>2176</v>
      </c>
      <c r="I316" s="148"/>
      <c r="J316" s="71">
        <v>28.40301558620159</v>
      </c>
      <c r="K316" s="71">
        <v>1.0588355564589218</v>
      </c>
      <c r="L316" s="71">
        <v>8.6477972704337169</v>
      </c>
      <c r="M316" s="71">
        <v>32.523928701765513</v>
      </c>
      <c r="N316" s="71">
        <v>35.457930668499017</v>
      </c>
      <c r="O316" s="71">
        <v>21.545750349854025</v>
      </c>
      <c r="P316" s="71">
        <v>19.451785028683652</v>
      </c>
      <c r="Q316" s="71">
        <v>1.48940961669766</v>
      </c>
      <c r="R316" s="71">
        <v>0.18681931854809392</v>
      </c>
      <c r="S316" s="71">
        <v>4.8419664746500013</v>
      </c>
      <c r="T316" s="72"/>
      <c r="U316" s="71">
        <v>710159</v>
      </c>
      <c r="V316" s="71">
        <v>532</v>
      </c>
      <c r="W316" s="71">
        <v>119</v>
      </c>
      <c r="X316" s="71">
        <v>9036</v>
      </c>
      <c r="Y316" s="71">
        <v>11089</v>
      </c>
      <c r="Z316" s="71">
        <v>12882</v>
      </c>
      <c r="AA316" s="71">
        <v>4029</v>
      </c>
      <c r="AB316" s="71">
        <v>21806</v>
      </c>
      <c r="AC316" s="71">
        <v>32540</v>
      </c>
      <c r="AD316" s="71">
        <v>4.8419664746500013</v>
      </c>
      <c r="AE316" s="72"/>
      <c r="AF316" s="71">
        <v>6466631.900533393</v>
      </c>
      <c r="AG316" s="71">
        <v>816144.88754714595</v>
      </c>
      <c r="AH316" s="71">
        <v>1773163.7078147731</v>
      </c>
      <c r="AI316" s="71">
        <v>55300651.104697652</v>
      </c>
      <c r="AJ316" s="71">
        <v>64239158.888977028</v>
      </c>
      <c r="AK316" s="71">
        <v>0</v>
      </c>
      <c r="AL316" s="71">
        <v>0</v>
      </c>
      <c r="AM316" s="71">
        <v>2995422.2327174069</v>
      </c>
      <c r="AN316" s="71">
        <v>0</v>
      </c>
      <c r="AO316" s="71">
        <v>0</v>
      </c>
      <c r="AP316" s="71">
        <v>131591172.7222874</v>
      </c>
      <c r="AQ316" s="72"/>
      <c r="AR316" s="71">
        <v>479</v>
      </c>
      <c r="AS316" s="71">
        <v>135</v>
      </c>
      <c r="AT316" s="71">
        <v>0</v>
      </c>
      <c r="AU316" s="71">
        <v>0</v>
      </c>
      <c r="AV316" s="71">
        <v>0</v>
      </c>
      <c r="AW316" s="71">
        <v>0</v>
      </c>
      <c r="AX316" s="71"/>
      <c r="AY316" s="72"/>
      <c r="AZ316" s="71">
        <v>1980</v>
      </c>
      <c r="BA316" s="71">
        <v>5644.3</v>
      </c>
      <c r="BB316" s="71">
        <v>0</v>
      </c>
      <c r="BC316" s="71">
        <v>0</v>
      </c>
      <c r="BD316" s="71">
        <v>0</v>
      </c>
      <c r="BE316" s="71">
        <v>0</v>
      </c>
      <c r="BF316" s="71"/>
      <c r="BG316" s="72"/>
      <c r="BH316" s="71">
        <v>0</v>
      </c>
      <c r="BI316" s="71">
        <v>0</v>
      </c>
      <c r="BJ316" s="71">
        <v>0</v>
      </c>
      <c r="BK316" s="71">
        <v>0</v>
      </c>
      <c r="BL316" s="71">
        <v>15.875</v>
      </c>
      <c r="BM316" s="71">
        <v>0</v>
      </c>
      <c r="BN316" s="72"/>
      <c r="BO316" s="71">
        <v>0</v>
      </c>
      <c r="BP316" s="71">
        <v>0</v>
      </c>
      <c r="BQ316" s="71">
        <v>0</v>
      </c>
      <c r="BR316" s="71">
        <v>0</v>
      </c>
      <c r="BS316" s="71">
        <v>3</v>
      </c>
      <c r="BT316" s="71">
        <v>0</v>
      </c>
      <c r="BU316"/>
      <c r="BV316" s="70">
        <v>15.875</v>
      </c>
      <c r="BW316" s="70">
        <v>0</v>
      </c>
      <c r="BX316" s="70">
        <v>0</v>
      </c>
      <c r="BY316" s="70">
        <v>0</v>
      </c>
      <c r="BZ316" s="70">
        <v>0</v>
      </c>
      <c r="CA316" s="70">
        <v>0</v>
      </c>
      <c r="CB316" s="70">
        <v>0</v>
      </c>
      <c r="CC316" s="70">
        <v>0</v>
      </c>
      <c r="CD316" s="70">
        <v>0</v>
      </c>
    </row>
    <row r="317" spans="1:82">
      <c r="A317" s="70" t="s">
        <v>2190</v>
      </c>
      <c r="B317" s="70">
        <v>219</v>
      </c>
      <c r="C317" s="70">
        <v>15</v>
      </c>
      <c r="D317" s="70">
        <v>13</v>
      </c>
      <c r="E317" s="70">
        <v>2018</v>
      </c>
      <c r="F317" s="70" t="s">
        <v>183</v>
      </c>
      <c r="G317" s="70" t="s">
        <v>2175</v>
      </c>
      <c r="H317" s="70" t="s">
        <v>2176</v>
      </c>
      <c r="I317" s="148"/>
      <c r="J317" s="71">
        <v>22.813910274116267</v>
      </c>
      <c r="K317" s="71">
        <v>0.95117259922724617</v>
      </c>
      <c r="L317" s="71">
        <v>7.8451027309616004</v>
      </c>
      <c r="M317" s="71">
        <v>28.422320485079766</v>
      </c>
      <c r="N317" s="71">
        <v>26.933733567169181</v>
      </c>
      <c r="O317" s="71">
        <v>21.163928451940791</v>
      </c>
      <c r="P317" s="71">
        <v>19.162559640124744</v>
      </c>
      <c r="Q317" s="71">
        <v>1.37054714101342</v>
      </c>
      <c r="R317" s="71">
        <v>0.10722991709185031</v>
      </c>
      <c r="S317" s="71">
        <v>4.1406274910000009</v>
      </c>
      <c r="T317" s="72"/>
      <c r="U317" s="71">
        <v>612153</v>
      </c>
      <c r="V317" s="71">
        <v>532</v>
      </c>
      <c r="W317" s="71">
        <v>119</v>
      </c>
      <c r="X317" s="71">
        <v>9036</v>
      </c>
      <c r="Y317" s="71">
        <v>11133</v>
      </c>
      <c r="Z317" s="71">
        <v>12896</v>
      </c>
      <c r="AA317" s="71">
        <v>4009</v>
      </c>
      <c r="AB317" s="71">
        <v>21624</v>
      </c>
      <c r="AC317" s="71">
        <v>18604</v>
      </c>
      <c r="AD317" s="71">
        <v>4.1406274910000009</v>
      </c>
      <c r="AE317" s="72"/>
      <c r="AF317" s="71">
        <v>5418667.0443272525</v>
      </c>
      <c r="AG317" s="71">
        <v>726430.87098205846</v>
      </c>
      <c r="AH317" s="71">
        <v>1645506.22947781</v>
      </c>
      <c r="AI317" s="71">
        <v>54007360.942330308</v>
      </c>
      <c r="AJ317" s="71">
        <v>55218546.009087637</v>
      </c>
      <c r="AK317" s="71">
        <v>0</v>
      </c>
      <c r="AL317" s="71">
        <v>0</v>
      </c>
      <c r="AM317" s="71">
        <v>2976567.6180286952</v>
      </c>
      <c r="AN317" s="71">
        <v>0</v>
      </c>
      <c r="AO317" s="71">
        <v>0</v>
      </c>
      <c r="AP317" s="71">
        <v>119993078.71423377</v>
      </c>
      <c r="AQ317" s="72"/>
      <c r="AR317" s="71">
        <v>513</v>
      </c>
      <c r="AS317" s="71">
        <v>154</v>
      </c>
      <c r="AT317" s="71">
        <v>0</v>
      </c>
      <c r="AU317" s="71">
        <v>0</v>
      </c>
      <c r="AV317" s="71">
        <v>0</v>
      </c>
      <c r="AW317" s="71">
        <v>0</v>
      </c>
      <c r="AX317" s="71"/>
      <c r="AY317" s="72"/>
      <c r="AZ317" s="71">
        <v>2180.6999999999998</v>
      </c>
      <c r="BA317" s="71">
        <v>9070.7999999999993</v>
      </c>
      <c r="BB317" s="71">
        <v>0</v>
      </c>
      <c r="BC317" s="71">
        <v>0</v>
      </c>
      <c r="BD317" s="71">
        <v>0</v>
      </c>
      <c r="BE317" s="71">
        <v>0</v>
      </c>
      <c r="BF317" s="71"/>
      <c r="BG317" s="72"/>
      <c r="BH317" s="71">
        <v>0</v>
      </c>
      <c r="BI317" s="71">
        <v>0</v>
      </c>
      <c r="BJ317" s="71">
        <v>0</v>
      </c>
      <c r="BK317" s="71">
        <v>0</v>
      </c>
      <c r="BL317" s="71">
        <v>13.863</v>
      </c>
      <c r="BM317" s="71">
        <v>0</v>
      </c>
      <c r="BN317" s="72"/>
      <c r="BO317" s="71">
        <v>0</v>
      </c>
      <c r="BP317" s="71">
        <v>0</v>
      </c>
      <c r="BQ317" s="71">
        <v>0</v>
      </c>
      <c r="BR317" s="71">
        <v>0</v>
      </c>
      <c r="BS317" s="71">
        <v>3</v>
      </c>
      <c r="BT317" s="71">
        <v>0</v>
      </c>
      <c r="BU317"/>
      <c r="BV317" s="70">
        <v>13.863</v>
      </c>
      <c r="BW317" s="70">
        <v>0</v>
      </c>
      <c r="BX317" s="70">
        <v>0</v>
      </c>
      <c r="BY317" s="70">
        <v>0</v>
      </c>
      <c r="BZ317" s="70">
        <v>0</v>
      </c>
      <c r="CA317" s="70">
        <v>0</v>
      </c>
      <c r="CB317" s="70">
        <v>0</v>
      </c>
      <c r="CC317" s="70">
        <v>0</v>
      </c>
      <c r="CD317" s="70">
        <v>0</v>
      </c>
    </row>
    <row r="318" spans="1:82">
      <c r="A318" s="70" t="s">
        <v>2191</v>
      </c>
      <c r="B318" s="70">
        <v>220</v>
      </c>
      <c r="C318" s="70">
        <v>16</v>
      </c>
      <c r="D318" s="70">
        <v>13</v>
      </c>
      <c r="E318" s="70">
        <v>2019</v>
      </c>
      <c r="F318" s="70" t="s">
        <v>158</v>
      </c>
      <c r="G318" s="70" t="s">
        <v>2175</v>
      </c>
      <c r="H318" s="70" t="s">
        <v>2176</v>
      </c>
      <c r="I318" s="148"/>
      <c r="J318" s="71">
        <v>25.2900730749814</v>
      </c>
      <c r="K318" s="71">
        <v>0.87150351842919627</v>
      </c>
      <c r="L318" s="71">
        <v>7.9182563667404056</v>
      </c>
      <c r="M318" s="71">
        <v>27.432683011863158</v>
      </c>
      <c r="N318" s="71">
        <v>26.762102837274245</v>
      </c>
      <c r="O318" s="71">
        <v>20.451484753277924</v>
      </c>
      <c r="P318" s="71">
        <v>18.98922288312038</v>
      </c>
      <c r="Q318" s="71">
        <v>1.3133168923348599</v>
      </c>
      <c r="R318" s="71">
        <v>0.11180232114616032</v>
      </c>
      <c r="S318" s="71">
        <v>4.4974740790000007</v>
      </c>
      <c r="T318" s="72"/>
      <c r="U318" s="71">
        <v>614226</v>
      </c>
      <c r="V318" s="71">
        <v>532</v>
      </c>
      <c r="W318" s="71">
        <v>119</v>
      </c>
      <c r="X318" s="71">
        <v>9036</v>
      </c>
      <c r="Y318" s="71">
        <v>11138</v>
      </c>
      <c r="Z318" s="71">
        <v>12804</v>
      </c>
      <c r="AA318" s="71">
        <v>3943</v>
      </c>
      <c r="AB318" s="71">
        <v>21282</v>
      </c>
      <c r="AC318" s="71">
        <v>19715</v>
      </c>
      <c r="AD318" s="71">
        <v>4.4974740790000007</v>
      </c>
      <c r="AE318" s="72"/>
      <c r="AF318" s="71">
        <v>5643009.6657451149</v>
      </c>
      <c r="AG318" s="71">
        <v>704824.89853965654</v>
      </c>
      <c r="AH318" s="71">
        <v>1811639.4671505019</v>
      </c>
      <c r="AI318" s="71">
        <v>52992168.430026941</v>
      </c>
      <c r="AJ318" s="71">
        <v>53173296.43768771</v>
      </c>
      <c r="AK318" s="71">
        <v>0</v>
      </c>
      <c r="AL318" s="71">
        <v>0</v>
      </c>
      <c r="AM318" s="71">
        <v>2898448.1891897763</v>
      </c>
      <c r="AN318" s="71">
        <v>0</v>
      </c>
      <c r="AO318" s="71">
        <v>0</v>
      </c>
      <c r="AP318" s="71">
        <v>117223387.0883397</v>
      </c>
      <c r="AQ318" s="72"/>
      <c r="AR318" s="71">
        <v>542</v>
      </c>
      <c r="AS318" s="71">
        <v>180</v>
      </c>
      <c r="AT318" s="71">
        <v>0</v>
      </c>
      <c r="AU318" s="71">
        <v>0</v>
      </c>
      <c r="AV318" s="71">
        <v>0</v>
      </c>
      <c r="AW318" s="71">
        <v>0</v>
      </c>
      <c r="AX318" s="71"/>
      <c r="AY318" s="72"/>
      <c r="AZ318" s="71">
        <v>2332.9</v>
      </c>
      <c r="BA318" s="71">
        <v>11815</v>
      </c>
      <c r="BB318" s="71">
        <v>0</v>
      </c>
      <c r="BC318" s="71">
        <v>0</v>
      </c>
      <c r="BD318" s="71">
        <v>0</v>
      </c>
      <c r="BE318" s="71">
        <v>0</v>
      </c>
      <c r="BF318" s="71"/>
      <c r="BG318" s="72"/>
      <c r="BH318" s="71">
        <v>0</v>
      </c>
      <c r="BI318" s="71">
        <v>0</v>
      </c>
      <c r="BJ318" s="71">
        <v>0</v>
      </c>
      <c r="BK318" s="71">
        <v>0</v>
      </c>
      <c r="BL318" s="71">
        <v>11.959</v>
      </c>
      <c r="BM318" s="71">
        <v>0</v>
      </c>
      <c r="BN318" s="72"/>
      <c r="BO318" s="71">
        <v>0</v>
      </c>
      <c r="BP318" s="71">
        <v>0</v>
      </c>
      <c r="BQ318" s="71">
        <v>0</v>
      </c>
      <c r="BR318" s="71">
        <v>0</v>
      </c>
      <c r="BS318" s="71">
        <v>3</v>
      </c>
      <c r="BT318" s="71">
        <v>0</v>
      </c>
      <c r="BU318"/>
      <c r="BV318" s="70">
        <v>11.959</v>
      </c>
      <c r="BW318" s="70">
        <v>0</v>
      </c>
      <c r="BX318" s="70">
        <v>0</v>
      </c>
      <c r="BY318" s="70">
        <v>0</v>
      </c>
      <c r="BZ318" s="70">
        <v>0</v>
      </c>
      <c r="CA318" s="70">
        <v>0</v>
      </c>
      <c r="CB318" s="70">
        <v>0</v>
      </c>
      <c r="CC318" s="70">
        <v>0</v>
      </c>
      <c r="CD318" s="70">
        <v>0</v>
      </c>
    </row>
    <row r="319" spans="1:82">
      <c r="A319" s="70" t="s">
        <v>2192</v>
      </c>
      <c r="B319" s="70">
        <v>221</v>
      </c>
      <c r="C319" s="70">
        <v>17</v>
      </c>
      <c r="D319" s="70">
        <v>13</v>
      </c>
      <c r="E319" s="70">
        <v>2020</v>
      </c>
      <c r="F319" s="70" t="s">
        <v>159</v>
      </c>
      <c r="G319" s="70" t="s">
        <v>2175</v>
      </c>
      <c r="H319" s="70" t="s">
        <v>2176</v>
      </c>
      <c r="I319" s="148"/>
      <c r="J319" s="71">
        <v>23.063982284316829</v>
      </c>
      <c r="K319" s="71">
        <v>0.89508770585539299</v>
      </c>
      <c r="L319" s="71">
        <v>6.9473111390306119</v>
      </c>
      <c r="M319" s="71">
        <v>25.722620533180272</v>
      </c>
      <c r="N319" s="71">
        <v>23.626557525356517</v>
      </c>
      <c r="O319" s="71">
        <v>17.882006772259277</v>
      </c>
      <c r="P319" s="71">
        <v>18.019626171842162</v>
      </c>
      <c r="Q319" s="71">
        <v>1.2318663939736301</v>
      </c>
      <c r="R319" s="71">
        <v>0.1050432928092027</v>
      </c>
      <c r="S319" s="71">
        <v>3.5910245951999999</v>
      </c>
      <c r="T319" s="72"/>
      <c r="U319" s="71">
        <v>705628</v>
      </c>
      <c r="V319" s="71">
        <v>451</v>
      </c>
      <c r="W319" s="71">
        <v>110</v>
      </c>
      <c r="X319" s="71">
        <v>8960</v>
      </c>
      <c r="Y319" s="71">
        <v>11037</v>
      </c>
      <c r="Z319" s="71">
        <v>12778</v>
      </c>
      <c r="AA319" s="71">
        <v>3977</v>
      </c>
      <c r="AB319" s="71">
        <v>20893</v>
      </c>
      <c r="AC319" s="71">
        <v>18620.999999999996</v>
      </c>
      <c r="AD319" s="71">
        <v>3.5910245951999999</v>
      </c>
      <c r="AE319" s="72"/>
      <c r="AF319" s="71">
        <v>6356728.3659753362</v>
      </c>
      <c r="AG319" s="71">
        <v>660952.21007255907</v>
      </c>
      <c r="AH319" s="71">
        <v>1708691.6356439835</v>
      </c>
      <c r="AI319" s="71">
        <v>48414754.610810943</v>
      </c>
      <c r="AJ319" s="71">
        <v>46959992.922845073</v>
      </c>
      <c r="AK319" s="71"/>
      <c r="AL319" s="71"/>
      <c r="AM319" s="71">
        <v>2726768.6260714643</v>
      </c>
      <c r="AN319" s="71"/>
      <c r="AO319" s="71"/>
      <c r="AP319" s="71">
        <v>106827888.37141936</v>
      </c>
      <c r="AQ319" s="72"/>
      <c r="AR319" s="71">
        <v>570</v>
      </c>
      <c r="AS319" s="71">
        <v>191</v>
      </c>
      <c r="AT319" s="71">
        <v>0</v>
      </c>
      <c r="AU319" s="71">
        <v>0</v>
      </c>
      <c r="AV319" s="71">
        <v>0</v>
      </c>
      <c r="AW319" s="71">
        <v>0</v>
      </c>
      <c r="AX319" s="71"/>
      <c r="AY319" s="72"/>
      <c r="AZ319" s="71">
        <v>2502.599999999999</v>
      </c>
      <c r="BA319" s="71">
        <v>42173.3</v>
      </c>
      <c r="BB319" s="71">
        <v>0</v>
      </c>
      <c r="BC319" s="71">
        <v>0</v>
      </c>
      <c r="BD319" s="71">
        <v>0</v>
      </c>
      <c r="BE319" s="71">
        <v>0</v>
      </c>
      <c r="BF319" s="71"/>
      <c r="BG319" s="72"/>
      <c r="BH319" s="71">
        <v>0</v>
      </c>
      <c r="BI319" s="71">
        <v>0</v>
      </c>
      <c r="BJ319" s="71">
        <v>0</v>
      </c>
      <c r="BK319" s="71">
        <v>0</v>
      </c>
      <c r="BL319" s="71">
        <v>10.452</v>
      </c>
      <c r="BM319" s="71">
        <v>0</v>
      </c>
      <c r="BN319" s="72"/>
      <c r="BO319" s="71">
        <v>0</v>
      </c>
      <c r="BP319" s="71">
        <v>0</v>
      </c>
      <c r="BQ319" s="71">
        <v>0</v>
      </c>
      <c r="BR319" s="71">
        <v>0</v>
      </c>
      <c r="BS319" s="71">
        <v>3</v>
      </c>
      <c r="BT319" s="71">
        <v>0</v>
      </c>
      <c r="BU319"/>
      <c r="BV319" s="70">
        <v>10.452</v>
      </c>
      <c r="BW319" s="70">
        <v>0</v>
      </c>
      <c r="BX319" s="70">
        <v>0</v>
      </c>
      <c r="BY319" s="70">
        <v>0</v>
      </c>
      <c r="BZ319" s="70">
        <v>0</v>
      </c>
      <c r="CA319" s="70">
        <v>0</v>
      </c>
      <c r="CB319" s="70">
        <v>0</v>
      </c>
      <c r="CC319" s="70">
        <v>0</v>
      </c>
      <c r="CD319" s="70">
        <v>0</v>
      </c>
    </row>
    <row r="320" spans="1:82">
      <c r="A320" s="70" t="s">
        <v>2193</v>
      </c>
      <c r="B320" s="70">
        <v>221</v>
      </c>
      <c r="C320" s="70">
        <v>18</v>
      </c>
      <c r="D320" s="70">
        <v>13</v>
      </c>
      <c r="E320" s="70">
        <v>2021</v>
      </c>
      <c r="F320" s="70" t="s">
        <v>160</v>
      </c>
      <c r="G320" s="70" t="s">
        <v>2175</v>
      </c>
      <c r="H320" s="70" t="s">
        <v>2176</v>
      </c>
      <c r="I320" s="148"/>
      <c r="J320" s="71">
        <v>18.864592215086301</v>
      </c>
      <c r="K320" s="71">
        <v>0.91886707410746438</v>
      </c>
      <c r="L320" s="71">
        <v>5.5817764363132918</v>
      </c>
      <c r="M320" s="71">
        <v>25.091723511688478</v>
      </c>
      <c r="N320" s="71">
        <v>23.261835488124266</v>
      </c>
      <c r="O320" s="71">
        <v>17.281410009053843</v>
      </c>
      <c r="P320" s="71">
        <v>18.437748089659692</v>
      </c>
      <c r="Q320" s="71">
        <v>1.2071534454419901</v>
      </c>
      <c r="R320" s="71">
        <v>2.9213979132185052E-2</v>
      </c>
      <c r="S320" s="71">
        <v>4.6372588774399999</v>
      </c>
      <c r="T320" s="72"/>
      <c r="U320" s="71">
        <v>625437</v>
      </c>
      <c r="V320" s="71">
        <v>451</v>
      </c>
      <c r="W320" s="71">
        <v>110</v>
      </c>
      <c r="X320" s="71">
        <v>8960</v>
      </c>
      <c r="Y320" s="71">
        <v>11015</v>
      </c>
      <c r="Z320" s="71">
        <v>12715</v>
      </c>
      <c r="AA320" s="71">
        <v>3968</v>
      </c>
      <c r="AB320" s="71">
        <v>20675</v>
      </c>
      <c r="AC320" s="71">
        <v>5023.9999999999991</v>
      </c>
      <c r="AD320" s="71">
        <v>4.6372588774399999</v>
      </c>
      <c r="AE320" s="72"/>
      <c r="AF320" s="71">
        <v>4956393.9308601096</v>
      </c>
      <c r="AG320" s="71">
        <v>706417.29011071229</v>
      </c>
      <c r="AH320" s="71">
        <v>1327312.9079863501</v>
      </c>
      <c r="AI320" s="71">
        <v>54827786.39343217</v>
      </c>
      <c r="AJ320" s="71">
        <v>53227981.595410436</v>
      </c>
      <c r="AK320" s="71">
        <v>0</v>
      </c>
      <c r="AL320" s="71">
        <v>0</v>
      </c>
      <c r="AM320" s="71">
        <v>2713880.8804263254</v>
      </c>
      <c r="AN320" s="71">
        <v>0</v>
      </c>
      <c r="AO320" s="71">
        <v>0</v>
      </c>
      <c r="AP320" s="71">
        <v>117759772.99822612</v>
      </c>
      <c r="AQ320" s="72"/>
      <c r="AR320" s="71">
        <v>590</v>
      </c>
      <c r="AS320" s="71">
        <v>206</v>
      </c>
      <c r="AT320" s="71">
        <v>0</v>
      </c>
      <c r="AU320" s="71">
        <v>0</v>
      </c>
      <c r="AV320" s="71">
        <v>0</v>
      </c>
      <c r="AW320" s="71">
        <v>0</v>
      </c>
      <c r="AX320" s="71"/>
      <c r="AY320" s="72"/>
      <c r="AZ320" s="71">
        <v>2622.3</v>
      </c>
      <c r="BA320" s="71">
        <v>43408.4</v>
      </c>
      <c r="BB320" s="71">
        <v>0</v>
      </c>
      <c r="BC320" s="71">
        <v>0</v>
      </c>
      <c r="BD320" s="71">
        <v>0</v>
      </c>
      <c r="BE320" s="71">
        <v>0</v>
      </c>
      <c r="BF320" s="71"/>
      <c r="BG320" s="72"/>
      <c r="BH320" s="71">
        <v>0</v>
      </c>
      <c r="BI320" s="71">
        <v>0</v>
      </c>
      <c r="BJ320" s="71">
        <v>0</v>
      </c>
      <c r="BK320" s="71">
        <v>0</v>
      </c>
      <c r="BL320" s="71">
        <v>11.254000000000001</v>
      </c>
      <c r="BM320" s="71">
        <v>0</v>
      </c>
      <c r="BN320" s="72"/>
      <c r="BO320" s="71">
        <v>0</v>
      </c>
      <c r="BP320" s="71">
        <v>0</v>
      </c>
      <c r="BQ320" s="71">
        <v>0</v>
      </c>
      <c r="BR320" s="71">
        <v>0</v>
      </c>
      <c r="BS320" s="71">
        <v>3</v>
      </c>
      <c r="BT320" s="71">
        <v>0</v>
      </c>
      <c r="BU320"/>
      <c r="BV320" s="70">
        <v>11.254</v>
      </c>
      <c r="BW320" s="70">
        <v>0</v>
      </c>
      <c r="BX320" s="70">
        <v>0</v>
      </c>
      <c r="BY320" s="70">
        <v>0</v>
      </c>
      <c r="BZ320" s="70">
        <v>0</v>
      </c>
      <c r="CA320" s="70">
        <v>0</v>
      </c>
      <c r="CB320" s="70">
        <v>0</v>
      </c>
      <c r="CC320" s="70">
        <v>0</v>
      </c>
      <c r="CD320" s="70">
        <v>0</v>
      </c>
    </row>
    <row r="321" spans="1:82">
      <c r="A321" s="70" t="s">
        <v>2194</v>
      </c>
      <c r="B321" s="70">
        <v>221</v>
      </c>
      <c r="C321" s="70">
        <v>19</v>
      </c>
      <c r="D321" s="70">
        <v>13</v>
      </c>
      <c r="E321" s="70">
        <v>2022</v>
      </c>
      <c r="F321" s="70" t="s">
        <v>161</v>
      </c>
      <c r="G321" s="70" t="s">
        <v>2175</v>
      </c>
      <c r="H321" s="70" t="s">
        <v>2176</v>
      </c>
      <c r="I321" s="148"/>
      <c r="J321" s="71">
        <v>19.025163590782963</v>
      </c>
      <c r="K321" s="71">
        <v>0.85865908398013113</v>
      </c>
      <c r="L321" s="71">
        <v>5.0147919369197718</v>
      </c>
      <c r="M321" s="71">
        <v>28.517732320323187</v>
      </c>
      <c r="N321" s="71">
        <v>30.107478203172196</v>
      </c>
      <c r="O321" s="71">
        <v>18.168865669526397</v>
      </c>
      <c r="P321" s="71">
        <v>18.252432517803204</v>
      </c>
      <c r="Q321" s="71">
        <v>1.2046535872224653</v>
      </c>
      <c r="R321" s="71">
        <v>2.8995187782876623E-2</v>
      </c>
      <c r="S321" s="71">
        <v>3.2888689859200002</v>
      </c>
      <c r="T321" s="72"/>
      <c r="U321" s="71">
        <v>752051</v>
      </c>
      <c r="V321" s="71">
        <v>451</v>
      </c>
      <c r="W321" s="71">
        <v>110</v>
      </c>
      <c r="X321" s="71">
        <v>8960</v>
      </c>
      <c r="Y321" s="71">
        <v>11099</v>
      </c>
      <c r="Z321" s="71">
        <v>12701</v>
      </c>
      <c r="AA321" s="71">
        <v>3988</v>
      </c>
      <c r="AB321" s="71">
        <v>20463</v>
      </c>
      <c r="AC321" s="71">
        <v>5048.9999999999991</v>
      </c>
      <c r="AD321" s="71">
        <v>3.2888689859200002</v>
      </c>
      <c r="AE321" s="72"/>
      <c r="AF321" s="71">
        <v>5870685.1737335855</v>
      </c>
      <c r="AG321" s="71">
        <v>690334.51915774774</v>
      </c>
      <c r="AH321" s="71">
        <v>1436946.352668847</v>
      </c>
      <c r="AI321" s="71">
        <v>53189169.652643047</v>
      </c>
      <c r="AJ321" s="71">
        <v>61824293.634196304</v>
      </c>
      <c r="AK321" s="71">
        <v>0</v>
      </c>
      <c r="AL321" s="71">
        <v>0</v>
      </c>
      <c r="AM321" s="71">
        <v>2642331.8254528055</v>
      </c>
      <c r="AN321" s="71">
        <v>0</v>
      </c>
      <c r="AO321" s="71">
        <v>0</v>
      </c>
      <c r="AP321" s="71">
        <v>125653761.15785234</v>
      </c>
      <c r="AQ321" s="72"/>
      <c r="AR321" s="71">
        <v>607</v>
      </c>
      <c r="AS321" s="71">
        <v>211</v>
      </c>
      <c r="AT321" s="71">
        <v>0</v>
      </c>
      <c r="AU321" s="71">
        <v>0</v>
      </c>
      <c r="AV321" s="71">
        <v>0</v>
      </c>
      <c r="AW321" s="71">
        <v>0</v>
      </c>
      <c r="AX321" s="71"/>
      <c r="AY321" s="72"/>
      <c r="AZ321" s="71">
        <v>2734.1</v>
      </c>
      <c r="BA321" s="71">
        <v>43644.9</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2195</v>
      </c>
      <c r="B322" s="70">
        <v>221</v>
      </c>
      <c r="C322" s="70">
        <v>20</v>
      </c>
      <c r="D322" s="70">
        <v>13</v>
      </c>
      <c r="E322" s="70">
        <v>2023</v>
      </c>
      <c r="F322" s="70" t="s">
        <v>1539</v>
      </c>
      <c r="G322" s="70" t="s">
        <v>2175</v>
      </c>
      <c r="H322" s="70" t="s">
        <v>2176</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631</v>
      </c>
      <c r="AS322" s="71">
        <v>211</v>
      </c>
      <c r="AT322" s="71">
        <v>0</v>
      </c>
      <c r="AU322" s="71">
        <v>0</v>
      </c>
      <c r="AV322" s="71">
        <v>0</v>
      </c>
      <c r="AW322" s="71">
        <v>0</v>
      </c>
      <c r="AX322" s="71"/>
      <c r="AY322" s="72"/>
      <c r="AZ322" s="71">
        <v>2899.1000000000013</v>
      </c>
      <c r="BA322" s="71">
        <v>43640</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2196</v>
      </c>
      <c r="B323" s="70">
        <v>221</v>
      </c>
      <c r="C323" s="70">
        <v>21</v>
      </c>
      <c r="D323" s="70">
        <v>13</v>
      </c>
      <c r="E323" s="70">
        <v>2024</v>
      </c>
      <c r="F323" s="70" t="s">
        <v>1554</v>
      </c>
      <c r="G323" s="70" t="s">
        <v>2175</v>
      </c>
      <c r="H323" s="70" t="s">
        <v>2176</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2197</v>
      </c>
      <c r="B324" s="70">
        <v>188</v>
      </c>
      <c r="C324" s="70">
        <v>1</v>
      </c>
      <c r="D324" s="70">
        <v>12</v>
      </c>
      <c r="E324" s="70">
        <v>1990</v>
      </c>
      <c r="F324" s="70" t="s">
        <v>787</v>
      </c>
      <c r="G324" s="70" t="s">
        <v>2198</v>
      </c>
      <c r="H324" s="70" t="s">
        <v>2199</v>
      </c>
      <c r="I324" s="148"/>
      <c r="J324" s="71">
        <v>62.37843215730166</v>
      </c>
      <c r="K324" s="71">
        <v>3.2339320208537039</v>
      </c>
      <c r="L324" s="71">
        <v>19.579711222896911</v>
      </c>
      <c r="M324" s="71">
        <v>13.403057772623569</v>
      </c>
      <c r="N324" s="71">
        <v>25.410151623374801</v>
      </c>
      <c r="O324" s="71">
        <v>18.2805403162637</v>
      </c>
      <c r="P324" s="71">
        <v>28.915482819272661</v>
      </c>
      <c r="Q324" s="71">
        <v>1.56732243395031</v>
      </c>
      <c r="R324" s="71">
        <v>0</v>
      </c>
      <c r="S324" s="71">
        <v>1.580109187806966</v>
      </c>
      <c r="T324" s="72"/>
      <c r="U324" s="71">
        <v>3758973</v>
      </c>
      <c r="V324" s="71">
        <v>1160</v>
      </c>
      <c r="W324" s="71">
        <v>187</v>
      </c>
      <c r="X324" s="71">
        <v>4411</v>
      </c>
      <c r="Y324" s="71">
        <v>6223</v>
      </c>
      <c r="Z324" s="71">
        <v>7519</v>
      </c>
      <c r="AA324" s="71">
        <v>7021</v>
      </c>
      <c r="AB324" s="71">
        <v>25448</v>
      </c>
      <c r="AC324" s="71">
        <v>0</v>
      </c>
      <c r="AD324" s="71">
        <v>1.580109187806966</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2200</v>
      </c>
      <c r="B325" s="70">
        <v>189</v>
      </c>
      <c r="C325" s="70">
        <v>2</v>
      </c>
      <c r="D325" s="70">
        <v>12</v>
      </c>
      <c r="E325" s="70">
        <v>2005</v>
      </c>
      <c r="F325" s="70" t="s">
        <v>789</v>
      </c>
      <c r="G325" s="70" t="s">
        <v>2198</v>
      </c>
      <c r="H325" s="70" t="s">
        <v>2199</v>
      </c>
      <c r="I325" s="148"/>
      <c r="J325" s="71">
        <v>45.011826942138534</v>
      </c>
      <c r="K325" s="71">
        <v>2.6653660778200221</v>
      </c>
      <c r="L325" s="71">
        <v>21.23152047050251</v>
      </c>
      <c r="M325" s="71">
        <v>19.66299226137366</v>
      </c>
      <c r="N325" s="71">
        <v>34.26443484328275</v>
      </c>
      <c r="O325" s="71">
        <v>29.029381125210289</v>
      </c>
      <c r="P325" s="71">
        <v>25.90264572988427</v>
      </c>
      <c r="Q325" s="71">
        <v>1.46849826405832</v>
      </c>
      <c r="R325" s="71">
        <v>0</v>
      </c>
      <c r="S325" s="71">
        <v>1.8190990856493561</v>
      </c>
      <c r="T325" s="72"/>
      <c r="U325" s="71">
        <v>3249345</v>
      </c>
      <c r="V325" s="71">
        <v>1135</v>
      </c>
      <c r="W325" s="71">
        <v>125</v>
      </c>
      <c r="X325" s="71">
        <v>3703</v>
      </c>
      <c r="Y325" s="71">
        <v>7217</v>
      </c>
      <c r="Z325" s="71">
        <v>13817</v>
      </c>
      <c r="AA325" s="71">
        <v>5151</v>
      </c>
      <c r="AB325" s="71">
        <v>24926</v>
      </c>
      <c r="AC325" s="71">
        <v>0</v>
      </c>
      <c r="AD325" s="71">
        <v>1.8190990856493561</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2201</v>
      </c>
      <c r="B326" s="70">
        <v>190</v>
      </c>
      <c r="C326" s="70">
        <v>3</v>
      </c>
      <c r="D326" s="70">
        <v>12</v>
      </c>
      <c r="E326" s="70">
        <v>2006</v>
      </c>
      <c r="F326" s="70" t="s">
        <v>790</v>
      </c>
      <c r="G326" s="70" t="s">
        <v>2198</v>
      </c>
      <c r="H326" s="70" t="s">
        <v>2199</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2202</v>
      </c>
      <c r="B327" s="70">
        <v>191</v>
      </c>
      <c r="C327" s="70">
        <v>4</v>
      </c>
      <c r="D327" s="70">
        <v>12</v>
      </c>
      <c r="E327" s="70">
        <v>2007</v>
      </c>
      <c r="F327" s="70" t="s">
        <v>791</v>
      </c>
      <c r="G327" s="70" t="s">
        <v>2198</v>
      </c>
      <c r="H327" s="70" t="s">
        <v>2199</v>
      </c>
      <c r="I327" s="148"/>
      <c r="J327" s="71">
        <v>62.781587792096133</v>
      </c>
      <c r="K327" s="71">
        <v>3.1945672969428158</v>
      </c>
      <c r="L327" s="71">
        <v>7.6491408938405101</v>
      </c>
      <c r="M327" s="71">
        <v>28.790520215390259</v>
      </c>
      <c r="N327" s="71">
        <v>50.502039817543917</v>
      </c>
      <c r="O327" s="71">
        <v>28.197748355906789</v>
      </c>
      <c r="P327" s="71">
        <v>25.20058446026372</v>
      </c>
      <c r="Q327" s="71">
        <v>1.5208164431884501</v>
      </c>
      <c r="R327" s="71">
        <v>0</v>
      </c>
      <c r="S327" s="71">
        <v>1.658912734394743</v>
      </c>
      <c r="T327" s="72"/>
      <c r="U327" s="71">
        <v>3932285</v>
      </c>
      <c r="V327" s="71">
        <v>1093</v>
      </c>
      <c r="W327" s="71">
        <v>107</v>
      </c>
      <c r="X327" s="71">
        <v>4737</v>
      </c>
      <c r="Y327" s="71">
        <v>7263</v>
      </c>
      <c r="Z327" s="71">
        <v>13952</v>
      </c>
      <c r="AA327" s="71">
        <v>4935</v>
      </c>
      <c r="AB327" s="71">
        <v>24449</v>
      </c>
      <c r="AC327" s="71">
        <v>0</v>
      </c>
      <c r="AD327" s="71">
        <v>1.658912734394743</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2203</v>
      </c>
      <c r="B328" s="70">
        <v>192</v>
      </c>
      <c r="C328" s="70">
        <v>5</v>
      </c>
      <c r="D328" s="70">
        <v>12</v>
      </c>
      <c r="E328" s="70">
        <v>2008</v>
      </c>
      <c r="F328" s="70" t="s">
        <v>792</v>
      </c>
      <c r="G328" s="70" t="s">
        <v>2198</v>
      </c>
      <c r="H328" s="70" t="s">
        <v>2199</v>
      </c>
      <c r="I328" s="148"/>
      <c r="J328" s="71">
        <v>45.621520243793519</v>
      </c>
      <c r="K328" s="71">
        <v>2.217665257691126</v>
      </c>
      <c r="L328" s="71">
        <v>6.5548049809153763</v>
      </c>
      <c r="M328" s="71">
        <v>29.390263375037499</v>
      </c>
      <c r="N328" s="71">
        <v>46.021316121173442</v>
      </c>
      <c r="O328" s="71">
        <v>27.22404267960945</v>
      </c>
      <c r="P328" s="71">
        <v>24.666897166237469</v>
      </c>
      <c r="Q328" s="71">
        <v>1.48886338057532</v>
      </c>
      <c r="R328" s="71">
        <v>0</v>
      </c>
      <c r="S328" s="71">
        <v>1.66610293355495</v>
      </c>
      <c r="T328" s="72"/>
      <c r="U328" s="71">
        <v>3766403</v>
      </c>
      <c r="V328" s="71">
        <v>1093</v>
      </c>
      <c r="W328" s="71">
        <v>107</v>
      </c>
      <c r="X328" s="71">
        <v>4737</v>
      </c>
      <c r="Y328" s="71">
        <v>7279</v>
      </c>
      <c r="Z328" s="71">
        <v>13943</v>
      </c>
      <c r="AA328" s="71">
        <v>4836</v>
      </c>
      <c r="AB328" s="71">
        <v>24329</v>
      </c>
      <c r="AC328" s="71">
        <v>0</v>
      </c>
      <c r="AD328" s="71">
        <v>1.66610293355495</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2204</v>
      </c>
      <c r="B329" s="70">
        <v>193</v>
      </c>
      <c r="C329" s="70">
        <v>6</v>
      </c>
      <c r="D329" s="70">
        <v>12</v>
      </c>
      <c r="E329" s="70">
        <v>2009</v>
      </c>
      <c r="F329" s="70" t="s">
        <v>176</v>
      </c>
      <c r="G329" s="1064" t="s">
        <v>2198</v>
      </c>
      <c r="H329" s="70" t="s">
        <v>2199</v>
      </c>
      <c r="I329" s="148"/>
      <c r="J329" s="71">
        <v>38.674931395510256</v>
      </c>
      <c r="K329" s="71">
        <v>1.6716781137380701</v>
      </c>
      <c r="L329" s="71">
        <v>6.5508566054445776</v>
      </c>
      <c r="M329" s="71">
        <v>28.667040880746729</v>
      </c>
      <c r="N329" s="71">
        <v>33.642214576173828</v>
      </c>
      <c r="O329" s="71">
        <v>27.83643940723362</v>
      </c>
      <c r="P329" s="71">
        <v>23.406400354043338</v>
      </c>
      <c r="Q329" s="71">
        <v>1.4087556646871</v>
      </c>
      <c r="R329" s="71">
        <v>0</v>
      </c>
      <c r="S329" s="71">
        <v>1.721496899014912</v>
      </c>
      <c r="T329" s="72"/>
      <c r="U329" s="71">
        <v>2915150</v>
      </c>
      <c r="V329" s="71">
        <v>943</v>
      </c>
      <c r="W329" s="71">
        <v>144</v>
      </c>
      <c r="X329" s="71">
        <v>5231</v>
      </c>
      <c r="Y329" s="71">
        <v>7288</v>
      </c>
      <c r="Z329" s="71">
        <v>14072</v>
      </c>
      <c r="AA329" s="71">
        <v>4711</v>
      </c>
      <c r="AB329" s="71">
        <v>24165</v>
      </c>
      <c r="AC329" s="71">
        <v>0</v>
      </c>
      <c r="AD329" s="71">
        <v>1.721496899014912</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9.42</v>
      </c>
      <c r="BK329" s="71">
        <v>0</v>
      </c>
      <c r="BL329" s="71">
        <v>0</v>
      </c>
      <c r="BM329" s="71">
        <v>0</v>
      </c>
      <c r="BN329" s="72"/>
      <c r="BO329" s="71">
        <v>0</v>
      </c>
      <c r="BP329" s="71">
        <v>0</v>
      </c>
      <c r="BQ329" s="71">
        <v>1</v>
      </c>
      <c r="BR329" s="71">
        <v>0</v>
      </c>
      <c r="BS329" s="71">
        <v>0</v>
      </c>
      <c r="BT329" s="71">
        <v>0</v>
      </c>
      <c r="BU329"/>
      <c r="BV329" s="70">
        <v>9.42</v>
      </c>
      <c r="BW329" s="70">
        <v>0</v>
      </c>
      <c r="BX329" s="70">
        <v>0</v>
      </c>
      <c r="BY329" s="70">
        <v>0</v>
      </c>
      <c r="BZ329" s="70">
        <v>0</v>
      </c>
      <c r="CA329" s="70">
        <v>0</v>
      </c>
      <c r="CB329" s="70">
        <v>0</v>
      </c>
      <c r="CC329" s="70">
        <v>0</v>
      </c>
      <c r="CD329" s="70">
        <v>0</v>
      </c>
    </row>
    <row r="330" spans="1:82">
      <c r="A330" s="70" t="s">
        <v>2205</v>
      </c>
      <c r="B330" s="70">
        <v>194</v>
      </c>
      <c r="C330" s="70">
        <v>7</v>
      </c>
      <c r="D330" s="70">
        <v>12</v>
      </c>
      <c r="E330" s="70">
        <v>2010</v>
      </c>
      <c r="F330" s="70" t="s">
        <v>177</v>
      </c>
      <c r="G330" s="1064" t="s">
        <v>2198</v>
      </c>
      <c r="H330" s="70" t="s">
        <v>2199</v>
      </c>
      <c r="I330" s="148"/>
      <c r="J330" s="71">
        <v>44.672842056362683</v>
      </c>
      <c r="K330" s="71">
        <v>1.8847894761109469</v>
      </c>
      <c r="L330" s="71">
        <v>6.1592642370494231</v>
      </c>
      <c r="M330" s="71">
        <v>33.429612906481083</v>
      </c>
      <c r="N330" s="71">
        <v>38.154291461253933</v>
      </c>
      <c r="O330" s="71">
        <v>27.75297420681208</v>
      </c>
      <c r="P330" s="71">
        <v>23.628833701283298</v>
      </c>
      <c r="Q330" s="71">
        <v>1.45989183296012</v>
      </c>
      <c r="R330" s="71">
        <v>0</v>
      </c>
      <c r="S330" s="71">
        <v>1.791101985471121</v>
      </c>
      <c r="T330" s="72"/>
      <c r="U330" s="71">
        <v>3392411</v>
      </c>
      <c r="V330" s="71">
        <v>943</v>
      </c>
      <c r="W330" s="71">
        <v>144</v>
      </c>
      <c r="X330" s="71">
        <v>5231</v>
      </c>
      <c r="Y330" s="71">
        <v>7287</v>
      </c>
      <c r="Z330" s="71">
        <v>14095</v>
      </c>
      <c r="AA330" s="71">
        <v>4637</v>
      </c>
      <c r="AB330" s="71">
        <v>23996</v>
      </c>
      <c r="AC330" s="71">
        <v>0</v>
      </c>
      <c r="AD330" s="71">
        <v>1.791101985471121</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8.9659999999999993</v>
      </c>
      <c r="BK330" s="71">
        <v>0</v>
      </c>
      <c r="BL330" s="71">
        <v>0</v>
      </c>
      <c r="BM330" s="71">
        <v>0</v>
      </c>
      <c r="BN330" s="72"/>
      <c r="BO330" s="71">
        <v>0</v>
      </c>
      <c r="BP330" s="71">
        <v>0</v>
      </c>
      <c r="BQ330" s="71">
        <v>1</v>
      </c>
      <c r="BR330" s="71">
        <v>0</v>
      </c>
      <c r="BS330" s="71">
        <v>0</v>
      </c>
      <c r="BT330" s="71">
        <v>0</v>
      </c>
      <c r="BU330"/>
      <c r="BV330" s="70">
        <v>8.9659999999999993</v>
      </c>
      <c r="BW330" s="70">
        <v>0</v>
      </c>
      <c r="BX330" s="70">
        <v>0</v>
      </c>
      <c r="BY330" s="70">
        <v>0</v>
      </c>
      <c r="BZ330" s="70">
        <v>0</v>
      </c>
      <c r="CA330" s="70">
        <v>0</v>
      </c>
      <c r="CB330" s="70">
        <v>0</v>
      </c>
      <c r="CC330" s="70">
        <v>0</v>
      </c>
      <c r="CD330" s="70">
        <v>0</v>
      </c>
    </row>
    <row r="331" spans="1:82">
      <c r="A331" s="70" t="s">
        <v>2206</v>
      </c>
      <c r="B331" s="70">
        <v>195</v>
      </c>
      <c r="C331" s="70">
        <v>8</v>
      </c>
      <c r="D331" s="70">
        <v>12</v>
      </c>
      <c r="E331" s="70">
        <v>2011</v>
      </c>
      <c r="F331" s="70" t="s">
        <v>178</v>
      </c>
      <c r="G331" s="70" t="s">
        <v>2198</v>
      </c>
      <c r="H331" s="70" t="s">
        <v>2199</v>
      </c>
      <c r="I331" s="148"/>
      <c r="J331" s="71">
        <v>59.517988567956579</v>
      </c>
      <c r="K331" s="71">
        <v>2.5510073855169342</v>
      </c>
      <c r="L331" s="71">
        <v>6.5962683531640254</v>
      </c>
      <c r="M331" s="71">
        <v>39.830078978271942</v>
      </c>
      <c r="N331" s="71">
        <v>50.962331586270771</v>
      </c>
      <c r="O331" s="71">
        <v>27.432658931218398</v>
      </c>
      <c r="P331" s="71">
        <v>22.367028976633211</v>
      </c>
      <c r="Q331" s="71">
        <v>1.6617221728685101</v>
      </c>
      <c r="R331" s="71">
        <v>0</v>
      </c>
      <c r="S331" s="71">
        <v>1.964799045845175</v>
      </c>
      <c r="T331" s="72"/>
      <c r="U331" s="71">
        <v>3883497</v>
      </c>
      <c r="V331" s="71">
        <v>943</v>
      </c>
      <c r="W331" s="71">
        <v>144</v>
      </c>
      <c r="X331" s="71">
        <v>5231</v>
      </c>
      <c r="Y331" s="71">
        <v>7264</v>
      </c>
      <c r="Z331" s="71">
        <v>14235</v>
      </c>
      <c r="AA331" s="71">
        <v>4520</v>
      </c>
      <c r="AB331" s="71">
        <v>23679</v>
      </c>
      <c r="AC331" s="71">
        <v>0</v>
      </c>
      <c r="AD331" s="71">
        <v>1.964799045845175</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7.3010000000000002</v>
      </c>
      <c r="BK331" s="71">
        <v>0</v>
      </c>
      <c r="BL331" s="71">
        <v>0</v>
      </c>
      <c r="BM331" s="71">
        <v>0</v>
      </c>
      <c r="BN331" s="72"/>
      <c r="BO331" s="71">
        <v>0</v>
      </c>
      <c r="BP331" s="71">
        <v>0</v>
      </c>
      <c r="BQ331" s="71">
        <v>1</v>
      </c>
      <c r="BR331" s="71">
        <v>0</v>
      </c>
      <c r="BS331" s="71">
        <v>0</v>
      </c>
      <c r="BT331" s="71">
        <v>0</v>
      </c>
      <c r="BU331"/>
      <c r="BV331" s="70">
        <v>7.3010000000000002</v>
      </c>
      <c r="BW331" s="70">
        <v>0</v>
      </c>
      <c r="BX331" s="70">
        <v>0</v>
      </c>
      <c r="BY331" s="70">
        <v>0</v>
      </c>
      <c r="BZ331" s="70">
        <v>0</v>
      </c>
      <c r="CA331" s="70">
        <v>0</v>
      </c>
      <c r="CB331" s="70">
        <v>0</v>
      </c>
      <c r="CC331" s="70">
        <v>0</v>
      </c>
      <c r="CD331" s="70">
        <v>0</v>
      </c>
    </row>
    <row r="332" spans="1:82">
      <c r="A332" s="70" t="s">
        <v>2207</v>
      </c>
      <c r="B332" s="70">
        <v>196</v>
      </c>
      <c r="C332" s="70">
        <v>9</v>
      </c>
      <c r="D332" s="70">
        <v>12</v>
      </c>
      <c r="E332" s="70">
        <v>2012</v>
      </c>
      <c r="F332" s="70" t="s">
        <v>179</v>
      </c>
      <c r="G332" s="70" t="s">
        <v>2198</v>
      </c>
      <c r="H332" s="70" t="s">
        <v>2199</v>
      </c>
      <c r="I332" s="148"/>
      <c r="J332" s="71">
        <v>53.116480819085993</v>
      </c>
      <c r="K332" s="71">
        <v>2.3170296532007191</v>
      </c>
      <c r="L332" s="71">
        <v>6.4029513529677393</v>
      </c>
      <c r="M332" s="71">
        <v>38.6073286452907</v>
      </c>
      <c r="N332" s="71">
        <v>55.342731144525672</v>
      </c>
      <c r="O332" s="71">
        <v>27.430926943036962</v>
      </c>
      <c r="P332" s="71">
        <v>22.041414591157395</v>
      </c>
      <c r="Q332" s="71">
        <v>1.7997092114984301</v>
      </c>
      <c r="R332" s="71">
        <v>0</v>
      </c>
      <c r="S332" s="71">
        <v>2.5630696182719741</v>
      </c>
      <c r="T332" s="72"/>
      <c r="U332" s="71">
        <v>3572113</v>
      </c>
      <c r="V332" s="71">
        <v>943</v>
      </c>
      <c r="W332" s="71">
        <v>144</v>
      </c>
      <c r="X332" s="71">
        <v>5231</v>
      </c>
      <c r="Y332" s="71">
        <v>7378</v>
      </c>
      <c r="Z332" s="71">
        <v>14347</v>
      </c>
      <c r="AA332" s="71">
        <v>4429</v>
      </c>
      <c r="AB332" s="71">
        <v>23604</v>
      </c>
      <c r="AC332" s="71">
        <v>0</v>
      </c>
      <c r="AD332" s="71">
        <v>2.5630696182719741</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11.193</v>
      </c>
      <c r="BK332" s="71">
        <v>0</v>
      </c>
      <c r="BL332" s="71">
        <v>0</v>
      </c>
      <c r="BM332" s="71">
        <v>0</v>
      </c>
      <c r="BN332" s="72"/>
      <c r="BO332" s="71">
        <v>0</v>
      </c>
      <c r="BP332" s="71">
        <v>0</v>
      </c>
      <c r="BQ332" s="71">
        <v>1</v>
      </c>
      <c r="BR332" s="71">
        <v>0</v>
      </c>
      <c r="BS332" s="71">
        <v>0</v>
      </c>
      <c r="BT332" s="71">
        <v>0</v>
      </c>
      <c r="BU332"/>
      <c r="BV332" s="70">
        <v>11.193</v>
      </c>
      <c r="BW332" s="70">
        <v>0</v>
      </c>
      <c r="BX332" s="70">
        <v>0</v>
      </c>
      <c r="BY332" s="70">
        <v>0</v>
      </c>
      <c r="BZ332" s="70">
        <v>0</v>
      </c>
      <c r="CA332" s="70">
        <v>0</v>
      </c>
      <c r="CB332" s="70">
        <v>0</v>
      </c>
      <c r="CC332" s="70">
        <v>0</v>
      </c>
      <c r="CD332" s="70">
        <v>0</v>
      </c>
    </row>
    <row r="333" spans="1:82">
      <c r="A333" s="70" t="s">
        <v>2208</v>
      </c>
      <c r="B333" s="70">
        <v>197</v>
      </c>
      <c r="C333" s="70">
        <v>10</v>
      </c>
      <c r="D333" s="70">
        <v>12</v>
      </c>
      <c r="E333" s="70">
        <v>2013</v>
      </c>
      <c r="F333" s="70" t="s">
        <v>180</v>
      </c>
      <c r="G333" s="70" t="s">
        <v>2198</v>
      </c>
      <c r="H333" s="70" t="s">
        <v>2199</v>
      </c>
      <c r="I333" s="148"/>
      <c r="J333" s="71">
        <v>54.190492859579003</v>
      </c>
      <c r="K333" s="71">
        <v>1.942690345573254</v>
      </c>
      <c r="L333" s="71">
        <v>6.7547784650059111</v>
      </c>
      <c r="M333" s="71">
        <v>39.674816004847173</v>
      </c>
      <c r="N333" s="71">
        <v>52.830417483775832</v>
      </c>
      <c r="O333" s="71">
        <v>26.481821837818266</v>
      </c>
      <c r="P333" s="71">
        <v>21.909666152625835</v>
      </c>
      <c r="Q333" s="71">
        <v>1.80824799742208</v>
      </c>
      <c r="R333" s="71">
        <v>0</v>
      </c>
      <c r="S333" s="71">
        <v>2.1449131900200968</v>
      </c>
      <c r="T333" s="72"/>
      <c r="U333" s="71">
        <v>3469194</v>
      </c>
      <c r="V333" s="71">
        <v>943</v>
      </c>
      <c r="W333" s="71">
        <v>144</v>
      </c>
      <c r="X333" s="71">
        <v>5231</v>
      </c>
      <c r="Y333" s="71">
        <v>7385</v>
      </c>
      <c r="Z333" s="71">
        <v>14469</v>
      </c>
      <c r="AA333" s="71">
        <v>4386</v>
      </c>
      <c r="AB333" s="71">
        <v>23376</v>
      </c>
      <c r="AC333" s="71">
        <v>0</v>
      </c>
      <c r="AD333" s="71">
        <v>2.1449131900200968</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15.561</v>
      </c>
      <c r="BK333" s="71">
        <v>0</v>
      </c>
      <c r="BL333" s="71">
        <v>0</v>
      </c>
      <c r="BM333" s="71">
        <v>0</v>
      </c>
      <c r="BN333" s="72"/>
      <c r="BO333" s="71">
        <v>0</v>
      </c>
      <c r="BP333" s="71">
        <v>0</v>
      </c>
      <c r="BQ333" s="71">
        <v>1</v>
      </c>
      <c r="BR333" s="71">
        <v>0</v>
      </c>
      <c r="BS333" s="71">
        <v>0</v>
      </c>
      <c r="BT333" s="71">
        <v>0</v>
      </c>
      <c r="BU333"/>
      <c r="BV333" s="70">
        <v>15.561</v>
      </c>
      <c r="BW333" s="70">
        <v>0</v>
      </c>
      <c r="BX333" s="70">
        <v>0</v>
      </c>
      <c r="BY333" s="70">
        <v>0</v>
      </c>
      <c r="BZ333" s="70">
        <v>0</v>
      </c>
      <c r="CA333" s="70">
        <v>0</v>
      </c>
      <c r="CB333" s="70">
        <v>0</v>
      </c>
      <c r="CC333" s="70">
        <v>0</v>
      </c>
      <c r="CD333" s="70">
        <v>0</v>
      </c>
    </row>
    <row r="334" spans="1:82">
      <c r="A334" s="70" t="s">
        <v>2209</v>
      </c>
      <c r="B334" s="70">
        <v>198</v>
      </c>
      <c r="C334" s="70">
        <v>11</v>
      </c>
      <c r="D334" s="70">
        <v>12</v>
      </c>
      <c r="E334" s="70">
        <v>2014</v>
      </c>
      <c r="F334" s="70" t="s">
        <v>181</v>
      </c>
      <c r="G334" s="70" t="s">
        <v>2198</v>
      </c>
      <c r="H334" s="70" t="s">
        <v>2199</v>
      </c>
      <c r="I334" s="148"/>
      <c r="J334" s="71">
        <v>56.329889879799261</v>
      </c>
      <c r="K334" s="71">
        <v>1.606805337702786</v>
      </c>
      <c r="L334" s="71">
        <v>7.0546552615511091</v>
      </c>
      <c r="M334" s="71">
        <v>36.954400445142461</v>
      </c>
      <c r="N334" s="71">
        <v>53.292552446539773</v>
      </c>
      <c r="O334" s="71">
        <v>25.157516673242739</v>
      </c>
      <c r="P334" s="71">
        <v>21.636906913532009</v>
      </c>
      <c r="Q334" s="71">
        <v>1.706109892023</v>
      </c>
      <c r="R334" s="71">
        <v>0</v>
      </c>
      <c r="S334" s="71">
        <v>2.6540782805376009</v>
      </c>
      <c r="T334" s="72"/>
      <c r="U334" s="71">
        <v>3808505</v>
      </c>
      <c r="V334" s="71">
        <v>682</v>
      </c>
      <c r="W334" s="71">
        <v>194</v>
      </c>
      <c r="X334" s="71">
        <v>4775</v>
      </c>
      <c r="Y334" s="71">
        <v>7339</v>
      </c>
      <c r="Z334" s="71">
        <v>14477</v>
      </c>
      <c r="AA334" s="71">
        <v>4309</v>
      </c>
      <c r="AB334" s="71">
        <v>22988</v>
      </c>
      <c r="AC334" s="71">
        <v>0</v>
      </c>
      <c r="AD334" s="71">
        <v>2.6540782805376009</v>
      </c>
      <c r="AE334" s="72"/>
      <c r="AF334" s="71"/>
      <c r="AG334" s="71"/>
      <c r="AH334" s="71"/>
      <c r="AI334" s="71"/>
      <c r="AJ334" s="71"/>
      <c r="AK334" s="71"/>
      <c r="AL334" s="71"/>
      <c r="AM334" s="71"/>
      <c r="AN334" s="71"/>
      <c r="AO334" s="71"/>
      <c r="AP334" s="71"/>
      <c r="AQ334" s="72"/>
      <c r="AR334" s="71">
        <v>61</v>
      </c>
      <c r="AS334" s="71">
        <v>20</v>
      </c>
      <c r="AT334" s="71">
        <v>0</v>
      </c>
      <c r="AU334" s="71">
        <v>0</v>
      </c>
      <c r="AV334" s="71">
        <v>0</v>
      </c>
      <c r="AW334" s="71">
        <v>0</v>
      </c>
      <c r="AX334" s="71"/>
      <c r="AY334" s="72"/>
      <c r="AZ334" s="71">
        <v>298.5</v>
      </c>
      <c r="BA334" s="71">
        <v>1992.5</v>
      </c>
      <c r="BB334" s="71">
        <v>0</v>
      </c>
      <c r="BC334" s="71">
        <v>0</v>
      </c>
      <c r="BD334" s="71">
        <v>0</v>
      </c>
      <c r="BE334" s="71">
        <v>0</v>
      </c>
      <c r="BF334" s="71"/>
      <c r="BG334" s="72"/>
      <c r="BH334" s="71">
        <v>0</v>
      </c>
      <c r="BI334" s="71">
        <v>0</v>
      </c>
      <c r="BJ334" s="71">
        <v>23.024999999999999</v>
      </c>
      <c r="BK334" s="71">
        <v>0</v>
      </c>
      <c r="BL334" s="71">
        <v>0</v>
      </c>
      <c r="BM334" s="71">
        <v>0</v>
      </c>
      <c r="BN334" s="72"/>
      <c r="BO334" s="71">
        <v>0</v>
      </c>
      <c r="BP334" s="71">
        <v>0</v>
      </c>
      <c r="BQ334" s="71">
        <v>2</v>
      </c>
      <c r="BR334" s="71">
        <v>0</v>
      </c>
      <c r="BS334" s="71">
        <v>0</v>
      </c>
      <c r="BT334" s="71">
        <v>0</v>
      </c>
      <c r="BU334"/>
      <c r="BV334" s="70">
        <v>23.024999999999999</v>
      </c>
      <c r="BW334" s="70">
        <v>0</v>
      </c>
      <c r="BX334" s="70">
        <v>0</v>
      </c>
      <c r="BY334" s="70">
        <v>0</v>
      </c>
      <c r="BZ334" s="70">
        <v>0</v>
      </c>
      <c r="CA334" s="70">
        <v>0</v>
      </c>
      <c r="CB334" s="70">
        <v>0</v>
      </c>
      <c r="CC334" s="70">
        <v>0</v>
      </c>
      <c r="CD334" s="70">
        <v>0</v>
      </c>
    </row>
    <row r="335" spans="1:82">
      <c r="A335" s="70" t="s">
        <v>2210</v>
      </c>
      <c r="B335" s="70">
        <v>199</v>
      </c>
      <c r="C335" s="70">
        <v>12</v>
      </c>
      <c r="D335" s="70">
        <v>12</v>
      </c>
      <c r="E335" s="70">
        <v>2015</v>
      </c>
      <c r="F335" s="70" t="s">
        <v>182</v>
      </c>
      <c r="G335" s="70" t="s">
        <v>2198</v>
      </c>
      <c r="H335" s="70" t="s">
        <v>2199</v>
      </c>
      <c r="I335" s="148"/>
      <c r="J335" s="71">
        <v>65.718476771700182</v>
      </c>
      <c r="K335" s="71">
        <v>1.562173284602419</v>
      </c>
      <c r="L335" s="71">
        <v>5.6757257579598042</v>
      </c>
      <c r="M335" s="71">
        <v>27.714084182744241</v>
      </c>
      <c r="N335" s="71">
        <v>50.392552327789247</v>
      </c>
      <c r="O335" s="71">
        <v>24.862632532028925</v>
      </c>
      <c r="P335" s="71">
        <v>21.54847011413009</v>
      </c>
      <c r="Q335" s="71">
        <v>1.6455418997529201</v>
      </c>
      <c r="R335" s="71">
        <v>0</v>
      </c>
      <c r="S335" s="71">
        <v>2.691077141373337</v>
      </c>
      <c r="T335" s="72"/>
      <c r="U335" s="71">
        <v>4949390</v>
      </c>
      <c r="V335" s="71">
        <v>682</v>
      </c>
      <c r="W335" s="71">
        <v>194</v>
      </c>
      <c r="X335" s="71">
        <v>4775</v>
      </c>
      <c r="Y335" s="71">
        <v>7318</v>
      </c>
      <c r="Z335" s="71">
        <v>14445</v>
      </c>
      <c r="AA335" s="71">
        <v>4288</v>
      </c>
      <c r="AB335" s="71">
        <v>22649</v>
      </c>
      <c r="AC335" s="71">
        <v>0</v>
      </c>
      <c r="AD335" s="71">
        <v>2.691077141373337</v>
      </c>
      <c r="AE335" s="72"/>
      <c r="AF335" s="71">
        <v>56250591.092990339</v>
      </c>
      <c r="AG335" s="71">
        <v>1156957.1308312989</v>
      </c>
      <c r="AH335" s="71">
        <v>808296.25199821731</v>
      </c>
      <c r="AI335" s="71">
        <v>30349902.065981541</v>
      </c>
      <c r="AJ335" s="71">
        <v>69874638.933506846</v>
      </c>
      <c r="AK335" s="71">
        <v>0</v>
      </c>
      <c r="AL335" s="71">
        <v>0</v>
      </c>
      <c r="AM335" s="71">
        <v>3103950.441018356</v>
      </c>
      <c r="AN335" s="71">
        <v>0</v>
      </c>
      <c r="AO335" s="71">
        <v>0</v>
      </c>
      <c r="AP335" s="71">
        <v>161544335.91632658</v>
      </c>
      <c r="AQ335" s="72"/>
      <c r="AR335" s="71">
        <v>72</v>
      </c>
      <c r="AS335" s="71">
        <v>22</v>
      </c>
      <c r="AT335" s="71">
        <v>0</v>
      </c>
      <c r="AU335" s="71">
        <v>0</v>
      </c>
      <c r="AV335" s="71">
        <v>0</v>
      </c>
      <c r="AW335" s="71">
        <v>0</v>
      </c>
      <c r="AX335" s="71"/>
      <c r="AY335" s="72"/>
      <c r="AZ335" s="71">
        <v>351.7</v>
      </c>
      <c r="BA335" s="71">
        <v>2475.6999999999998</v>
      </c>
      <c r="BB335" s="71">
        <v>0</v>
      </c>
      <c r="BC335" s="71">
        <v>0</v>
      </c>
      <c r="BD335" s="71">
        <v>0</v>
      </c>
      <c r="BE335" s="71">
        <v>0</v>
      </c>
      <c r="BF335" s="71"/>
      <c r="BG335" s="72"/>
      <c r="BH335" s="71">
        <v>0</v>
      </c>
      <c r="BI335" s="71">
        <v>0</v>
      </c>
      <c r="BJ335" s="71">
        <v>24.620999999999999</v>
      </c>
      <c r="BK335" s="71">
        <v>0</v>
      </c>
      <c r="BL335" s="71">
        <v>0</v>
      </c>
      <c r="BM335" s="71">
        <v>0</v>
      </c>
      <c r="BN335" s="72"/>
      <c r="BO335" s="71">
        <v>0</v>
      </c>
      <c r="BP335" s="71">
        <v>0</v>
      </c>
      <c r="BQ335" s="71">
        <v>2</v>
      </c>
      <c r="BR335" s="71">
        <v>0</v>
      </c>
      <c r="BS335" s="71">
        <v>0</v>
      </c>
      <c r="BT335" s="71">
        <v>0</v>
      </c>
      <c r="BU335"/>
      <c r="BV335" s="70">
        <v>24.620999999999999</v>
      </c>
      <c r="BW335" s="70">
        <v>0</v>
      </c>
      <c r="BX335" s="70">
        <v>0</v>
      </c>
      <c r="BY335" s="70">
        <v>0</v>
      </c>
      <c r="BZ335" s="70">
        <v>0</v>
      </c>
      <c r="CA335" s="70">
        <v>0</v>
      </c>
      <c r="CB335" s="70">
        <v>0</v>
      </c>
      <c r="CC335" s="70">
        <v>0</v>
      </c>
      <c r="CD335" s="70">
        <v>0</v>
      </c>
    </row>
    <row r="336" spans="1:82">
      <c r="A336" s="70" t="s">
        <v>2211</v>
      </c>
      <c r="B336" s="70">
        <v>200</v>
      </c>
      <c r="C336" s="70">
        <v>13</v>
      </c>
      <c r="D336" s="70">
        <v>12</v>
      </c>
      <c r="E336" s="70">
        <v>2016</v>
      </c>
      <c r="F336" s="70" t="s">
        <v>155</v>
      </c>
      <c r="G336" s="70" t="s">
        <v>2198</v>
      </c>
      <c r="H336" s="70" t="s">
        <v>2199</v>
      </c>
      <c r="I336" s="148"/>
      <c r="J336" s="71">
        <v>58.110981375005899</v>
      </c>
      <c r="K336" s="71">
        <v>1.5828011136019564</v>
      </c>
      <c r="L336" s="71">
        <v>7.1824599519624472</v>
      </c>
      <c r="M336" s="71">
        <v>24.447260300533173</v>
      </c>
      <c r="N336" s="71">
        <v>48.489144158412977</v>
      </c>
      <c r="O336" s="71">
        <v>24.623624415592136</v>
      </c>
      <c r="P336" s="71">
        <v>21.281202071185948</v>
      </c>
      <c r="Q336" s="71">
        <v>1.581451103590743</v>
      </c>
      <c r="R336" s="71">
        <v>0</v>
      </c>
      <c r="S336" s="71">
        <v>2.5474560073093784</v>
      </c>
      <c r="T336" s="72"/>
      <c r="U336" s="71">
        <v>4267851</v>
      </c>
      <c r="V336" s="71">
        <v>682</v>
      </c>
      <c r="W336" s="71">
        <v>194</v>
      </c>
      <c r="X336" s="71">
        <v>4775</v>
      </c>
      <c r="Y336" s="71">
        <v>7299</v>
      </c>
      <c r="Z336" s="71">
        <v>14482</v>
      </c>
      <c r="AA336" s="71">
        <v>4380</v>
      </c>
      <c r="AB336" s="71">
        <v>22390</v>
      </c>
      <c r="AC336" s="71">
        <v>0</v>
      </c>
      <c r="AD336" s="71">
        <v>2.5474560073093779</v>
      </c>
      <c r="AE336" s="72"/>
      <c r="AF336" s="71">
        <v>50154873.084570497</v>
      </c>
      <c r="AG336" s="71">
        <v>1100043.046369825</v>
      </c>
      <c r="AH336" s="71">
        <v>801245.69010547944</v>
      </c>
      <c r="AI336" s="71">
        <v>30094724.226513948</v>
      </c>
      <c r="AJ336" s="71">
        <v>63028594.437836029</v>
      </c>
      <c r="AK336" s="71">
        <v>0</v>
      </c>
      <c r="AL336" s="71">
        <v>0</v>
      </c>
      <c r="AM336" s="71">
        <v>3070839.4663920351</v>
      </c>
      <c r="AN336" s="71">
        <v>0</v>
      </c>
      <c r="AO336" s="71">
        <v>0</v>
      </c>
      <c r="AP336" s="71">
        <v>148250319.95178783</v>
      </c>
      <c r="AQ336" s="72"/>
      <c r="AR336" s="71">
        <v>83</v>
      </c>
      <c r="AS336" s="71">
        <v>30</v>
      </c>
      <c r="AT336" s="71">
        <v>0</v>
      </c>
      <c r="AU336" s="71">
        <v>0</v>
      </c>
      <c r="AV336" s="71">
        <v>0</v>
      </c>
      <c r="AW336" s="71">
        <v>0</v>
      </c>
      <c r="AX336" s="71"/>
      <c r="AY336" s="72"/>
      <c r="AZ336" s="71">
        <v>406.5</v>
      </c>
      <c r="BA336" s="71">
        <v>2608.6</v>
      </c>
      <c r="BB336" s="71">
        <v>0</v>
      </c>
      <c r="BC336" s="71">
        <v>0</v>
      </c>
      <c r="BD336" s="71">
        <v>0</v>
      </c>
      <c r="BE336" s="71">
        <v>0</v>
      </c>
      <c r="BF336" s="71"/>
      <c r="BG336" s="72"/>
      <c r="BH336" s="71">
        <v>0</v>
      </c>
      <c r="BI336" s="71">
        <v>0</v>
      </c>
      <c r="BJ336" s="71">
        <v>26.263999999999999</v>
      </c>
      <c r="BK336" s="71">
        <v>0</v>
      </c>
      <c r="BL336" s="71">
        <v>0</v>
      </c>
      <c r="BM336" s="71">
        <v>0</v>
      </c>
      <c r="BN336" s="72"/>
      <c r="BO336" s="71">
        <v>0</v>
      </c>
      <c r="BP336" s="71">
        <v>0</v>
      </c>
      <c r="BQ336" s="71">
        <v>2</v>
      </c>
      <c r="BR336" s="71">
        <v>0</v>
      </c>
      <c r="BS336" s="71">
        <v>0</v>
      </c>
      <c r="BT336" s="71">
        <v>0</v>
      </c>
      <c r="BU336"/>
      <c r="BV336" s="70">
        <v>26.263999999999999</v>
      </c>
      <c r="BW336" s="70">
        <v>0</v>
      </c>
      <c r="BX336" s="70">
        <v>0</v>
      </c>
      <c r="BY336" s="70">
        <v>0</v>
      </c>
      <c r="BZ336" s="70">
        <v>0</v>
      </c>
      <c r="CA336" s="70">
        <v>0</v>
      </c>
      <c r="CB336" s="70">
        <v>0</v>
      </c>
      <c r="CC336" s="70">
        <v>0</v>
      </c>
      <c r="CD336" s="70">
        <v>0</v>
      </c>
    </row>
    <row r="337" spans="1:82">
      <c r="A337" s="70" t="s">
        <v>2212</v>
      </c>
      <c r="B337" s="70">
        <v>201</v>
      </c>
      <c r="C337" s="70">
        <v>14</v>
      </c>
      <c r="D337" s="70">
        <v>12</v>
      </c>
      <c r="E337" s="70">
        <v>2017</v>
      </c>
      <c r="F337" s="70" t="s">
        <v>156</v>
      </c>
      <c r="G337" s="70" t="s">
        <v>2198</v>
      </c>
      <c r="H337" s="70" t="s">
        <v>2199</v>
      </c>
      <c r="I337" s="148"/>
      <c r="J337" s="71">
        <v>52.275452476650898</v>
      </c>
      <c r="K337" s="71">
        <v>1.5300271232196396</v>
      </c>
      <c r="L337" s="71">
        <v>7.3669779689480563</v>
      </c>
      <c r="M337" s="71">
        <v>22.476439487902198</v>
      </c>
      <c r="N337" s="71">
        <v>47.741781724394755</v>
      </c>
      <c r="O337" s="71">
        <v>24.206772613991401</v>
      </c>
      <c r="P337" s="71">
        <v>20.866372522703088</v>
      </c>
      <c r="Q337" s="71">
        <v>1.50388979824126</v>
      </c>
      <c r="R337" s="71">
        <v>0</v>
      </c>
      <c r="S337" s="71">
        <v>3.3308724265887495</v>
      </c>
      <c r="T337" s="72"/>
      <c r="U337" s="71">
        <v>4350123</v>
      </c>
      <c r="V337" s="71">
        <v>682</v>
      </c>
      <c r="W337" s="71">
        <v>194</v>
      </c>
      <c r="X337" s="71">
        <v>4775</v>
      </c>
      <c r="Y337" s="71">
        <v>7277</v>
      </c>
      <c r="Z337" s="71">
        <v>14473</v>
      </c>
      <c r="AA337" s="71">
        <v>4322</v>
      </c>
      <c r="AB337" s="71">
        <v>22018</v>
      </c>
      <c r="AC337" s="71">
        <v>0</v>
      </c>
      <c r="AD337" s="71">
        <v>3.330872426588749</v>
      </c>
      <c r="AE337" s="72"/>
      <c r="AF337" s="71">
        <v>49207324.034465119</v>
      </c>
      <c r="AG337" s="71">
        <v>1109481.407756211</v>
      </c>
      <c r="AH337" s="71">
        <v>1149107.408350087</v>
      </c>
      <c r="AI337" s="71">
        <v>30349841.55106682</v>
      </c>
      <c r="AJ337" s="71">
        <v>65407448.323207103</v>
      </c>
      <c r="AK337" s="71">
        <v>0</v>
      </c>
      <c r="AL337" s="71">
        <v>0</v>
      </c>
      <c r="AM337" s="71">
        <v>3024544.0117385979</v>
      </c>
      <c r="AN337" s="71">
        <v>0</v>
      </c>
      <c r="AO337" s="71">
        <v>0</v>
      </c>
      <c r="AP337" s="71">
        <v>150247746.73658395</v>
      </c>
      <c r="AQ337" s="72"/>
      <c r="AR337" s="71">
        <v>95</v>
      </c>
      <c r="AS337" s="71">
        <v>30</v>
      </c>
      <c r="AT337" s="71">
        <v>0</v>
      </c>
      <c r="AU337" s="71">
        <v>0</v>
      </c>
      <c r="AV337" s="71">
        <v>0</v>
      </c>
      <c r="AW337" s="71">
        <v>0</v>
      </c>
      <c r="AX337" s="71"/>
      <c r="AY337" s="72"/>
      <c r="AZ337" s="71">
        <v>466.8</v>
      </c>
      <c r="BA337" s="71">
        <v>2608.6</v>
      </c>
      <c r="BB337" s="71">
        <v>0</v>
      </c>
      <c r="BC337" s="71">
        <v>0</v>
      </c>
      <c r="BD337" s="71">
        <v>0</v>
      </c>
      <c r="BE337" s="71">
        <v>0</v>
      </c>
      <c r="BF337" s="71"/>
      <c r="BG337" s="72"/>
      <c r="BH337" s="71">
        <v>0</v>
      </c>
      <c r="BI337" s="71">
        <v>0</v>
      </c>
      <c r="BJ337" s="71">
        <v>29.388000000000002</v>
      </c>
      <c r="BK337" s="71">
        <v>0</v>
      </c>
      <c r="BL337" s="71">
        <v>0</v>
      </c>
      <c r="BM337" s="71">
        <v>0</v>
      </c>
      <c r="BN337" s="72"/>
      <c r="BO337" s="71">
        <v>0</v>
      </c>
      <c r="BP337" s="71">
        <v>0</v>
      </c>
      <c r="BQ337" s="71">
        <v>2</v>
      </c>
      <c r="BR337" s="71">
        <v>0</v>
      </c>
      <c r="BS337" s="71">
        <v>0</v>
      </c>
      <c r="BT337" s="71">
        <v>0</v>
      </c>
      <c r="BU337"/>
      <c r="BV337" s="70">
        <v>29.388000000000002</v>
      </c>
      <c r="BW337" s="70">
        <v>0</v>
      </c>
      <c r="BX337" s="70">
        <v>0</v>
      </c>
      <c r="BY337" s="70">
        <v>0</v>
      </c>
      <c r="BZ337" s="70">
        <v>0</v>
      </c>
      <c r="CA337" s="70">
        <v>0</v>
      </c>
      <c r="CB337" s="70">
        <v>0</v>
      </c>
      <c r="CC337" s="70">
        <v>0</v>
      </c>
      <c r="CD337" s="70">
        <v>0</v>
      </c>
    </row>
    <row r="338" spans="1:82">
      <c r="A338" s="70" t="s">
        <v>2213</v>
      </c>
      <c r="B338" s="70">
        <v>202</v>
      </c>
      <c r="C338" s="70">
        <v>15</v>
      </c>
      <c r="D338" s="70">
        <v>12</v>
      </c>
      <c r="E338" s="70">
        <v>2018</v>
      </c>
      <c r="F338" s="70" t="s">
        <v>183</v>
      </c>
      <c r="G338" s="70" t="s">
        <v>2198</v>
      </c>
      <c r="H338" s="70" t="s">
        <v>2199</v>
      </c>
      <c r="I338" s="148"/>
      <c r="J338" s="71">
        <v>51.023721628457338</v>
      </c>
      <c r="K338" s="71">
        <v>1.3957150663605935</v>
      </c>
      <c r="L338" s="71">
        <v>6.5917567735492453</v>
      </c>
      <c r="M338" s="71">
        <v>20.463136553594349</v>
      </c>
      <c r="N338" s="71">
        <v>43.407574129140052</v>
      </c>
      <c r="O338" s="71">
        <v>23.558327615354379</v>
      </c>
      <c r="P338" s="71">
        <v>20.687343008845076</v>
      </c>
      <c r="Q338" s="71">
        <v>1.37289223184849</v>
      </c>
      <c r="R338" s="71">
        <v>0</v>
      </c>
      <c r="S338" s="71">
        <v>2.8700096574888971</v>
      </c>
      <c r="T338" s="72"/>
      <c r="U338" s="71">
        <v>4221349</v>
      </c>
      <c r="V338" s="71">
        <v>682</v>
      </c>
      <c r="W338" s="71">
        <v>194</v>
      </c>
      <c r="X338" s="71">
        <v>4775</v>
      </c>
      <c r="Y338" s="71">
        <v>7269</v>
      </c>
      <c r="Z338" s="71">
        <v>14355</v>
      </c>
      <c r="AA338" s="71">
        <v>4328</v>
      </c>
      <c r="AB338" s="71">
        <v>21661</v>
      </c>
      <c r="AC338" s="71">
        <v>0</v>
      </c>
      <c r="AD338" s="71">
        <v>2.8700096574888971</v>
      </c>
      <c r="AE338" s="72"/>
      <c r="AF338" s="71">
        <v>49298008.4346679</v>
      </c>
      <c r="AG338" s="71">
        <v>987238.65969677619</v>
      </c>
      <c r="AH338" s="71">
        <v>1063308.168309066</v>
      </c>
      <c r="AI338" s="71">
        <v>28530824.696788639</v>
      </c>
      <c r="AJ338" s="71">
        <v>64167842.917321444</v>
      </c>
      <c r="AK338" s="71">
        <v>0</v>
      </c>
      <c r="AL338" s="71">
        <v>0</v>
      </c>
      <c r="AM338" s="71">
        <v>2981660.7091250261</v>
      </c>
      <c r="AN338" s="71">
        <v>0</v>
      </c>
      <c r="AO338" s="71">
        <v>0</v>
      </c>
      <c r="AP338" s="71">
        <v>147028883.58590883</v>
      </c>
      <c r="AQ338" s="72"/>
      <c r="AR338" s="71">
        <v>108</v>
      </c>
      <c r="AS338" s="71">
        <v>31</v>
      </c>
      <c r="AT338" s="71">
        <v>0</v>
      </c>
      <c r="AU338" s="71">
        <v>0</v>
      </c>
      <c r="AV338" s="71">
        <v>0</v>
      </c>
      <c r="AW338" s="71">
        <v>0</v>
      </c>
      <c r="AX338" s="71"/>
      <c r="AY338" s="72"/>
      <c r="AZ338" s="71">
        <v>533.29999999999995</v>
      </c>
      <c r="BA338" s="71">
        <v>3107</v>
      </c>
      <c r="BB338" s="71">
        <v>0</v>
      </c>
      <c r="BC338" s="71">
        <v>0</v>
      </c>
      <c r="BD338" s="71">
        <v>0</v>
      </c>
      <c r="BE338" s="71">
        <v>0</v>
      </c>
      <c r="BF338" s="71"/>
      <c r="BG338" s="72"/>
      <c r="BH338" s="71">
        <v>0</v>
      </c>
      <c r="BI338" s="71">
        <v>0</v>
      </c>
      <c r="BJ338" s="71">
        <v>23.201000000000001</v>
      </c>
      <c r="BK338" s="71">
        <v>0</v>
      </c>
      <c r="BL338" s="71">
        <v>0</v>
      </c>
      <c r="BM338" s="71">
        <v>0</v>
      </c>
      <c r="BN338" s="72"/>
      <c r="BO338" s="71">
        <v>0</v>
      </c>
      <c r="BP338" s="71">
        <v>0</v>
      </c>
      <c r="BQ338" s="71">
        <v>2</v>
      </c>
      <c r="BR338" s="71">
        <v>0</v>
      </c>
      <c r="BS338" s="71">
        <v>0</v>
      </c>
      <c r="BT338" s="71">
        <v>0</v>
      </c>
      <c r="BU338"/>
      <c r="BV338" s="70">
        <v>23.201000000000001</v>
      </c>
      <c r="BW338" s="70">
        <v>0</v>
      </c>
      <c r="BX338" s="70">
        <v>0</v>
      </c>
      <c r="BY338" s="70">
        <v>0</v>
      </c>
      <c r="BZ338" s="70">
        <v>0</v>
      </c>
      <c r="CA338" s="70">
        <v>0</v>
      </c>
      <c r="CB338" s="70">
        <v>0</v>
      </c>
      <c r="CC338" s="70">
        <v>0</v>
      </c>
      <c r="CD338" s="70">
        <v>0</v>
      </c>
    </row>
    <row r="339" spans="1:82">
      <c r="A339" s="70" t="s">
        <v>2214</v>
      </c>
      <c r="B339" s="70">
        <v>203</v>
      </c>
      <c r="C339" s="70">
        <v>16</v>
      </c>
      <c r="D339" s="70">
        <v>12</v>
      </c>
      <c r="E339" s="70">
        <v>2019</v>
      </c>
      <c r="F339" s="70" t="s">
        <v>158</v>
      </c>
      <c r="G339" s="70" t="s">
        <v>2198</v>
      </c>
      <c r="H339" s="70" t="s">
        <v>2199</v>
      </c>
      <c r="I339" s="148"/>
      <c r="J339" s="71">
        <v>50.98816200807687</v>
      </c>
      <c r="K339" s="71">
        <v>1.2563551966078053</v>
      </c>
      <c r="L339" s="71">
        <v>6.6279979921962457</v>
      </c>
      <c r="M339" s="71">
        <v>20.476406904141506</v>
      </c>
      <c r="N339" s="71">
        <v>35.887460566567164</v>
      </c>
      <c r="O339" s="71">
        <v>22.66849981400502</v>
      </c>
      <c r="P339" s="71">
        <v>19.822379251058457</v>
      </c>
      <c r="Q339" s="71">
        <v>1.3157853011166201</v>
      </c>
      <c r="R339" s="71">
        <v>0</v>
      </c>
      <c r="S339" s="71">
        <v>2.483508971388551</v>
      </c>
      <c r="T339" s="72"/>
      <c r="U339" s="71">
        <v>4582543</v>
      </c>
      <c r="V339" s="71">
        <v>682</v>
      </c>
      <c r="W339" s="71">
        <v>194</v>
      </c>
      <c r="X339" s="71">
        <v>4775</v>
      </c>
      <c r="Y339" s="71">
        <v>7284</v>
      </c>
      <c r="Z339" s="71">
        <v>14192</v>
      </c>
      <c r="AA339" s="71">
        <v>4116</v>
      </c>
      <c r="AB339" s="71">
        <v>21322</v>
      </c>
      <c r="AC339" s="71">
        <v>0</v>
      </c>
      <c r="AD339" s="71">
        <v>2.483508971388551</v>
      </c>
      <c r="AE339" s="72"/>
      <c r="AF339" s="71">
        <v>49902440.489548638</v>
      </c>
      <c r="AG339" s="71">
        <v>953566.27962076373</v>
      </c>
      <c r="AH339" s="71">
        <v>1137770.298092575</v>
      </c>
      <c r="AI339" s="71">
        <v>30873001.355377082</v>
      </c>
      <c r="AJ339" s="71">
        <v>57047531.80388882</v>
      </c>
      <c r="AK339" s="71">
        <v>0</v>
      </c>
      <c r="AL339" s="71">
        <v>0</v>
      </c>
      <c r="AM339" s="71">
        <v>2903895.8880699375</v>
      </c>
      <c r="AN339" s="71">
        <v>0</v>
      </c>
      <c r="AO339" s="71">
        <v>0</v>
      </c>
      <c r="AP339" s="71">
        <v>142818206.1145978</v>
      </c>
      <c r="AQ339" s="72"/>
      <c r="AR339" s="71">
        <v>118</v>
      </c>
      <c r="AS339" s="71">
        <v>33</v>
      </c>
      <c r="AT339" s="71">
        <v>0</v>
      </c>
      <c r="AU339" s="71">
        <v>0</v>
      </c>
      <c r="AV339" s="71">
        <v>0</v>
      </c>
      <c r="AW339" s="71">
        <v>0</v>
      </c>
      <c r="AX339" s="71"/>
      <c r="AY339" s="72"/>
      <c r="AZ339" s="71">
        <v>579.69999999999993</v>
      </c>
      <c r="BA339" s="71">
        <v>3937</v>
      </c>
      <c r="BB339" s="71">
        <v>0</v>
      </c>
      <c r="BC339" s="71">
        <v>0</v>
      </c>
      <c r="BD339" s="71">
        <v>0</v>
      </c>
      <c r="BE339" s="71">
        <v>0</v>
      </c>
      <c r="BF339" s="71"/>
      <c r="BG339" s="72"/>
      <c r="BH339" s="71">
        <v>0</v>
      </c>
      <c r="BI339" s="71">
        <v>0</v>
      </c>
      <c r="BJ339" s="71">
        <v>25.948</v>
      </c>
      <c r="BK339" s="71">
        <v>0</v>
      </c>
      <c r="BL339" s="71">
        <v>0</v>
      </c>
      <c r="BM339" s="71">
        <v>0</v>
      </c>
      <c r="BN339" s="72"/>
      <c r="BO339" s="71">
        <v>0</v>
      </c>
      <c r="BP339" s="71">
        <v>0</v>
      </c>
      <c r="BQ339" s="71">
        <v>2</v>
      </c>
      <c r="BR339" s="71">
        <v>0</v>
      </c>
      <c r="BS339" s="71">
        <v>0</v>
      </c>
      <c r="BT339" s="71">
        <v>0</v>
      </c>
      <c r="BU339"/>
      <c r="BV339" s="70">
        <v>25.948</v>
      </c>
      <c r="BW339" s="70">
        <v>0</v>
      </c>
      <c r="BX339" s="70">
        <v>0</v>
      </c>
      <c r="BY339" s="70">
        <v>0</v>
      </c>
      <c r="BZ339" s="70">
        <v>0</v>
      </c>
      <c r="CA339" s="70">
        <v>0</v>
      </c>
      <c r="CB339" s="70">
        <v>0</v>
      </c>
      <c r="CC339" s="70">
        <v>0</v>
      </c>
      <c r="CD339" s="70">
        <v>0</v>
      </c>
    </row>
    <row r="340" spans="1:82">
      <c r="A340" s="70" t="s">
        <v>2215</v>
      </c>
      <c r="B340" s="70">
        <v>204</v>
      </c>
      <c r="C340" s="70">
        <v>17</v>
      </c>
      <c r="D340" s="70">
        <v>12</v>
      </c>
      <c r="E340" s="70">
        <v>2020</v>
      </c>
      <c r="F340" s="70" t="s">
        <v>159</v>
      </c>
      <c r="G340" s="70" t="s">
        <v>2198</v>
      </c>
      <c r="H340" s="70" t="s">
        <v>2199</v>
      </c>
      <c r="I340" s="148"/>
      <c r="J340" s="71">
        <v>53.74409888076061</v>
      </c>
      <c r="K340" s="71">
        <v>1.2470612376866037</v>
      </c>
      <c r="L340" s="71">
        <v>5.7288820365150501</v>
      </c>
      <c r="M340" s="71">
        <v>15.962419136476479</v>
      </c>
      <c r="N340" s="71">
        <v>32.558222367667142</v>
      </c>
      <c r="O340" s="71">
        <v>19.81183048011227</v>
      </c>
      <c r="P340" s="71">
        <v>18.604119955138025</v>
      </c>
      <c r="Q340" s="71">
        <v>1.23463754797338</v>
      </c>
      <c r="R340" s="71">
        <v>0</v>
      </c>
      <c r="S340" s="71">
        <v>3.0709493019820622</v>
      </c>
      <c r="T340" s="72"/>
      <c r="U340" s="71">
        <v>5240687</v>
      </c>
      <c r="V340" s="71">
        <v>617</v>
      </c>
      <c r="W340" s="71">
        <v>255</v>
      </c>
      <c r="X340" s="71">
        <v>4457</v>
      </c>
      <c r="Y340" s="71">
        <v>7240</v>
      </c>
      <c r="Z340" s="71">
        <v>14157</v>
      </c>
      <c r="AA340" s="71">
        <v>4106</v>
      </c>
      <c r="AB340" s="71">
        <v>20940</v>
      </c>
      <c r="AC340" s="71">
        <v>0</v>
      </c>
      <c r="AD340" s="71">
        <v>3.0709493019820622</v>
      </c>
      <c r="AE340" s="72"/>
      <c r="AF340" s="71">
        <v>57066108.115543187</v>
      </c>
      <c r="AG340" s="71">
        <v>912887.03718823264</v>
      </c>
      <c r="AH340" s="71">
        <v>970054.52034104732</v>
      </c>
      <c r="AI340" s="71">
        <v>25133541.959615417</v>
      </c>
      <c r="AJ340" s="71">
        <v>57680711.934960127</v>
      </c>
      <c r="AK340" s="71"/>
      <c r="AL340" s="71"/>
      <c r="AM340" s="71">
        <v>2732902.6482523554</v>
      </c>
      <c r="AN340" s="71"/>
      <c r="AO340" s="71"/>
      <c r="AP340" s="71">
        <v>144496206.21590036</v>
      </c>
      <c r="AQ340" s="72"/>
      <c r="AR340" s="71">
        <v>133</v>
      </c>
      <c r="AS340" s="71">
        <v>34</v>
      </c>
      <c r="AT340" s="71">
        <v>0</v>
      </c>
      <c r="AU340" s="71">
        <v>0</v>
      </c>
      <c r="AV340" s="71">
        <v>0</v>
      </c>
      <c r="AW340" s="71">
        <v>0</v>
      </c>
      <c r="AX340" s="71"/>
      <c r="AY340" s="72"/>
      <c r="AZ340" s="71">
        <v>657.49999999999989</v>
      </c>
      <c r="BA340" s="71">
        <v>4617</v>
      </c>
      <c r="BB340" s="71">
        <v>0</v>
      </c>
      <c r="BC340" s="71">
        <v>0</v>
      </c>
      <c r="BD340" s="71">
        <v>0</v>
      </c>
      <c r="BE340" s="71">
        <v>0</v>
      </c>
      <c r="BF340" s="71"/>
      <c r="BG340" s="72"/>
      <c r="BH340" s="71">
        <v>0</v>
      </c>
      <c r="BI340" s="71">
        <v>0</v>
      </c>
      <c r="BJ340" s="71">
        <v>25.619</v>
      </c>
      <c r="BK340" s="71">
        <v>0</v>
      </c>
      <c r="BL340" s="71">
        <v>0</v>
      </c>
      <c r="BM340" s="71">
        <v>0</v>
      </c>
      <c r="BN340" s="72"/>
      <c r="BO340" s="71">
        <v>0</v>
      </c>
      <c r="BP340" s="71">
        <v>0</v>
      </c>
      <c r="BQ340" s="71">
        <v>2</v>
      </c>
      <c r="BR340" s="71">
        <v>0</v>
      </c>
      <c r="BS340" s="71">
        <v>0</v>
      </c>
      <c r="BT340" s="71">
        <v>0</v>
      </c>
      <c r="BU340"/>
      <c r="BV340" s="70">
        <v>25.619</v>
      </c>
      <c r="BW340" s="70">
        <v>0</v>
      </c>
      <c r="BX340" s="70">
        <v>0</v>
      </c>
      <c r="BY340" s="70">
        <v>0</v>
      </c>
      <c r="BZ340" s="70">
        <v>0</v>
      </c>
      <c r="CA340" s="70">
        <v>0</v>
      </c>
      <c r="CB340" s="70">
        <v>0</v>
      </c>
      <c r="CC340" s="70">
        <v>0</v>
      </c>
      <c r="CD340" s="70">
        <v>0</v>
      </c>
    </row>
    <row r="341" spans="1:82">
      <c r="A341" s="70" t="s">
        <v>2216</v>
      </c>
      <c r="B341" s="70">
        <v>204</v>
      </c>
      <c r="C341" s="70">
        <v>18</v>
      </c>
      <c r="D341" s="70">
        <v>12</v>
      </c>
      <c r="E341" s="70">
        <v>2021</v>
      </c>
      <c r="F341" s="70" t="s">
        <v>160</v>
      </c>
      <c r="G341" s="70" t="s">
        <v>2198</v>
      </c>
      <c r="H341" s="70" t="s">
        <v>2199</v>
      </c>
      <c r="I341" s="148"/>
      <c r="J341" s="71">
        <v>49.468124561126601</v>
      </c>
      <c r="K341" s="71">
        <v>1.3294228616740351</v>
      </c>
      <c r="L341" s="71">
        <v>6.898331339936302</v>
      </c>
      <c r="M341" s="71">
        <v>18.002452047470843</v>
      </c>
      <c r="N341" s="71">
        <v>34.158219226175376</v>
      </c>
      <c r="O341" s="71">
        <v>19.080905632489724</v>
      </c>
      <c r="P341" s="71">
        <v>18.948875178838765</v>
      </c>
      <c r="Q341" s="71">
        <v>1.2016650573466301</v>
      </c>
      <c r="R341" s="71">
        <v>0</v>
      </c>
      <c r="S341" s="71">
        <v>2.78668666679601</v>
      </c>
      <c r="T341" s="72"/>
      <c r="U341" s="71">
        <v>5266893</v>
      </c>
      <c r="V341" s="71">
        <v>617</v>
      </c>
      <c r="W341" s="71">
        <v>255</v>
      </c>
      <c r="X341" s="71">
        <v>4457</v>
      </c>
      <c r="Y341" s="71">
        <v>7199</v>
      </c>
      <c r="Z341" s="71">
        <v>14039</v>
      </c>
      <c r="AA341" s="71">
        <v>4078</v>
      </c>
      <c r="AB341" s="71">
        <v>20581</v>
      </c>
      <c r="AC341" s="71">
        <v>0</v>
      </c>
      <c r="AD341" s="71">
        <v>2.78668666679601</v>
      </c>
      <c r="AE341" s="72"/>
      <c r="AF341" s="71">
        <v>50259505.524220362</v>
      </c>
      <c r="AG341" s="71">
        <v>966036.48586045369</v>
      </c>
      <c r="AH341" s="71">
        <v>1218168.5044336398</v>
      </c>
      <c r="AI341" s="71">
        <v>28551826.379453249</v>
      </c>
      <c r="AJ341" s="71">
        <v>57662433.214087524</v>
      </c>
      <c r="AK341" s="71">
        <v>0</v>
      </c>
      <c r="AL341" s="71">
        <v>0</v>
      </c>
      <c r="AM341" s="71">
        <v>2701542.0749723916</v>
      </c>
      <c r="AN341" s="71">
        <v>0</v>
      </c>
      <c r="AO341" s="71">
        <v>0</v>
      </c>
      <c r="AP341" s="71">
        <v>141359512.18302763</v>
      </c>
      <c r="AQ341" s="72"/>
      <c r="AR341" s="71">
        <v>151</v>
      </c>
      <c r="AS341" s="71">
        <v>36</v>
      </c>
      <c r="AT341" s="71">
        <v>0</v>
      </c>
      <c r="AU341" s="71">
        <v>0</v>
      </c>
      <c r="AV341" s="71">
        <v>0</v>
      </c>
      <c r="AW341" s="71">
        <v>0</v>
      </c>
      <c r="AX341" s="71"/>
      <c r="AY341" s="72"/>
      <c r="AZ341" s="71">
        <v>759.09999999999991</v>
      </c>
      <c r="BA341" s="71">
        <v>5346.5</v>
      </c>
      <c r="BB341" s="71">
        <v>0</v>
      </c>
      <c r="BC341" s="71">
        <v>0</v>
      </c>
      <c r="BD341" s="71">
        <v>0</v>
      </c>
      <c r="BE341" s="71">
        <v>0</v>
      </c>
      <c r="BF341" s="71"/>
      <c r="BG341" s="72"/>
      <c r="BH341" s="71">
        <v>0</v>
      </c>
      <c r="BI341" s="71">
        <v>0</v>
      </c>
      <c r="BJ341" s="71">
        <v>26.02</v>
      </c>
      <c r="BK341" s="71">
        <v>0</v>
      </c>
      <c r="BL341" s="71">
        <v>0</v>
      </c>
      <c r="BM341" s="71">
        <v>0</v>
      </c>
      <c r="BN341" s="72"/>
      <c r="BO341" s="71">
        <v>0</v>
      </c>
      <c r="BP341" s="71">
        <v>0</v>
      </c>
      <c r="BQ341" s="71">
        <v>2</v>
      </c>
      <c r="BR341" s="71">
        <v>0</v>
      </c>
      <c r="BS341" s="71">
        <v>0</v>
      </c>
      <c r="BT341" s="71">
        <v>0</v>
      </c>
      <c r="BU341"/>
      <c r="BV341" s="70">
        <v>26.02</v>
      </c>
      <c r="BW341" s="70">
        <v>0</v>
      </c>
      <c r="BX341" s="70">
        <v>0</v>
      </c>
      <c r="BY341" s="70">
        <v>0</v>
      </c>
      <c r="BZ341" s="70">
        <v>0</v>
      </c>
      <c r="CA341" s="70">
        <v>0</v>
      </c>
      <c r="CB341" s="70">
        <v>0</v>
      </c>
      <c r="CC341" s="70">
        <v>0</v>
      </c>
      <c r="CD341" s="70">
        <v>0</v>
      </c>
    </row>
    <row r="342" spans="1:82">
      <c r="A342" s="70" t="s">
        <v>2217</v>
      </c>
      <c r="B342" s="70">
        <v>204</v>
      </c>
      <c r="C342" s="70">
        <v>19</v>
      </c>
      <c r="D342" s="70">
        <v>12</v>
      </c>
      <c r="E342" s="70">
        <v>2022</v>
      </c>
      <c r="F342" s="70" t="s">
        <v>161</v>
      </c>
      <c r="G342" s="70" t="s">
        <v>2198</v>
      </c>
      <c r="H342" s="70" t="s">
        <v>2199</v>
      </c>
      <c r="I342" s="148"/>
      <c r="J342" s="71">
        <v>39.928499097020918</v>
      </c>
      <c r="K342" s="71">
        <v>1.2716754353504227</v>
      </c>
      <c r="L342" s="71">
        <v>7.439673763605037</v>
      </c>
      <c r="M342" s="71">
        <v>18.793292745112097</v>
      </c>
      <c r="N342" s="71">
        <v>36.457389470644628</v>
      </c>
      <c r="O342" s="71">
        <v>20.002775266277272</v>
      </c>
      <c r="P342" s="71">
        <v>18.787922639313479</v>
      </c>
      <c r="Q342" s="71">
        <v>1.2005915680894765</v>
      </c>
      <c r="R342" s="71">
        <v>0</v>
      </c>
      <c r="S342" s="71">
        <v>2.087458116999569</v>
      </c>
      <c r="T342" s="72"/>
      <c r="U342" s="71">
        <v>4130960</v>
      </c>
      <c r="V342" s="71">
        <v>617</v>
      </c>
      <c r="W342" s="71">
        <v>255</v>
      </c>
      <c r="X342" s="71">
        <v>4457</v>
      </c>
      <c r="Y342" s="71">
        <v>7306</v>
      </c>
      <c r="Z342" s="71">
        <v>13983</v>
      </c>
      <c r="AA342" s="71">
        <v>4105</v>
      </c>
      <c r="AB342" s="71">
        <v>20394</v>
      </c>
      <c r="AC342" s="71">
        <v>0</v>
      </c>
      <c r="AD342" s="71">
        <v>2.087458116999569</v>
      </c>
      <c r="AE342" s="72"/>
      <c r="AF342" s="71">
        <v>39727360.594441548</v>
      </c>
      <c r="AG342" s="71">
        <v>988238.16022856347</v>
      </c>
      <c r="AH342" s="71">
        <v>1611824.8909598698</v>
      </c>
      <c r="AI342" s="71">
        <v>25255690.295926515</v>
      </c>
      <c r="AJ342" s="71">
        <v>61603436.688704245</v>
      </c>
      <c r="AK342" s="71">
        <v>0</v>
      </c>
      <c r="AL342" s="71">
        <v>0</v>
      </c>
      <c r="AM342" s="71">
        <v>2633422.0421387148</v>
      </c>
      <c r="AN342" s="71">
        <v>0</v>
      </c>
      <c r="AO342" s="71">
        <v>0</v>
      </c>
      <c r="AP342" s="71">
        <v>131819972.67239945</v>
      </c>
      <c r="AQ342" s="72"/>
      <c r="AR342" s="71">
        <v>171</v>
      </c>
      <c r="AS342" s="71">
        <v>36</v>
      </c>
      <c r="AT342" s="71">
        <v>0</v>
      </c>
      <c r="AU342" s="71">
        <v>0</v>
      </c>
      <c r="AV342" s="71">
        <v>0</v>
      </c>
      <c r="AW342" s="71">
        <v>0</v>
      </c>
      <c r="AX342" s="71"/>
      <c r="AY342" s="72"/>
      <c r="AZ342" s="71">
        <v>870.49999999999977</v>
      </c>
      <c r="BA342" s="71">
        <v>5346.5</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2218</v>
      </c>
      <c r="B343" s="70">
        <v>204</v>
      </c>
      <c r="C343" s="70">
        <v>20</v>
      </c>
      <c r="D343" s="70">
        <v>12</v>
      </c>
      <c r="E343" s="70">
        <v>2023</v>
      </c>
      <c r="F343" s="70" t="s">
        <v>1539</v>
      </c>
      <c r="G343" s="70" t="s">
        <v>2198</v>
      </c>
      <c r="H343" s="70" t="s">
        <v>2199</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189</v>
      </c>
      <c r="AS343" s="71">
        <v>36</v>
      </c>
      <c r="AT343" s="71">
        <v>0</v>
      </c>
      <c r="AU343" s="71">
        <v>0</v>
      </c>
      <c r="AV343" s="71">
        <v>0</v>
      </c>
      <c r="AW343" s="71">
        <v>0</v>
      </c>
      <c r="AX343" s="71"/>
      <c r="AY343" s="72"/>
      <c r="AZ343" s="71">
        <v>979.99999999999989</v>
      </c>
      <c r="BA343" s="71">
        <v>5346.5</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2219</v>
      </c>
      <c r="B344" s="70">
        <v>204</v>
      </c>
      <c r="C344" s="70">
        <v>21</v>
      </c>
      <c r="D344" s="70">
        <v>12</v>
      </c>
      <c r="E344" s="70">
        <v>2024</v>
      </c>
      <c r="F344" s="70" t="s">
        <v>1554</v>
      </c>
      <c r="G344" s="70" t="s">
        <v>2198</v>
      </c>
      <c r="H344" s="70" t="s">
        <v>2199</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2220</v>
      </c>
      <c r="B345" s="70">
        <v>103</v>
      </c>
      <c r="C345" s="70">
        <v>1</v>
      </c>
      <c r="D345" s="70">
        <v>7</v>
      </c>
      <c r="E345" s="70">
        <v>1990</v>
      </c>
      <c r="F345" s="70" t="s">
        <v>787</v>
      </c>
      <c r="G345" s="70" t="s">
        <v>1656</v>
      </c>
      <c r="H345" s="70" t="s">
        <v>1657</v>
      </c>
      <c r="I345" s="148"/>
      <c r="J345" s="71">
        <v>44.652294748146502</v>
      </c>
      <c r="K345" s="71">
        <v>7.7826923527962384</v>
      </c>
      <c r="L345" s="71">
        <v>34.027224812309328</v>
      </c>
      <c r="M345" s="71">
        <v>27.58213233573246</v>
      </c>
      <c r="N345" s="71">
        <v>41.888268440964971</v>
      </c>
      <c r="O345" s="71">
        <v>21.779103624563142</v>
      </c>
      <c r="P345" s="71">
        <v>31.337118469141959</v>
      </c>
      <c r="Q345" s="71">
        <v>1.64227651293953</v>
      </c>
      <c r="R345" s="71">
        <v>0</v>
      </c>
      <c r="S345" s="71">
        <v>1.3373262109058199</v>
      </c>
      <c r="T345" s="72"/>
      <c r="U345" s="71">
        <v>1253678</v>
      </c>
      <c r="V345" s="71">
        <v>1424</v>
      </c>
      <c r="W345" s="71">
        <v>398</v>
      </c>
      <c r="X345" s="71">
        <v>9249</v>
      </c>
      <c r="Y345" s="71">
        <v>8961</v>
      </c>
      <c r="Z345" s="71">
        <v>8958</v>
      </c>
      <c r="AA345" s="71">
        <v>7609</v>
      </c>
      <c r="AB345" s="71">
        <v>26665</v>
      </c>
      <c r="AC345" s="71">
        <v>0</v>
      </c>
      <c r="AD345" s="71">
        <v>1.3373262109058199</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2221</v>
      </c>
      <c r="B346" s="70">
        <v>104</v>
      </c>
      <c r="C346" s="70">
        <v>2</v>
      </c>
      <c r="D346" s="70">
        <v>7</v>
      </c>
      <c r="E346" s="70">
        <v>2005</v>
      </c>
      <c r="F346" s="70" t="s">
        <v>789</v>
      </c>
      <c r="G346" s="70" t="s">
        <v>1656</v>
      </c>
      <c r="H346" s="70" t="s">
        <v>1657</v>
      </c>
      <c r="I346" s="148"/>
      <c r="J346" s="71">
        <v>26.02212125569163</v>
      </c>
      <c r="K346" s="71">
        <v>3.753645097816793</v>
      </c>
      <c r="L346" s="71">
        <v>75.113580983015353</v>
      </c>
      <c r="M346" s="71">
        <v>44.674438377486801</v>
      </c>
      <c r="N346" s="71">
        <v>52.653944841685949</v>
      </c>
      <c r="O346" s="71">
        <v>27.35699295298279</v>
      </c>
      <c r="P346" s="71">
        <v>28.467264118981721</v>
      </c>
      <c r="Q346" s="71">
        <v>1.49035547564324</v>
      </c>
      <c r="R346" s="71">
        <v>0</v>
      </c>
      <c r="S346" s="71">
        <v>0</v>
      </c>
      <c r="T346" s="72"/>
      <c r="U346" s="71">
        <v>803703</v>
      </c>
      <c r="V346" s="71">
        <v>1145</v>
      </c>
      <c r="W346" s="71">
        <v>667</v>
      </c>
      <c r="X346" s="71">
        <v>7255</v>
      </c>
      <c r="Y346" s="71">
        <v>10735</v>
      </c>
      <c r="Z346" s="71">
        <v>13021</v>
      </c>
      <c r="AA346" s="71">
        <v>5661</v>
      </c>
      <c r="AB346" s="71">
        <v>25297</v>
      </c>
      <c r="AC346" s="71">
        <v>0</v>
      </c>
      <c r="AD346" s="71">
        <v>0</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2222</v>
      </c>
      <c r="B347" s="70">
        <v>105</v>
      </c>
      <c r="C347" s="70">
        <v>3</v>
      </c>
      <c r="D347" s="70">
        <v>7</v>
      </c>
      <c r="E347" s="70">
        <v>2006</v>
      </c>
      <c r="F347" s="70" t="s">
        <v>790</v>
      </c>
      <c r="G347" s="70" t="s">
        <v>1656</v>
      </c>
      <c r="H347" s="70" t="s">
        <v>1657</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2223</v>
      </c>
      <c r="B348" s="70">
        <v>106</v>
      </c>
      <c r="C348" s="70">
        <v>4</v>
      </c>
      <c r="D348" s="70">
        <v>7</v>
      </c>
      <c r="E348" s="70">
        <v>2007</v>
      </c>
      <c r="F348" s="70" t="s">
        <v>791</v>
      </c>
      <c r="G348" s="70" t="s">
        <v>1656</v>
      </c>
      <c r="H348" s="70" t="s">
        <v>1657</v>
      </c>
      <c r="I348" s="148"/>
      <c r="J348" s="71">
        <v>28.39107534709084</v>
      </c>
      <c r="K348" s="71">
        <v>3.1648620577983961</v>
      </c>
      <c r="L348" s="71">
        <v>77.63710048002747</v>
      </c>
      <c r="M348" s="71">
        <v>42.156123645189233</v>
      </c>
      <c r="N348" s="71">
        <v>52.549992196142512</v>
      </c>
      <c r="O348" s="71">
        <v>26.491978601578719</v>
      </c>
      <c r="P348" s="71">
        <v>27.835539188023809</v>
      </c>
      <c r="Q348" s="71">
        <v>1.53767362573596</v>
      </c>
      <c r="R348" s="71">
        <v>0</v>
      </c>
      <c r="S348" s="71">
        <v>0</v>
      </c>
      <c r="T348" s="72"/>
      <c r="U348" s="71">
        <v>932369</v>
      </c>
      <c r="V348" s="71">
        <v>1053</v>
      </c>
      <c r="W348" s="71">
        <v>946</v>
      </c>
      <c r="X348" s="71">
        <v>8575</v>
      </c>
      <c r="Y348" s="71">
        <v>10742</v>
      </c>
      <c r="Z348" s="71">
        <v>13108</v>
      </c>
      <c r="AA348" s="71">
        <v>5451</v>
      </c>
      <c r="AB348" s="71">
        <v>24720</v>
      </c>
      <c r="AC348" s="71">
        <v>0</v>
      </c>
      <c r="AD348" s="71">
        <v>0</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2224</v>
      </c>
      <c r="B349" s="70">
        <v>107</v>
      </c>
      <c r="C349" s="70">
        <v>5</v>
      </c>
      <c r="D349" s="70">
        <v>7</v>
      </c>
      <c r="E349" s="70">
        <v>2008</v>
      </c>
      <c r="F349" s="70" t="s">
        <v>792</v>
      </c>
      <c r="G349" s="1064" t="s">
        <v>1656</v>
      </c>
      <c r="H349" s="70" t="s">
        <v>1657</v>
      </c>
      <c r="I349" s="148"/>
      <c r="J349" s="71">
        <v>25.50784385657327</v>
      </c>
      <c r="K349" s="71">
        <v>2.7776648405660729</v>
      </c>
      <c r="L349" s="71">
        <v>67.036706090526039</v>
      </c>
      <c r="M349" s="71">
        <v>49.326746873135903</v>
      </c>
      <c r="N349" s="71">
        <v>53.559741969689483</v>
      </c>
      <c r="O349" s="71">
        <v>25.54096695775451</v>
      </c>
      <c r="P349" s="71">
        <v>26.70206920290595</v>
      </c>
      <c r="Q349" s="71">
        <v>1.49859371382006</v>
      </c>
      <c r="R349" s="71">
        <v>0</v>
      </c>
      <c r="S349" s="71">
        <v>0</v>
      </c>
      <c r="T349" s="72"/>
      <c r="U349" s="71">
        <v>880145</v>
      </c>
      <c r="V349" s="71">
        <v>1053</v>
      </c>
      <c r="W349" s="71">
        <v>946</v>
      </c>
      <c r="X349" s="71">
        <v>8575</v>
      </c>
      <c r="Y349" s="71">
        <v>10803</v>
      </c>
      <c r="Z349" s="71">
        <v>13081</v>
      </c>
      <c r="AA349" s="71">
        <v>5235</v>
      </c>
      <c r="AB349" s="71">
        <v>24488</v>
      </c>
      <c r="AC349" s="71">
        <v>0</v>
      </c>
      <c r="AD349" s="71">
        <v>0</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2225</v>
      </c>
      <c r="B350" s="70">
        <v>108</v>
      </c>
      <c r="C350" s="70">
        <v>6</v>
      </c>
      <c r="D350" s="70">
        <v>7</v>
      </c>
      <c r="E350" s="70">
        <v>2009</v>
      </c>
      <c r="F350" s="70" t="s">
        <v>176</v>
      </c>
      <c r="G350" s="1064" t="s">
        <v>1656</v>
      </c>
      <c r="H350" s="70" t="s">
        <v>1657</v>
      </c>
      <c r="I350" s="148"/>
      <c r="J350" s="71">
        <v>22.518213436141281</v>
      </c>
      <c r="K350" s="71">
        <v>2.3045372786014271</v>
      </c>
      <c r="L350" s="71">
        <v>55.655546364727464</v>
      </c>
      <c r="M350" s="71">
        <v>42.39687129181479</v>
      </c>
      <c r="N350" s="71">
        <v>46.297860226736177</v>
      </c>
      <c r="O350" s="71">
        <v>25.947312088166811</v>
      </c>
      <c r="P350" s="71">
        <v>25.65214286307064</v>
      </c>
      <c r="Q350" s="71">
        <v>1.4148768873145401</v>
      </c>
      <c r="R350" s="71">
        <v>0</v>
      </c>
      <c r="S350" s="71">
        <v>0</v>
      </c>
      <c r="T350" s="72"/>
      <c r="U350" s="71">
        <v>784649</v>
      </c>
      <c r="V350" s="71">
        <v>1070</v>
      </c>
      <c r="W350" s="71">
        <v>900</v>
      </c>
      <c r="X350" s="71">
        <v>9308</v>
      </c>
      <c r="Y350" s="71">
        <v>10872</v>
      </c>
      <c r="Z350" s="71">
        <v>13117</v>
      </c>
      <c r="AA350" s="71">
        <v>5163</v>
      </c>
      <c r="AB350" s="71">
        <v>24270</v>
      </c>
      <c r="AC350" s="71">
        <v>0</v>
      </c>
      <c r="AD350" s="71">
        <v>0</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4.07</v>
      </c>
      <c r="BK350" s="71">
        <v>0</v>
      </c>
      <c r="BL350" s="71">
        <v>10.5</v>
      </c>
      <c r="BM350" s="71">
        <v>0</v>
      </c>
      <c r="BN350" s="72"/>
      <c r="BO350" s="71">
        <v>0</v>
      </c>
      <c r="BP350" s="71">
        <v>0</v>
      </c>
      <c r="BQ350" s="71">
        <v>1</v>
      </c>
      <c r="BR350" s="71">
        <v>0</v>
      </c>
      <c r="BS350" s="71">
        <v>1</v>
      </c>
      <c r="BT350" s="71">
        <v>0</v>
      </c>
      <c r="BU350"/>
      <c r="BV350" s="70">
        <v>14.57</v>
      </c>
      <c r="BW350" s="70">
        <v>0</v>
      </c>
      <c r="BX350" s="70">
        <v>0</v>
      </c>
      <c r="BY350" s="70">
        <v>0</v>
      </c>
      <c r="BZ350" s="70">
        <v>0</v>
      </c>
      <c r="CA350" s="70">
        <v>0</v>
      </c>
      <c r="CB350" s="70">
        <v>0</v>
      </c>
      <c r="CC350" s="70">
        <v>0</v>
      </c>
      <c r="CD350" s="70">
        <v>0</v>
      </c>
    </row>
    <row r="351" spans="1:82">
      <c r="A351" s="70" t="s">
        <v>2226</v>
      </c>
      <c r="B351" s="70">
        <v>109</v>
      </c>
      <c r="C351" s="70">
        <v>7</v>
      </c>
      <c r="D351" s="70">
        <v>7</v>
      </c>
      <c r="E351" s="70">
        <v>2010</v>
      </c>
      <c r="F351" s="70" t="s">
        <v>177</v>
      </c>
      <c r="G351" s="70" t="s">
        <v>1656</v>
      </c>
      <c r="H351" s="70" t="s">
        <v>1657</v>
      </c>
      <c r="I351" s="148"/>
      <c r="J351" s="71">
        <v>21.58045652414825</v>
      </c>
      <c r="K351" s="71">
        <v>2.4034162727090851</v>
      </c>
      <c r="L351" s="71">
        <v>50.6689348087464</v>
      </c>
      <c r="M351" s="71">
        <v>37.951112806296528</v>
      </c>
      <c r="N351" s="71">
        <v>45.710956330579791</v>
      </c>
      <c r="O351" s="71">
        <v>25.978910371385499</v>
      </c>
      <c r="P351" s="71">
        <v>26.40599875782835</v>
      </c>
      <c r="Q351" s="71">
        <v>1.4671925089042499</v>
      </c>
      <c r="R351" s="71">
        <v>0</v>
      </c>
      <c r="S351" s="71">
        <v>0</v>
      </c>
      <c r="T351" s="72"/>
      <c r="U351" s="71">
        <v>841771</v>
      </c>
      <c r="V351" s="71">
        <v>1070</v>
      </c>
      <c r="W351" s="71">
        <v>900</v>
      </c>
      <c r="X351" s="71">
        <v>9308</v>
      </c>
      <c r="Y351" s="71">
        <v>10917</v>
      </c>
      <c r="Z351" s="71">
        <v>13194</v>
      </c>
      <c r="AA351" s="71">
        <v>5182</v>
      </c>
      <c r="AB351" s="71">
        <v>24116</v>
      </c>
      <c r="AC351" s="71">
        <v>0</v>
      </c>
      <c r="AD351" s="71">
        <v>0</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3.5790000000000002</v>
      </c>
      <c r="BK351" s="71">
        <v>0</v>
      </c>
      <c r="BL351" s="71">
        <v>9.6519999999999992</v>
      </c>
      <c r="BM351" s="71">
        <v>0</v>
      </c>
      <c r="BN351" s="72"/>
      <c r="BO351" s="71">
        <v>0</v>
      </c>
      <c r="BP351" s="71">
        <v>0</v>
      </c>
      <c r="BQ351" s="71">
        <v>1</v>
      </c>
      <c r="BR351" s="71">
        <v>0</v>
      </c>
      <c r="BS351" s="71">
        <v>1</v>
      </c>
      <c r="BT351" s="71">
        <v>0</v>
      </c>
      <c r="BU351"/>
      <c r="BV351" s="70">
        <v>13.231</v>
      </c>
      <c r="BW351" s="70">
        <v>0</v>
      </c>
      <c r="BX351" s="70">
        <v>0</v>
      </c>
      <c r="BY351" s="70">
        <v>0</v>
      </c>
      <c r="BZ351" s="70">
        <v>0</v>
      </c>
      <c r="CA351" s="70">
        <v>0</v>
      </c>
      <c r="CB351" s="70">
        <v>0</v>
      </c>
      <c r="CC351" s="70">
        <v>0</v>
      </c>
      <c r="CD351" s="70">
        <v>0</v>
      </c>
    </row>
    <row r="352" spans="1:82">
      <c r="A352" s="70" t="s">
        <v>2227</v>
      </c>
      <c r="B352" s="70">
        <v>110</v>
      </c>
      <c r="C352" s="70">
        <v>8</v>
      </c>
      <c r="D352" s="70">
        <v>7</v>
      </c>
      <c r="E352" s="70">
        <v>2011</v>
      </c>
      <c r="F352" s="70" t="s">
        <v>178</v>
      </c>
      <c r="G352" s="70" t="s">
        <v>1656</v>
      </c>
      <c r="H352" s="70" t="s">
        <v>1657</v>
      </c>
      <c r="I352" s="148"/>
      <c r="J352" s="71">
        <v>20.315402895953429</v>
      </c>
      <c r="K352" s="71">
        <v>3.367633249287096</v>
      </c>
      <c r="L352" s="71">
        <v>47.277808160444359</v>
      </c>
      <c r="M352" s="71">
        <v>47.942925219653461</v>
      </c>
      <c r="N352" s="71">
        <v>54.940668325783413</v>
      </c>
      <c r="O352" s="71">
        <v>25.476624592252001</v>
      </c>
      <c r="P352" s="71">
        <v>25.578578048720594</v>
      </c>
      <c r="Q352" s="71">
        <v>1.67652952868908</v>
      </c>
      <c r="R352" s="71">
        <v>0</v>
      </c>
      <c r="S352" s="71">
        <v>0</v>
      </c>
      <c r="T352" s="72"/>
      <c r="U352" s="71">
        <v>746304</v>
      </c>
      <c r="V352" s="71">
        <v>1070</v>
      </c>
      <c r="W352" s="71">
        <v>900</v>
      </c>
      <c r="X352" s="71">
        <v>9308</v>
      </c>
      <c r="Y352" s="71">
        <v>10901</v>
      </c>
      <c r="Z352" s="71">
        <v>13220</v>
      </c>
      <c r="AA352" s="71">
        <v>5169</v>
      </c>
      <c r="AB352" s="71">
        <v>23890</v>
      </c>
      <c r="AC352" s="71">
        <v>0</v>
      </c>
      <c r="AD352" s="71">
        <v>0</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2.7839999999999998</v>
      </c>
      <c r="BK352" s="71">
        <v>0</v>
      </c>
      <c r="BL352" s="71">
        <v>0</v>
      </c>
      <c r="BM352" s="71">
        <v>0</v>
      </c>
      <c r="BN352" s="72"/>
      <c r="BO352" s="71">
        <v>0</v>
      </c>
      <c r="BP352" s="71">
        <v>0</v>
      </c>
      <c r="BQ352" s="71">
        <v>1</v>
      </c>
      <c r="BR352" s="71">
        <v>0</v>
      </c>
      <c r="BS352" s="71">
        <v>0</v>
      </c>
      <c r="BT352" s="71">
        <v>0</v>
      </c>
      <c r="BU352"/>
      <c r="BV352" s="70">
        <v>2.7839999999999998</v>
      </c>
      <c r="BW352" s="70">
        <v>0</v>
      </c>
      <c r="BX352" s="70">
        <v>0</v>
      </c>
      <c r="BY352" s="70">
        <v>0</v>
      </c>
      <c r="BZ352" s="70">
        <v>0</v>
      </c>
      <c r="CA352" s="70">
        <v>0</v>
      </c>
      <c r="CB352" s="70">
        <v>0</v>
      </c>
      <c r="CC352" s="70">
        <v>0</v>
      </c>
      <c r="CD352" s="70">
        <v>0</v>
      </c>
    </row>
    <row r="353" spans="1:82">
      <c r="A353" s="70" t="s">
        <v>2228</v>
      </c>
      <c r="B353" s="70">
        <v>111</v>
      </c>
      <c r="C353" s="70">
        <v>9</v>
      </c>
      <c r="D353" s="70">
        <v>7</v>
      </c>
      <c r="E353" s="70">
        <v>2012</v>
      </c>
      <c r="F353" s="70" t="s">
        <v>179</v>
      </c>
      <c r="G353" s="70" t="s">
        <v>1656</v>
      </c>
      <c r="H353" s="70" t="s">
        <v>1657</v>
      </c>
      <c r="I353" s="148"/>
      <c r="J353" s="71">
        <v>21.9852391179306</v>
      </c>
      <c r="K353" s="71">
        <v>3.7937691019898852</v>
      </c>
      <c r="L353" s="71">
        <v>47.701902590731578</v>
      </c>
      <c r="M353" s="71">
        <v>59.544960791982909</v>
      </c>
      <c r="N353" s="71">
        <v>55.812968581764459</v>
      </c>
      <c r="O353" s="71">
        <v>25.557203627767134</v>
      </c>
      <c r="P353" s="71">
        <v>25.729084090377903</v>
      </c>
      <c r="Q353" s="71">
        <v>1.8051989193118501</v>
      </c>
      <c r="R353" s="71">
        <v>0</v>
      </c>
      <c r="S353" s="71">
        <v>0</v>
      </c>
      <c r="T353" s="72"/>
      <c r="U353" s="71">
        <v>773836</v>
      </c>
      <c r="V353" s="71">
        <v>1070</v>
      </c>
      <c r="W353" s="71">
        <v>900</v>
      </c>
      <c r="X353" s="71">
        <v>9308</v>
      </c>
      <c r="Y353" s="71">
        <v>10081</v>
      </c>
      <c r="Z353" s="71">
        <v>13367</v>
      </c>
      <c r="AA353" s="71">
        <v>5170</v>
      </c>
      <c r="AB353" s="71">
        <v>23676</v>
      </c>
      <c r="AC353" s="71">
        <v>0</v>
      </c>
      <c r="AD353" s="71">
        <v>0</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9.5329999999999995</v>
      </c>
      <c r="BM353" s="71">
        <v>0</v>
      </c>
      <c r="BN353" s="72"/>
      <c r="BO353" s="71">
        <v>0</v>
      </c>
      <c r="BP353" s="71">
        <v>0</v>
      </c>
      <c r="BQ353" s="71">
        <v>0</v>
      </c>
      <c r="BR353" s="71">
        <v>0</v>
      </c>
      <c r="BS353" s="71">
        <v>1</v>
      </c>
      <c r="BT353" s="71">
        <v>0</v>
      </c>
      <c r="BU353"/>
      <c r="BV353" s="70">
        <v>9.5329999999999995</v>
      </c>
      <c r="BW353" s="70">
        <v>0</v>
      </c>
      <c r="BX353" s="70">
        <v>0</v>
      </c>
      <c r="BY353" s="70">
        <v>0</v>
      </c>
      <c r="BZ353" s="70">
        <v>0</v>
      </c>
      <c r="CA353" s="70">
        <v>0</v>
      </c>
      <c r="CB353" s="70">
        <v>0</v>
      </c>
      <c r="CC353" s="70">
        <v>0</v>
      </c>
      <c r="CD353" s="70">
        <v>0</v>
      </c>
    </row>
    <row r="354" spans="1:82">
      <c r="A354" s="70" t="s">
        <v>2229</v>
      </c>
      <c r="B354" s="70">
        <v>112</v>
      </c>
      <c r="C354" s="70">
        <v>10</v>
      </c>
      <c r="D354" s="70">
        <v>7</v>
      </c>
      <c r="E354" s="70">
        <v>2013</v>
      </c>
      <c r="F354" s="70" t="s">
        <v>180</v>
      </c>
      <c r="G354" s="70" t="s">
        <v>1656</v>
      </c>
      <c r="H354" s="70" t="s">
        <v>1657</v>
      </c>
      <c r="I354" s="148"/>
      <c r="J354" s="71">
        <v>21.298691420545929</v>
      </c>
      <c r="K354" s="71">
        <v>3.1355631032143081</v>
      </c>
      <c r="L354" s="71">
        <v>42.124541359998759</v>
      </c>
      <c r="M354" s="71">
        <v>55.378237149444239</v>
      </c>
      <c r="N354" s="71">
        <v>59.160642535834661</v>
      </c>
      <c r="O354" s="71">
        <v>24.483193774586695</v>
      </c>
      <c r="P354" s="71">
        <v>25.411416260466851</v>
      </c>
      <c r="Q354" s="71">
        <v>1.8239510408630699</v>
      </c>
      <c r="R354" s="71">
        <v>0</v>
      </c>
      <c r="S354" s="71">
        <v>0</v>
      </c>
      <c r="T354" s="72"/>
      <c r="U354" s="71">
        <v>763319</v>
      </c>
      <c r="V354" s="71">
        <v>1070</v>
      </c>
      <c r="W354" s="71">
        <v>900</v>
      </c>
      <c r="X354" s="71">
        <v>9308</v>
      </c>
      <c r="Y354" s="71">
        <v>11026</v>
      </c>
      <c r="Z354" s="71">
        <v>13377</v>
      </c>
      <c r="AA354" s="71">
        <v>5087</v>
      </c>
      <c r="AB354" s="71">
        <v>23579</v>
      </c>
      <c r="AC354" s="71">
        <v>0</v>
      </c>
      <c r="AD354" s="71">
        <v>0</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11.438000000000001</v>
      </c>
      <c r="BM354" s="71">
        <v>0</v>
      </c>
      <c r="BN354" s="72"/>
      <c r="BO354" s="71">
        <v>0</v>
      </c>
      <c r="BP354" s="71">
        <v>0</v>
      </c>
      <c r="BQ354" s="71">
        <v>0</v>
      </c>
      <c r="BR354" s="71">
        <v>0</v>
      </c>
      <c r="BS354" s="71">
        <v>1</v>
      </c>
      <c r="BT354" s="71">
        <v>0</v>
      </c>
      <c r="BU354"/>
      <c r="BV354" s="70">
        <v>11.438000000000001</v>
      </c>
      <c r="BW354" s="70">
        <v>0</v>
      </c>
      <c r="BX354" s="70">
        <v>0</v>
      </c>
      <c r="BY354" s="70">
        <v>0</v>
      </c>
      <c r="BZ354" s="70">
        <v>0</v>
      </c>
      <c r="CA354" s="70">
        <v>0</v>
      </c>
      <c r="CB354" s="70">
        <v>0</v>
      </c>
      <c r="CC354" s="70">
        <v>0</v>
      </c>
      <c r="CD354" s="70">
        <v>0</v>
      </c>
    </row>
    <row r="355" spans="1:82">
      <c r="A355" s="70" t="s">
        <v>2230</v>
      </c>
      <c r="B355" s="70">
        <v>113</v>
      </c>
      <c r="C355" s="70">
        <v>11</v>
      </c>
      <c r="D355" s="70">
        <v>7</v>
      </c>
      <c r="E355" s="70">
        <v>2014</v>
      </c>
      <c r="F355" s="70" t="s">
        <v>181</v>
      </c>
      <c r="G355" s="70" t="s">
        <v>1656</v>
      </c>
      <c r="H355" s="70" t="s">
        <v>1657</v>
      </c>
      <c r="I355" s="148"/>
      <c r="J355" s="71">
        <v>21.062492894133609</v>
      </c>
      <c r="K355" s="71">
        <v>2.7419821139306961</v>
      </c>
      <c r="L355" s="71">
        <v>22.422147285043089</v>
      </c>
      <c r="M355" s="71">
        <v>55.75291870082809</v>
      </c>
      <c r="N355" s="71">
        <v>62.700297974677433</v>
      </c>
      <c r="O355" s="71">
        <v>23.247721078582678</v>
      </c>
      <c r="P355" s="71">
        <v>25.287413139138362</v>
      </c>
      <c r="Q355" s="71">
        <v>1.73104694281992</v>
      </c>
      <c r="R355" s="71">
        <v>0</v>
      </c>
      <c r="S355" s="71">
        <v>0</v>
      </c>
      <c r="T355" s="72"/>
      <c r="U355" s="71">
        <v>838353</v>
      </c>
      <c r="V355" s="71">
        <v>813</v>
      </c>
      <c r="W355" s="71">
        <v>489</v>
      </c>
      <c r="X355" s="71">
        <v>8909</v>
      </c>
      <c r="Y355" s="71">
        <v>11036</v>
      </c>
      <c r="Z355" s="71">
        <v>13378</v>
      </c>
      <c r="AA355" s="71">
        <v>5036</v>
      </c>
      <c r="AB355" s="71">
        <v>23324</v>
      </c>
      <c r="AC355" s="71">
        <v>0</v>
      </c>
      <c r="AD355" s="71">
        <v>0</v>
      </c>
      <c r="AE355" s="72"/>
      <c r="AF355" s="71"/>
      <c r="AG355" s="71"/>
      <c r="AH355" s="71"/>
      <c r="AI355" s="71"/>
      <c r="AJ355" s="71"/>
      <c r="AK355" s="71"/>
      <c r="AL355" s="71"/>
      <c r="AM355" s="71"/>
      <c r="AN355" s="71"/>
      <c r="AO355" s="71"/>
      <c r="AP355" s="71"/>
      <c r="AQ355" s="72"/>
      <c r="AR355" s="71">
        <v>103</v>
      </c>
      <c r="AS355" s="71">
        <v>11</v>
      </c>
      <c r="AT355" s="71">
        <v>0</v>
      </c>
      <c r="AU355" s="71">
        <v>0</v>
      </c>
      <c r="AV355" s="71">
        <v>0</v>
      </c>
      <c r="AW355" s="71">
        <v>0</v>
      </c>
      <c r="AX355" s="71"/>
      <c r="AY355" s="72"/>
      <c r="AZ355" s="71">
        <v>471.14299999999997</v>
      </c>
      <c r="BA355" s="71">
        <v>706.2</v>
      </c>
      <c r="BB355" s="71">
        <v>0</v>
      </c>
      <c r="BC355" s="71">
        <v>0</v>
      </c>
      <c r="BD355" s="71">
        <v>0</v>
      </c>
      <c r="BE355" s="71">
        <v>0</v>
      </c>
      <c r="BF355" s="71"/>
      <c r="BG355" s="72"/>
      <c r="BH355" s="71">
        <v>0</v>
      </c>
      <c r="BI355" s="71">
        <v>0</v>
      </c>
      <c r="BJ355" s="71">
        <v>0</v>
      </c>
      <c r="BK355" s="71">
        <v>0</v>
      </c>
      <c r="BL355" s="71">
        <v>11.308999999999999</v>
      </c>
      <c r="BM355" s="71">
        <v>0</v>
      </c>
      <c r="BN355" s="72"/>
      <c r="BO355" s="71">
        <v>0</v>
      </c>
      <c r="BP355" s="71">
        <v>0</v>
      </c>
      <c r="BQ355" s="71">
        <v>0</v>
      </c>
      <c r="BR355" s="71">
        <v>0</v>
      </c>
      <c r="BS355" s="71">
        <v>1</v>
      </c>
      <c r="BT355" s="71">
        <v>0</v>
      </c>
      <c r="BU355"/>
      <c r="BV355" s="70">
        <v>11.308999999999999</v>
      </c>
      <c r="BW355" s="70">
        <v>0</v>
      </c>
      <c r="BX355" s="70">
        <v>0</v>
      </c>
      <c r="BY355" s="70">
        <v>0</v>
      </c>
      <c r="BZ355" s="70">
        <v>0</v>
      </c>
      <c r="CA355" s="70">
        <v>0</v>
      </c>
      <c r="CB355" s="70">
        <v>0</v>
      </c>
      <c r="CC355" s="70">
        <v>0</v>
      </c>
      <c r="CD355" s="70">
        <v>0</v>
      </c>
    </row>
    <row r="356" spans="1:82">
      <c r="A356" s="70" t="s">
        <v>2231</v>
      </c>
      <c r="B356" s="70">
        <v>114</v>
      </c>
      <c r="C356" s="70">
        <v>12</v>
      </c>
      <c r="D356" s="70">
        <v>7</v>
      </c>
      <c r="E356" s="70">
        <v>2015</v>
      </c>
      <c r="F356" s="70" t="s">
        <v>182</v>
      </c>
      <c r="G356" s="70" t="s">
        <v>1656</v>
      </c>
      <c r="H356" s="70" t="s">
        <v>1657</v>
      </c>
      <c r="I356" s="148"/>
      <c r="J356" s="71">
        <v>17.768121752631821</v>
      </c>
      <c r="K356" s="71">
        <v>2.629275810574184</v>
      </c>
      <c r="L356" s="71">
        <v>23.601649179616249</v>
      </c>
      <c r="M356" s="71">
        <v>53.945009974263577</v>
      </c>
      <c r="N356" s="71">
        <v>57.521057683310588</v>
      </c>
      <c r="O356" s="71">
        <v>23.000301732468156</v>
      </c>
      <c r="P356" s="71">
        <v>25.151607490956412</v>
      </c>
      <c r="Q356" s="71">
        <v>1.66922712467762</v>
      </c>
      <c r="R356" s="71">
        <v>0</v>
      </c>
      <c r="S356" s="71">
        <v>0</v>
      </c>
      <c r="T356" s="72"/>
      <c r="U356" s="71">
        <v>709073</v>
      </c>
      <c r="V356" s="71">
        <v>813</v>
      </c>
      <c r="W356" s="71">
        <v>489</v>
      </c>
      <c r="X356" s="71">
        <v>8909</v>
      </c>
      <c r="Y356" s="71">
        <v>11000</v>
      </c>
      <c r="Z356" s="71">
        <v>13363</v>
      </c>
      <c r="AA356" s="71">
        <v>5005</v>
      </c>
      <c r="AB356" s="71">
        <v>22975</v>
      </c>
      <c r="AC356" s="71">
        <v>0</v>
      </c>
      <c r="AD356" s="71">
        <v>0</v>
      </c>
      <c r="AE356" s="72"/>
      <c r="AF356" s="71">
        <v>5472129.4657923682</v>
      </c>
      <c r="AG356" s="71">
        <v>1751675.7829165501</v>
      </c>
      <c r="AH356" s="71">
        <v>3051737.241495179</v>
      </c>
      <c r="AI356" s="71">
        <v>56661963.092048369</v>
      </c>
      <c r="AJ356" s="71">
        <v>48719523.84311226</v>
      </c>
      <c r="AK356" s="71">
        <v>0</v>
      </c>
      <c r="AL356" s="71">
        <v>0</v>
      </c>
      <c r="AM356" s="71">
        <v>3148627.3734997888</v>
      </c>
      <c r="AN356" s="71">
        <v>0</v>
      </c>
      <c r="AO356" s="71">
        <v>0</v>
      </c>
      <c r="AP356" s="71">
        <v>118805656.79886453</v>
      </c>
      <c r="AQ356" s="72"/>
      <c r="AR356" s="71">
        <v>105</v>
      </c>
      <c r="AS356" s="71">
        <v>11</v>
      </c>
      <c r="AT356" s="71">
        <v>0</v>
      </c>
      <c r="AU356" s="71">
        <v>0</v>
      </c>
      <c r="AV356" s="71">
        <v>0</v>
      </c>
      <c r="AW356" s="71">
        <v>0</v>
      </c>
      <c r="AX356" s="71"/>
      <c r="AY356" s="72"/>
      <c r="AZ356" s="71">
        <v>481.84300000000002</v>
      </c>
      <c r="BA356" s="71">
        <v>706.2</v>
      </c>
      <c r="BB356" s="71">
        <v>0</v>
      </c>
      <c r="BC356" s="71">
        <v>0</v>
      </c>
      <c r="BD356" s="71">
        <v>0</v>
      </c>
      <c r="BE356" s="71">
        <v>0</v>
      </c>
      <c r="BF356" s="71"/>
      <c r="BG356" s="72"/>
      <c r="BH356" s="71">
        <v>0</v>
      </c>
      <c r="BI356" s="71">
        <v>0</v>
      </c>
      <c r="BJ356" s="71">
        <v>0</v>
      </c>
      <c r="BK356" s="71">
        <v>0</v>
      </c>
      <c r="BL356" s="71">
        <v>11.153</v>
      </c>
      <c r="BM356" s="71">
        <v>0</v>
      </c>
      <c r="BN356" s="72"/>
      <c r="BO356" s="71">
        <v>0</v>
      </c>
      <c r="BP356" s="71">
        <v>0</v>
      </c>
      <c r="BQ356" s="71">
        <v>0</v>
      </c>
      <c r="BR356" s="71">
        <v>0</v>
      </c>
      <c r="BS356" s="71">
        <v>1</v>
      </c>
      <c r="BT356" s="71">
        <v>0</v>
      </c>
      <c r="BU356"/>
      <c r="BV356" s="70">
        <v>11.153</v>
      </c>
      <c r="BW356" s="70">
        <v>0</v>
      </c>
      <c r="BX356" s="70">
        <v>0</v>
      </c>
      <c r="BY356" s="70">
        <v>0</v>
      </c>
      <c r="BZ356" s="70">
        <v>0</v>
      </c>
      <c r="CA356" s="70">
        <v>0</v>
      </c>
      <c r="CB356" s="70">
        <v>0</v>
      </c>
      <c r="CC356" s="70">
        <v>0</v>
      </c>
      <c r="CD356" s="70">
        <v>0</v>
      </c>
    </row>
    <row r="357" spans="1:82">
      <c r="A357" s="70" t="s">
        <v>2232</v>
      </c>
      <c r="B357" s="70">
        <v>115</v>
      </c>
      <c r="C357" s="70">
        <v>13</v>
      </c>
      <c r="D357" s="70">
        <v>7</v>
      </c>
      <c r="E357" s="70">
        <v>2016</v>
      </c>
      <c r="F357" s="70" t="s">
        <v>155</v>
      </c>
      <c r="G357" s="70" t="s">
        <v>1656</v>
      </c>
      <c r="H357" s="70" t="s">
        <v>1657</v>
      </c>
      <c r="I357" s="148"/>
      <c r="J357" s="71">
        <v>20.672927984918715</v>
      </c>
      <c r="K357" s="71">
        <v>2.4801381807622787</v>
      </c>
      <c r="L357" s="71">
        <v>25.379990347224787</v>
      </c>
      <c r="M357" s="71">
        <v>46.251589850244699</v>
      </c>
      <c r="N357" s="71">
        <v>58.463208924032635</v>
      </c>
      <c r="O357" s="71">
        <v>22.717597418638757</v>
      </c>
      <c r="P357" s="71">
        <v>26.446023487092489</v>
      </c>
      <c r="Q357" s="71">
        <v>1.5961425653838148</v>
      </c>
      <c r="R357" s="71">
        <v>0</v>
      </c>
      <c r="S357" s="71">
        <v>0</v>
      </c>
      <c r="T357" s="72"/>
      <c r="U357" s="71">
        <v>785284</v>
      </c>
      <c r="V357" s="71">
        <v>813</v>
      </c>
      <c r="W357" s="71">
        <v>489</v>
      </c>
      <c r="X357" s="71">
        <v>8909</v>
      </c>
      <c r="Y357" s="71">
        <v>10994</v>
      </c>
      <c r="Z357" s="71">
        <v>13361</v>
      </c>
      <c r="AA357" s="71">
        <v>5443</v>
      </c>
      <c r="AB357" s="71">
        <v>22598</v>
      </c>
      <c r="AC357" s="71">
        <v>0</v>
      </c>
      <c r="AD357" s="71">
        <v>0</v>
      </c>
      <c r="AE357" s="72"/>
      <c r="AF357" s="71">
        <v>6478197.1342578363</v>
      </c>
      <c r="AG357" s="71">
        <v>1669705.257637823</v>
      </c>
      <c r="AH357" s="71">
        <v>2586497.6883596908</v>
      </c>
      <c r="AI357" s="71">
        <v>56559936.288609341</v>
      </c>
      <c r="AJ357" s="71">
        <v>48366237.248589903</v>
      </c>
      <c r="AK357" s="71">
        <v>0</v>
      </c>
      <c r="AL357" s="71">
        <v>0</v>
      </c>
      <c r="AM357" s="71">
        <v>3099367.13986276</v>
      </c>
      <c r="AN357" s="71">
        <v>0</v>
      </c>
      <c r="AO357" s="71">
        <v>0</v>
      </c>
      <c r="AP357" s="71">
        <v>118759940.75731735</v>
      </c>
      <c r="AQ357" s="72"/>
      <c r="AR357" s="71">
        <v>109</v>
      </c>
      <c r="AS357" s="71">
        <v>15</v>
      </c>
      <c r="AT357" s="71">
        <v>0</v>
      </c>
      <c r="AU357" s="71">
        <v>0</v>
      </c>
      <c r="AV357" s="71">
        <v>0</v>
      </c>
      <c r="AW357" s="71">
        <v>0</v>
      </c>
      <c r="AX357" s="71"/>
      <c r="AY357" s="72"/>
      <c r="AZ357" s="71">
        <v>506.64299999999997</v>
      </c>
      <c r="BA357" s="71">
        <v>899.80000000000007</v>
      </c>
      <c r="BB357" s="71">
        <v>0</v>
      </c>
      <c r="BC357" s="71">
        <v>0</v>
      </c>
      <c r="BD357" s="71">
        <v>0</v>
      </c>
      <c r="BE357" s="71">
        <v>0</v>
      </c>
      <c r="BF357" s="71"/>
      <c r="BG357" s="72"/>
      <c r="BH357" s="71">
        <v>0</v>
      </c>
      <c r="BI357" s="71">
        <v>0</v>
      </c>
      <c r="BJ357" s="71">
        <v>0</v>
      </c>
      <c r="BK357" s="71">
        <v>0</v>
      </c>
      <c r="BL357" s="71">
        <v>12.863</v>
      </c>
      <c r="BM357" s="71">
        <v>0</v>
      </c>
      <c r="BN357" s="72"/>
      <c r="BO357" s="71">
        <v>0</v>
      </c>
      <c r="BP357" s="71">
        <v>0</v>
      </c>
      <c r="BQ357" s="71">
        <v>0</v>
      </c>
      <c r="BR357" s="71">
        <v>0</v>
      </c>
      <c r="BS357" s="71">
        <v>1</v>
      </c>
      <c r="BT357" s="71">
        <v>0</v>
      </c>
      <c r="BU357"/>
      <c r="BV357" s="70">
        <v>12.863</v>
      </c>
      <c r="BW357" s="70">
        <v>0</v>
      </c>
      <c r="BX357" s="70">
        <v>0</v>
      </c>
      <c r="BY357" s="70">
        <v>0</v>
      </c>
      <c r="BZ357" s="70">
        <v>0</v>
      </c>
      <c r="CA357" s="70">
        <v>0</v>
      </c>
      <c r="CB357" s="70">
        <v>0</v>
      </c>
      <c r="CC357" s="70">
        <v>0</v>
      </c>
      <c r="CD357" s="70">
        <v>0</v>
      </c>
    </row>
    <row r="358" spans="1:82">
      <c r="A358" s="70" t="s">
        <v>2233</v>
      </c>
      <c r="B358" s="70">
        <v>116</v>
      </c>
      <c r="C358" s="70">
        <v>14</v>
      </c>
      <c r="D358" s="70">
        <v>7</v>
      </c>
      <c r="E358" s="70">
        <v>2017</v>
      </c>
      <c r="F358" s="70" t="s">
        <v>156</v>
      </c>
      <c r="G358" s="70" t="s">
        <v>1656</v>
      </c>
      <c r="H358" s="70" t="s">
        <v>1657</v>
      </c>
      <c r="I358" s="148"/>
      <c r="J358" s="71">
        <v>19.534177755877185</v>
      </c>
      <c r="K358" s="71">
        <v>2.5343298745698948</v>
      </c>
      <c r="L358" s="71">
        <v>22.910772483631149</v>
      </c>
      <c r="M358" s="71">
        <v>46.376005261879484</v>
      </c>
      <c r="N358" s="71">
        <v>57.095143157714048</v>
      </c>
      <c r="O358" s="71">
        <v>22.371988563860224</v>
      </c>
      <c r="P358" s="71">
        <v>26.124003174536423</v>
      </c>
      <c r="Q358" s="71">
        <v>1.5220583279138999</v>
      </c>
      <c r="R358" s="71">
        <v>0</v>
      </c>
      <c r="S358" s="71">
        <v>0</v>
      </c>
      <c r="T358" s="72"/>
      <c r="U358" s="71">
        <v>730141</v>
      </c>
      <c r="V358" s="71">
        <v>813</v>
      </c>
      <c r="W358" s="71">
        <v>489</v>
      </c>
      <c r="X358" s="71">
        <v>8909</v>
      </c>
      <c r="Y358" s="71">
        <v>10972</v>
      </c>
      <c r="Z358" s="71">
        <v>13376</v>
      </c>
      <c r="AA358" s="71">
        <v>5411</v>
      </c>
      <c r="AB358" s="71">
        <v>22284</v>
      </c>
      <c r="AC358" s="71">
        <v>0</v>
      </c>
      <c r="AD358" s="71">
        <v>0</v>
      </c>
      <c r="AE358" s="72"/>
      <c r="AF358" s="71">
        <v>5918722.5574323116</v>
      </c>
      <c r="AG358" s="71">
        <v>1674556.6666877461</v>
      </c>
      <c r="AH358" s="71">
        <v>3159680.5859967568</v>
      </c>
      <c r="AI358" s="71">
        <v>55160607.862397999</v>
      </c>
      <c r="AJ358" s="71">
        <v>43770748.382596977</v>
      </c>
      <c r="AK358" s="71">
        <v>0</v>
      </c>
      <c r="AL358" s="71">
        <v>0</v>
      </c>
      <c r="AM358" s="71">
        <v>3061083.6023972621</v>
      </c>
      <c r="AN358" s="71">
        <v>0</v>
      </c>
      <c r="AO358" s="71">
        <v>0</v>
      </c>
      <c r="AP358" s="71">
        <v>112745399.65750906</v>
      </c>
      <c r="AQ358" s="72"/>
      <c r="AR358" s="71">
        <v>113</v>
      </c>
      <c r="AS358" s="71">
        <v>17</v>
      </c>
      <c r="AT358" s="71">
        <v>0</v>
      </c>
      <c r="AU358" s="71">
        <v>0</v>
      </c>
      <c r="AV358" s="71">
        <v>0</v>
      </c>
      <c r="AW358" s="71">
        <v>0</v>
      </c>
      <c r="AX358" s="71"/>
      <c r="AY358" s="72"/>
      <c r="AZ358" s="71">
        <v>528.34300000000007</v>
      </c>
      <c r="BA358" s="71">
        <v>998.80000000000007</v>
      </c>
      <c r="BB358" s="71">
        <v>0</v>
      </c>
      <c r="BC358" s="71">
        <v>0</v>
      </c>
      <c r="BD358" s="71">
        <v>0</v>
      </c>
      <c r="BE358" s="71">
        <v>0</v>
      </c>
      <c r="BF358" s="71"/>
      <c r="BG358" s="72"/>
      <c r="BH358" s="71">
        <v>0</v>
      </c>
      <c r="BI358" s="71">
        <v>0</v>
      </c>
      <c r="BJ358" s="71">
        <v>0</v>
      </c>
      <c r="BK358" s="71">
        <v>0</v>
      </c>
      <c r="BL358" s="71">
        <v>11.151</v>
      </c>
      <c r="BM358" s="71">
        <v>0</v>
      </c>
      <c r="BN358" s="72"/>
      <c r="BO358" s="71">
        <v>0</v>
      </c>
      <c r="BP358" s="71">
        <v>0</v>
      </c>
      <c r="BQ358" s="71">
        <v>0</v>
      </c>
      <c r="BR358" s="71">
        <v>0</v>
      </c>
      <c r="BS358" s="71">
        <v>1</v>
      </c>
      <c r="BT358" s="71">
        <v>0</v>
      </c>
      <c r="BU358"/>
      <c r="BV358" s="70">
        <v>11.151</v>
      </c>
      <c r="BW358" s="70">
        <v>0</v>
      </c>
      <c r="BX358" s="70">
        <v>0</v>
      </c>
      <c r="BY358" s="70">
        <v>0</v>
      </c>
      <c r="BZ358" s="70">
        <v>0</v>
      </c>
      <c r="CA358" s="70">
        <v>0</v>
      </c>
      <c r="CB358" s="70">
        <v>0</v>
      </c>
      <c r="CC358" s="70">
        <v>0</v>
      </c>
      <c r="CD358" s="70">
        <v>0</v>
      </c>
    </row>
    <row r="359" spans="1:82">
      <c r="A359" s="70" t="s">
        <v>2234</v>
      </c>
      <c r="B359" s="70">
        <v>117</v>
      </c>
      <c r="C359" s="70">
        <v>15</v>
      </c>
      <c r="D359" s="70">
        <v>7</v>
      </c>
      <c r="E359" s="70">
        <v>2018</v>
      </c>
      <c r="F359" s="70" t="s">
        <v>183</v>
      </c>
      <c r="G359" s="70" t="s">
        <v>1656</v>
      </c>
      <c r="H359" s="70" t="s">
        <v>1657</v>
      </c>
      <c r="I359" s="148"/>
      <c r="J359" s="71">
        <v>16.658119014788436</v>
      </c>
      <c r="K359" s="71">
        <v>2.3587746795497488</v>
      </c>
      <c r="L359" s="71">
        <v>21.017682765511541</v>
      </c>
      <c r="M359" s="71">
        <v>46.604735262035128</v>
      </c>
      <c r="N359" s="71">
        <v>52.202420085237215</v>
      </c>
      <c r="O359" s="71">
        <v>22.00746592280754</v>
      </c>
      <c r="P359" s="71">
        <v>25.926097153413977</v>
      </c>
      <c r="Q359" s="71">
        <v>1.38937124852734</v>
      </c>
      <c r="R359" s="71">
        <v>0</v>
      </c>
      <c r="S359" s="71">
        <v>0</v>
      </c>
      <c r="T359" s="72"/>
      <c r="U359" s="71">
        <v>650586</v>
      </c>
      <c r="V359" s="71">
        <v>813</v>
      </c>
      <c r="W359" s="71">
        <v>489</v>
      </c>
      <c r="X359" s="71">
        <v>8909</v>
      </c>
      <c r="Y359" s="71">
        <v>10896</v>
      </c>
      <c r="Z359" s="71">
        <v>13410</v>
      </c>
      <c r="AA359" s="71">
        <v>5424</v>
      </c>
      <c r="AB359" s="71">
        <v>21921</v>
      </c>
      <c r="AC359" s="71">
        <v>0</v>
      </c>
      <c r="AD359" s="71">
        <v>0</v>
      </c>
      <c r="AE359" s="72"/>
      <c r="AF359" s="71">
        <v>5293996.3195232386</v>
      </c>
      <c r="AG359" s="71">
        <v>1515073.1927769899</v>
      </c>
      <c r="AH359" s="71">
        <v>2977999.3410833599</v>
      </c>
      <c r="AI359" s="71">
        <v>56385408.590503357</v>
      </c>
      <c r="AJ359" s="71">
        <v>40378680.458901331</v>
      </c>
      <c r="AK359" s="71">
        <v>0</v>
      </c>
      <c r="AL359" s="71">
        <v>0</v>
      </c>
      <c r="AM359" s="71">
        <v>3017449.9979100549</v>
      </c>
      <c r="AN359" s="71">
        <v>0</v>
      </c>
      <c r="AO359" s="71">
        <v>0</v>
      </c>
      <c r="AP359" s="71">
        <v>109568607.90069833</v>
      </c>
      <c r="AQ359" s="72"/>
      <c r="AR359" s="71">
        <v>118</v>
      </c>
      <c r="AS359" s="71">
        <v>18</v>
      </c>
      <c r="AT359" s="71">
        <v>0</v>
      </c>
      <c r="AU359" s="71">
        <v>0</v>
      </c>
      <c r="AV359" s="71">
        <v>0</v>
      </c>
      <c r="AW359" s="71">
        <v>0</v>
      </c>
      <c r="AX359" s="71"/>
      <c r="AY359" s="72"/>
      <c r="AZ359" s="71">
        <v>550.54300000000001</v>
      </c>
      <c r="BA359" s="71">
        <v>1048.2</v>
      </c>
      <c r="BB359" s="71">
        <v>0</v>
      </c>
      <c r="BC359" s="71">
        <v>0</v>
      </c>
      <c r="BD359" s="71">
        <v>0</v>
      </c>
      <c r="BE359" s="71">
        <v>0</v>
      </c>
      <c r="BF359" s="71"/>
      <c r="BG359" s="72"/>
      <c r="BH359" s="71">
        <v>0</v>
      </c>
      <c r="BI359" s="71">
        <v>0</v>
      </c>
      <c r="BJ359" s="71">
        <v>0</v>
      </c>
      <c r="BK359" s="71">
        <v>0</v>
      </c>
      <c r="BL359" s="71">
        <v>10.375999999999999</v>
      </c>
      <c r="BM359" s="71">
        <v>0</v>
      </c>
      <c r="BN359" s="72"/>
      <c r="BO359" s="71">
        <v>0</v>
      </c>
      <c r="BP359" s="71">
        <v>0</v>
      </c>
      <c r="BQ359" s="71">
        <v>0</v>
      </c>
      <c r="BR359" s="71">
        <v>0</v>
      </c>
      <c r="BS359" s="71">
        <v>1</v>
      </c>
      <c r="BT359" s="71">
        <v>0</v>
      </c>
      <c r="BU359"/>
      <c r="BV359" s="70">
        <v>10.375999999999999</v>
      </c>
      <c r="BW359" s="70">
        <v>0</v>
      </c>
      <c r="BX359" s="70">
        <v>0</v>
      </c>
      <c r="BY359" s="70">
        <v>0</v>
      </c>
      <c r="BZ359" s="70">
        <v>0</v>
      </c>
      <c r="CA359" s="70">
        <v>0</v>
      </c>
      <c r="CB359" s="70">
        <v>0</v>
      </c>
      <c r="CC359" s="70">
        <v>0</v>
      </c>
      <c r="CD359" s="70">
        <v>0</v>
      </c>
    </row>
    <row r="360" spans="1:82">
      <c r="A360" s="70" t="s">
        <v>2235</v>
      </c>
      <c r="B360" s="70">
        <v>118</v>
      </c>
      <c r="C360" s="70">
        <v>16</v>
      </c>
      <c r="D360" s="70">
        <v>7</v>
      </c>
      <c r="E360" s="70">
        <v>2019</v>
      </c>
      <c r="F360" s="70" t="s">
        <v>158</v>
      </c>
      <c r="G360" s="70" t="s">
        <v>1656</v>
      </c>
      <c r="H360" s="70" t="s">
        <v>1657</v>
      </c>
      <c r="I360" s="148"/>
      <c r="J360" s="71">
        <v>17.1393076089693</v>
      </c>
      <c r="K360" s="71">
        <v>2.1887692137396488</v>
      </c>
      <c r="L360" s="71">
        <v>21.111849155766727</v>
      </c>
      <c r="M360" s="71">
        <v>41.808679377458574</v>
      </c>
      <c r="N360" s="71">
        <v>52.837425196345251</v>
      </c>
      <c r="O360" s="71">
        <v>21.175049466901392</v>
      </c>
      <c r="P360" s="71">
        <v>23.944817695884996</v>
      </c>
      <c r="Q360" s="71">
        <v>1.3325087706130301</v>
      </c>
      <c r="R360" s="71">
        <v>0</v>
      </c>
      <c r="S360" s="71">
        <v>0</v>
      </c>
      <c r="T360" s="72"/>
      <c r="U360" s="71">
        <v>704153</v>
      </c>
      <c r="V360" s="71">
        <v>813</v>
      </c>
      <c r="W360" s="71">
        <v>489</v>
      </c>
      <c r="X360" s="71">
        <v>8909</v>
      </c>
      <c r="Y360" s="71">
        <v>10894</v>
      </c>
      <c r="Z360" s="71">
        <v>13257</v>
      </c>
      <c r="AA360" s="71">
        <v>4972</v>
      </c>
      <c r="AB360" s="71">
        <v>21593</v>
      </c>
      <c r="AC360" s="71">
        <v>0</v>
      </c>
      <c r="AD360" s="71">
        <v>0</v>
      </c>
      <c r="AE360" s="72"/>
      <c r="AF360" s="71">
        <v>5622542.0738849109</v>
      </c>
      <c r="AG360" s="71">
        <v>1514624.5370844209</v>
      </c>
      <c r="AH360" s="71">
        <v>3215349.7535609012</v>
      </c>
      <c r="AI360" s="71">
        <v>55253019.571005873</v>
      </c>
      <c r="AJ360" s="71">
        <v>42585436.811283179</v>
      </c>
      <c r="AK360" s="71">
        <v>0</v>
      </c>
      <c r="AL360" s="71">
        <v>0</v>
      </c>
      <c r="AM360" s="71">
        <v>2940804.0479830299</v>
      </c>
      <c r="AN360" s="71">
        <v>0</v>
      </c>
      <c r="AO360" s="71">
        <v>0</v>
      </c>
      <c r="AP360" s="71">
        <v>111131776.79480232</v>
      </c>
      <c r="AQ360" s="72"/>
      <c r="AR360" s="71">
        <v>124</v>
      </c>
      <c r="AS360" s="71">
        <v>18</v>
      </c>
      <c r="AT360" s="71">
        <v>0</v>
      </c>
      <c r="AU360" s="71">
        <v>0</v>
      </c>
      <c r="AV360" s="71">
        <v>0</v>
      </c>
      <c r="AW360" s="71">
        <v>0</v>
      </c>
      <c r="AX360" s="71"/>
      <c r="AY360" s="72"/>
      <c r="AZ360" s="71">
        <v>594.84299999999985</v>
      </c>
      <c r="BA360" s="71">
        <v>1047.9000000000001</v>
      </c>
      <c r="BB360" s="71">
        <v>0</v>
      </c>
      <c r="BC360" s="71">
        <v>0</v>
      </c>
      <c r="BD360" s="71">
        <v>0</v>
      </c>
      <c r="BE360" s="71">
        <v>0</v>
      </c>
      <c r="BF360" s="71"/>
      <c r="BG360" s="72"/>
      <c r="BH360" s="71">
        <v>0</v>
      </c>
      <c r="BI360" s="71">
        <v>0</v>
      </c>
      <c r="BJ360" s="71">
        <v>0</v>
      </c>
      <c r="BK360" s="71">
        <v>0</v>
      </c>
      <c r="BL360" s="71">
        <v>9.1059999999999999</v>
      </c>
      <c r="BM360" s="71">
        <v>0</v>
      </c>
      <c r="BN360" s="72"/>
      <c r="BO360" s="71">
        <v>0</v>
      </c>
      <c r="BP360" s="71">
        <v>0</v>
      </c>
      <c r="BQ360" s="71">
        <v>0</v>
      </c>
      <c r="BR360" s="71">
        <v>0</v>
      </c>
      <c r="BS360" s="71">
        <v>1</v>
      </c>
      <c r="BT360" s="71">
        <v>0</v>
      </c>
      <c r="BU360"/>
      <c r="BV360" s="70">
        <v>9.1059999999999999</v>
      </c>
      <c r="BW360" s="70">
        <v>0</v>
      </c>
      <c r="BX360" s="70">
        <v>0</v>
      </c>
      <c r="BY360" s="70">
        <v>0</v>
      </c>
      <c r="BZ360" s="70">
        <v>0</v>
      </c>
      <c r="CA360" s="70">
        <v>0</v>
      </c>
      <c r="CB360" s="70">
        <v>0</v>
      </c>
      <c r="CC360" s="70">
        <v>0</v>
      </c>
      <c r="CD360" s="70">
        <v>0</v>
      </c>
    </row>
    <row r="361" spans="1:82">
      <c r="A361" s="70" t="s">
        <v>2236</v>
      </c>
      <c r="B361" s="70">
        <v>119</v>
      </c>
      <c r="C361" s="70">
        <v>17</v>
      </c>
      <c r="D361" s="70">
        <v>7</v>
      </c>
      <c r="E361" s="70">
        <v>2020</v>
      </c>
      <c r="F361" s="70" t="s">
        <v>159</v>
      </c>
      <c r="G361" s="70" t="s">
        <v>1656</v>
      </c>
      <c r="H361" s="70" t="s">
        <v>1657</v>
      </c>
      <c r="I361" s="148"/>
      <c r="J361" s="71">
        <v>11.854885100570369</v>
      </c>
      <c r="K361" s="71">
        <v>2.6392868719879345</v>
      </c>
      <c r="L361" s="71">
        <v>27.54928902252815</v>
      </c>
      <c r="M361" s="71">
        <v>37.473412422118031</v>
      </c>
      <c r="N361" s="71">
        <v>47.512725256334292</v>
      </c>
      <c r="O361" s="71">
        <v>18.472569212225892</v>
      </c>
      <c r="P361" s="71">
        <v>22.192639927000986</v>
      </c>
      <c r="Q361" s="71">
        <v>1.24236140273864</v>
      </c>
      <c r="R361" s="71">
        <v>0</v>
      </c>
      <c r="S361" s="71">
        <v>0</v>
      </c>
      <c r="T361" s="72"/>
      <c r="U361" s="71">
        <v>552111</v>
      </c>
      <c r="V361" s="71">
        <v>907</v>
      </c>
      <c r="W361" s="71">
        <v>567</v>
      </c>
      <c r="X361" s="71">
        <v>8397</v>
      </c>
      <c r="Y361" s="71">
        <v>10688</v>
      </c>
      <c r="Z361" s="71">
        <v>13200</v>
      </c>
      <c r="AA361" s="71">
        <v>4898</v>
      </c>
      <c r="AB361" s="71">
        <v>21071</v>
      </c>
      <c r="AC361" s="71">
        <v>0</v>
      </c>
      <c r="AD361" s="71">
        <v>0</v>
      </c>
      <c r="AE361" s="72"/>
      <c r="AF361" s="71">
        <v>4310831.5814022031</v>
      </c>
      <c r="AG361" s="71">
        <v>1690992.6717357058</v>
      </c>
      <c r="AH361" s="71">
        <v>4040056.0729822903</v>
      </c>
      <c r="AI361" s="71">
        <v>48212900.88276618</v>
      </c>
      <c r="AJ361" s="71">
        <v>43890141.82609868</v>
      </c>
      <c r="AK361" s="71"/>
      <c r="AL361" s="71"/>
      <c r="AM361" s="71">
        <v>2749999.6036927118</v>
      </c>
      <c r="AN361" s="71"/>
      <c r="AO361" s="71"/>
      <c r="AP361" s="71">
        <v>104894922.63867778</v>
      </c>
      <c r="AQ361" s="72"/>
      <c r="AR361" s="71">
        <v>142</v>
      </c>
      <c r="AS361" s="71">
        <v>19</v>
      </c>
      <c r="AT361" s="71">
        <v>0</v>
      </c>
      <c r="AU361" s="71">
        <v>0</v>
      </c>
      <c r="AV361" s="71">
        <v>0</v>
      </c>
      <c r="AW361" s="71">
        <v>0</v>
      </c>
      <c r="AX361" s="71"/>
      <c r="AY361" s="72"/>
      <c r="AZ361" s="71">
        <v>688.84299999999962</v>
      </c>
      <c r="BA361" s="71">
        <v>1069.9000000000001</v>
      </c>
      <c r="BB361" s="71">
        <v>0</v>
      </c>
      <c r="BC361" s="71">
        <v>0</v>
      </c>
      <c r="BD361" s="71">
        <v>0</v>
      </c>
      <c r="BE361" s="71">
        <v>0</v>
      </c>
      <c r="BF361" s="71"/>
      <c r="BG361" s="72"/>
      <c r="BH361" s="71">
        <v>0</v>
      </c>
      <c r="BI361" s="71">
        <v>0</v>
      </c>
      <c r="BJ361" s="71">
        <v>0</v>
      </c>
      <c r="BK361" s="71">
        <v>0</v>
      </c>
      <c r="BL361" s="71">
        <v>6.9480000000000004</v>
      </c>
      <c r="BM361" s="71">
        <v>0</v>
      </c>
      <c r="BN361" s="72"/>
      <c r="BO361" s="71">
        <v>0</v>
      </c>
      <c r="BP361" s="71">
        <v>0</v>
      </c>
      <c r="BQ361" s="71">
        <v>0</v>
      </c>
      <c r="BR361" s="71">
        <v>0</v>
      </c>
      <c r="BS361" s="71">
        <v>1</v>
      </c>
      <c r="BT361" s="71">
        <v>0</v>
      </c>
      <c r="BU361"/>
      <c r="BV361" s="70">
        <v>6.9480000000000004</v>
      </c>
      <c r="BW361" s="70">
        <v>0</v>
      </c>
      <c r="BX361" s="70">
        <v>0</v>
      </c>
      <c r="BY361" s="70">
        <v>0</v>
      </c>
      <c r="BZ361" s="70">
        <v>0</v>
      </c>
      <c r="CA361" s="70">
        <v>0</v>
      </c>
      <c r="CB361" s="70">
        <v>0</v>
      </c>
      <c r="CC361" s="70">
        <v>0</v>
      </c>
      <c r="CD361" s="70">
        <v>0</v>
      </c>
    </row>
    <row r="362" spans="1:82">
      <c r="A362" s="70" t="s">
        <v>2237</v>
      </c>
      <c r="B362" s="70">
        <v>119</v>
      </c>
      <c r="C362" s="70">
        <v>18</v>
      </c>
      <c r="D362" s="70">
        <v>7</v>
      </c>
      <c r="E362" s="70">
        <v>2021</v>
      </c>
      <c r="F362" s="70" t="s">
        <v>160</v>
      </c>
      <c r="G362" s="70" t="s">
        <v>1656</v>
      </c>
      <c r="H362" s="70" t="s">
        <v>1657</v>
      </c>
      <c r="I362" s="148"/>
      <c r="J362" s="71">
        <v>13.618562441623041</v>
      </c>
      <c r="K362" s="71">
        <v>2.5423658787164247</v>
      </c>
      <c r="L362" s="71">
        <v>25.141176570236219</v>
      </c>
      <c r="M362" s="71">
        <v>38.058615734213234</v>
      </c>
      <c r="N362" s="71">
        <v>46.404768272841117</v>
      </c>
      <c r="O362" s="71">
        <v>17.751670949921529</v>
      </c>
      <c r="P362" s="71">
        <v>22.749802078370426</v>
      </c>
      <c r="Q362" s="71">
        <v>1.20376699321293</v>
      </c>
      <c r="R362" s="71">
        <v>0</v>
      </c>
      <c r="S362" s="71">
        <v>0</v>
      </c>
      <c r="T362" s="72"/>
      <c r="U362" s="71">
        <v>651331</v>
      </c>
      <c r="V362" s="71">
        <v>907</v>
      </c>
      <c r="W362" s="71">
        <v>567</v>
      </c>
      <c r="X362" s="71">
        <v>8397</v>
      </c>
      <c r="Y362" s="71">
        <v>10566</v>
      </c>
      <c r="Z362" s="71">
        <v>13061</v>
      </c>
      <c r="AA362" s="71">
        <v>4896</v>
      </c>
      <c r="AB362" s="71">
        <v>20617</v>
      </c>
      <c r="AC362" s="71">
        <v>0</v>
      </c>
      <c r="AD362" s="71">
        <v>0</v>
      </c>
      <c r="AE362" s="72"/>
      <c r="AF362" s="71">
        <v>4988915.1039758781</v>
      </c>
      <c r="AG362" s="71">
        <v>1720193.4608854963</v>
      </c>
      <c r="AH362" s="71">
        <v>3622145.3860707185</v>
      </c>
      <c r="AI362" s="71">
        <v>52903844.064081244</v>
      </c>
      <c r="AJ362" s="71">
        <v>42266153.962820344</v>
      </c>
      <c r="AK362" s="71">
        <v>0</v>
      </c>
      <c r="AL362" s="71">
        <v>0</v>
      </c>
      <c r="AM362" s="71">
        <v>2706267.574933473</v>
      </c>
      <c r="AN362" s="71">
        <v>0</v>
      </c>
      <c r="AO362" s="71">
        <v>0</v>
      </c>
      <c r="AP362" s="71">
        <v>108207519.55276716</v>
      </c>
      <c r="AQ362" s="72"/>
      <c r="AR362" s="71">
        <v>151</v>
      </c>
      <c r="AS362" s="71">
        <v>19</v>
      </c>
      <c r="AT362" s="71">
        <v>0</v>
      </c>
      <c r="AU362" s="71">
        <v>0</v>
      </c>
      <c r="AV362" s="71">
        <v>0</v>
      </c>
      <c r="AW362" s="71">
        <v>0</v>
      </c>
      <c r="AX362" s="71"/>
      <c r="AY362" s="72"/>
      <c r="AZ362" s="71">
        <v>740.15899999999976</v>
      </c>
      <c r="BA362" s="71">
        <v>1069.9000000000001</v>
      </c>
      <c r="BB362" s="71">
        <v>0</v>
      </c>
      <c r="BC362" s="71">
        <v>0</v>
      </c>
      <c r="BD362" s="71">
        <v>0</v>
      </c>
      <c r="BE362" s="71">
        <v>0</v>
      </c>
      <c r="BF362" s="71"/>
      <c r="BG362" s="72"/>
      <c r="BH362" s="71">
        <v>0</v>
      </c>
      <c r="BI362" s="71">
        <v>0</v>
      </c>
      <c r="BJ362" s="71">
        <v>0</v>
      </c>
      <c r="BK362" s="71">
        <v>0</v>
      </c>
      <c r="BL362" s="71">
        <v>7.7389999999999999</v>
      </c>
      <c r="BM362" s="71">
        <v>0</v>
      </c>
      <c r="BN362" s="72"/>
      <c r="BO362" s="71">
        <v>0</v>
      </c>
      <c r="BP362" s="71">
        <v>0</v>
      </c>
      <c r="BQ362" s="71">
        <v>0</v>
      </c>
      <c r="BR362" s="71">
        <v>0</v>
      </c>
      <c r="BS362" s="71">
        <v>1</v>
      </c>
      <c r="BT362" s="71">
        <v>0</v>
      </c>
      <c r="BU362"/>
      <c r="BV362" s="70">
        <v>7.7389999999999999</v>
      </c>
      <c r="BW362" s="70">
        <v>0</v>
      </c>
      <c r="BX362" s="70">
        <v>0</v>
      </c>
      <c r="BY362" s="70">
        <v>0</v>
      </c>
      <c r="BZ362" s="70">
        <v>0</v>
      </c>
      <c r="CA362" s="70">
        <v>0</v>
      </c>
      <c r="CB362" s="70">
        <v>0</v>
      </c>
      <c r="CC362" s="70">
        <v>0</v>
      </c>
      <c r="CD362" s="70">
        <v>0</v>
      </c>
    </row>
    <row r="363" spans="1:82">
      <c r="A363" s="70" t="s">
        <v>1658</v>
      </c>
      <c r="B363" s="70">
        <v>119</v>
      </c>
      <c r="C363" s="70">
        <v>19</v>
      </c>
      <c r="D363" s="70">
        <v>7</v>
      </c>
      <c r="E363" s="70">
        <v>2022</v>
      </c>
      <c r="F363" s="70" t="s">
        <v>161</v>
      </c>
      <c r="G363" s="70" t="s">
        <v>1656</v>
      </c>
      <c r="H363" s="70" t="s">
        <v>1657</v>
      </c>
      <c r="I363" s="148"/>
      <c r="J363" s="71">
        <v>11.814503464797188</v>
      </c>
      <c r="K363" s="71">
        <v>2.4319104469032893</v>
      </c>
      <c r="L363" s="71">
        <v>22.542384225855365</v>
      </c>
      <c r="M363" s="71">
        <v>38.802754217964392</v>
      </c>
      <c r="N363" s="71">
        <v>45.471887048777191</v>
      </c>
      <c r="O363" s="71">
        <v>18.505034745373866</v>
      </c>
      <c r="P363" s="71">
        <v>22.513469296658464</v>
      </c>
      <c r="Q363" s="71">
        <v>1.1905248250207652</v>
      </c>
      <c r="R363" s="71">
        <v>0</v>
      </c>
      <c r="S363" s="71">
        <v>0</v>
      </c>
      <c r="T363" s="72"/>
      <c r="U363" s="71">
        <v>694962</v>
      </c>
      <c r="V363" s="71">
        <v>907</v>
      </c>
      <c r="W363" s="71">
        <v>567</v>
      </c>
      <c r="X363" s="71">
        <v>8397</v>
      </c>
      <c r="Y363" s="71">
        <v>10513</v>
      </c>
      <c r="Z363" s="71">
        <v>12936</v>
      </c>
      <c r="AA363" s="71">
        <v>4919</v>
      </c>
      <c r="AB363" s="71">
        <v>20223</v>
      </c>
      <c r="AC363" s="71">
        <v>0</v>
      </c>
      <c r="AD363" s="71">
        <v>0</v>
      </c>
      <c r="AE363" s="72"/>
      <c r="AF363" s="71">
        <v>4745565.9412806677</v>
      </c>
      <c r="AG363" s="71">
        <v>1735304.6237531472</v>
      </c>
      <c r="AH363" s="71">
        <v>4020614.677574011</v>
      </c>
      <c r="AI363" s="71">
        <v>52540097.09452761</v>
      </c>
      <c r="AJ363" s="71">
        <v>42807513.420830876</v>
      </c>
      <c r="AK363" s="71">
        <v>0</v>
      </c>
      <c r="AL363" s="71">
        <v>0</v>
      </c>
      <c r="AM363" s="71">
        <v>2611341.2747950982</v>
      </c>
      <c r="AN363" s="71">
        <v>0</v>
      </c>
      <c r="AO363" s="71">
        <v>0</v>
      </c>
      <c r="AP363" s="71">
        <v>108460437.03276141</v>
      </c>
      <c r="AQ363" s="72"/>
      <c r="AR363" s="71">
        <v>160</v>
      </c>
      <c r="AS363" s="71">
        <v>19</v>
      </c>
      <c r="AT363" s="71">
        <v>0</v>
      </c>
      <c r="AU363" s="71">
        <v>0</v>
      </c>
      <c r="AV363" s="71">
        <v>0</v>
      </c>
      <c r="AW363" s="71">
        <v>0</v>
      </c>
      <c r="AX363" s="71"/>
      <c r="AY363" s="72"/>
      <c r="AZ363" s="71">
        <v>787.25899999999967</v>
      </c>
      <c r="BA363" s="71">
        <v>1069.8999999999999</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2238</v>
      </c>
      <c r="B364" s="70">
        <v>119</v>
      </c>
      <c r="C364" s="70">
        <v>20</v>
      </c>
      <c r="D364" s="70">
        <v>7</v>
      </c>
      <c r="E364" s="70">
        <v>2023</v>
      </c>
      <c r="F364" s="70" t="s">
        <v>1539</v>
      </c>
      <c r="G364" s="70" t="s">
        <v>1656</v>
      </c>
      <c r="H364" s="70" t="s">
        <v>1657</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176</v>
      </c>
      <c r="AS364" s="71">
        <v>19</v>
      </c>
      <c r="AT364" s="71">
        <v>0</v>
      </c>
      <c r="AU364" s="71">
        <v>0</v>
      </c>
      <c r="AV364" s="71">
        <v>0</v>
      </c>
      <c r="AW364" s="71">
        <v>0</v>
      </c>
      <c r="AX364" s="71"/>
      <c r="AY364" s="72"/>
      <c r="AZ364" s="71">
        <v>865.95899999999938</v>
      </c>
      <c r="BA364" s="71">
        <v>1069.8999999999999</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1655</v>
      </c>
      <c r="B365" s="70">
        <v>119</v>
      </c>
      <c r="C365" s="70">
        <v>21</v>
      </c>
      <c r="D365" s="70">
        <v>7</v>
      </c>
      <c r="E365" s="70">
        <v>2024</v>
      </c>
      <c r="F365" s="70" t="s">
        <v>1554</v>
      </c>
      <c r="G365" s="70" t="s">
        <v>1656</v>
      </c>
      <c r="H365" s="70" t="s">
        <v>1657</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2239</v>
      </c>
      <c r="B366" s="70">
        <v>273</v>
      </c>
      <c r="C366" s="70">
        <v>1</v>
      </c>
      <c r="D366" s="70">
        <v>17</v>
      </c>
      <c r="E366" s="70">
        <v>1990</v>
      </c>
      <c r="F366" s="70" t="s">
        <v>787</v>
      </c>
      <c r="G366" s="70" t="s">
        <v>2240</v>
      </c>
      <c r="H366" s="70" t="s">
        <v>2241</v>
      </c>
      <c r="I366" s="148"/>
      <c r="J366" s="71">
        <v>1.7904343341089399</v>
      </c>
      <c r="K366" s="71">
        <v>1.7772757555764811</v>
      </c>
      <c r="L366" s="71">
        <v>0.66480432905038989</v>
      </c>
      <c r="M366" s="71">
        <v>19.210211959620359</v>
      </c>
      <c r="N366" s="71">
        <v>17.090715752721021</v>
      </c>
      <c r="O366" s="71">
        <v>9.156073258551551</v>
      </c>
      <c r="P366" s="71">
        <v>8.0309345531379712</v>
      </c>
      <c r="Q366" s="71">
        <v>0.86280336282654702</v>
      </c>
      <c r="R366" s="71">
        <v>1.1634677838540171</v>
      </c>
      <c r="S366" s="71">
        <v>0.88240112418377659</v>
      </c>
      <c r="T366" s="72"/>
      <c r="U366" s="71">
        <v>84591</v>
      </c>
      <c r="V366" s="71">
        <v>415</v>
      </c>
      <c r="W366" s="71">
        <v>7</v>
      </c>
      <c r="X366" s="71">
        <v>4165</v>
      </c>
      <c r="Y366" s="71">
        <v>3929</v>
      </c>
      <c r="Z366" s="71">
        <v>3766</v>
      </c>
      <c r="AA366" s="71">
        <v>1950</v>
      </c>
      <c r="AB366" s="71">
        <v>14009</v>
      </c>
      <c r="AC366" s="71">
        <v>201514.71428571429</v>
      </c>
      <c r="AD366" s="71">
        <v>0.88240112418377659</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2242</v>
      </c>
      <c r="B367" s="70">
        <v>274</v>
      </c>
      <c r="C367" s="70">
        <v>2</v>
      </c>
      <c r="D367" s="70">
        <v>17</v>
      </c>
      <c r="E367" s="70">
        <v>2005</v>
      </c>
      <c r="F367" s="70" t="s">
        <v>789</v>
      </c>
      <c r="G367" s="70" t="s">
        <v>2240</v>
      </c>
      <c r="H367" s="70" t="s">
        <v>2241</v>
      </c>
      <c r="I367" s="148"/>
      <c r="J367" s="71">
        <v>2.1517068732981679</v>
      </c>
      <c r="K367" s="71">
        <v>1.681749742438436</v>
      </c>
      <c r="L367" s="71">
        <v>0</v>
      </c>
      <c r="M367" s="71">
        <v>41.550451966125323</v>
      </c>
      <c r="N367" s="71">
        <v>26.728714514356621</v>
      </c>
      <c r="O367" s="71">
        <v>15.03888760905083</v>
      </c>
      <c r="P367" s="71">
        <v>9.6801772529658745</v>
      </c>
      <c r="Q367" s="71">
        <v>0.920241630610249</v>
      </c>
      <c r="R367" s="71">
        <v>1.4865975760203229</v>
      </c>
      <c r="S367" s="71">
        <v>2.2042385218825422</v>
      </c>
      <c r="T367" s="72"/>
      <c r="U367" s="71">
        <v>87778</v>
      </c>
      <c r="V367" s="71">
        <v>446</v>
      </c>
      <c r="W367" s="71">
        <v>0</v>
      </c>
      <c r="X367" s="71">
        <v>3873</v>
      </c>
      <c r="Y367" s="71">
        <v>5391</v>
      </c>
      <c r="Z367" s="71">
        <v>7158</v>
      </c>
      <c r="AA367" s="71">
        <v>1925</v>
      </c>
      <c r="AB367" s="71">
        <v>15620</v>
      </c>
      <c r="AC367" s="71">
        <v>262874</v>
      </c>
      <c r="AD367" s="71">
        <v>2.2042385218825422</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2243</v>
      </c>
      <c r="B368" s="70">
        <v>275</v>
      </c>
      <c r="C368" s="70">
        <v>3</v>
      </c>
      <c r="D368" s="70">
        <v>17</v>
      </c>
      <c r="E368" s="70">
        <v>2006</v>
      </c>
      <c r="F368" s="70" t="s">
        <v>790</v>
      </c>
      <c r="G368" s="1064" t="s">
        <v>2240</v>
      </c>
      <c r="H368" s="70" t="s">
        <v>2241</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2244</v>
      </c>
      <c r="B369" s="70">
        <v>276</v>
      </c>
      <c r="C369" s="70">
        <v>4</v>
      </c>
      <c r="D369" s="70">
        <v>17</v>
      </c>
      <c r="E369" s="70">
        <v>2007</v>
      </c>
      <c r="F369" s="70" t="s">
        <v>791</v>
      </c>
      <c r="G369" s="1064" t="s">
        <v>2240</v>
      </c>
      <c r="H369" s="70" t="s">
        <v>2241</v>
      </c>
      <c r="I369" s="148"/>
      <c r="J369" s="71">
        <v>2.1302636498774161</v>
      </c>
      <c r="K369" s="71">
        <v>1.5214800966040061</v>
      </c>
      <c r="L369" s="71">
        <v>0</v>
      </c>
      <c r="M369" s="71">
        <v>32.77930977920947</v>
      </c>
      <c r="N369" s="71">
        <v>24.57935777407344</v>
      </c>
      <c r="O369" s="71">
        <v>14.925485350370669</v>
      </c>
      <c r="P369" s="71">
        <v>9.4776666176797288</v>
      </c>
      <c r="Q369" s="71">
        <v>0.97485522097629296</v>
      </c>
      <c r="R369" s="71">
        <v>1.3998726023112229</v>
      </c>
      <c r="S369" s="71">
        <v>1.378238397587918</v>
      </c>
      <c r="T369" s="72"/>
      <c r="U369" s="71">
        <v>95529</v>
      </c>
      <c r="V369" s="71">
        <v>409</v>
      </c>
      <c r="W369" s="71">
        <v>0</v>
      </c>
      <c r="X369" s="71">
        <v>4243</v>
      </c>
      <c r="Y369" s="71">
        <v>5583</v>
      </c>
      <c r="Z369" s="71">
        <v>7385</v>
      </c>
      <c r="AA369" s="71">
        <v>1856</v>
      </c>
      <c r="AB369" s="71">
        <v>15672</v>
      </c>
      <c r="AC369" s="71">
        <v>254641</v>
      </c>
      <c r="AD369" s="71">
        <v>1.378238397587918</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2245</v>
      </c>
      <c r="B370" s="70">
        <v>277</v>
      </c>
      <c r="C370" s="70">
        <v>5</v>
      </c>
      <c r="D370" s="70">
        <v>17</v>
      </c>
      <c r="E370" s="70">
        <v>2008</v>
      </c>
      <c r="F370" s="70" t="s">
        <v>792</v>
      </c>
      <c r="G370" s="70" t="s">
        <v>2240</v>
      </c>
      <c r="H370" s="70" t="s">
        <v>2241</v>
      </c>
      <c r="I370" s="148"/>
      <c r="J370" s="71">
        <v>1.5466342726946121</v>
      </c>
      <c r="K370" s="71">
        <v>1.1778628478033091</v>
      </c>
      <c r="L370" s="71">
        <v>0</v>
      </c>
      <c r="M370" s="71">
        <v>36.639716770751342</v>
      </c>
      <c r="N370" s="71">
        <v>26.563471050340802</v>
      </c>
      <c r="O370" s="71">
        <v>14.81575241001768</v>
      </c>
      <c r="P370" s="71">
        <v>9.395455868529659</v>
      </c>
      <c r="Q370" s="71">
        <v>0.96318059710119397</v>
      </c>
      <c r="R370" s="71">
        <v>1.6094706296413479</v>
      </c>
      <c r="S370" s="71">
        <v>1.9726000899330549</v>
      </c>
      <c r="T370" s="72"/>
      <c r="U370" s="71">
        <v>80305</v>
      </c>
      <c r="V370" s="71">
        <v>409</v>
      </c>
      <c r="W370" s="71">
        <v>0</v>
      </c>
      <c r="X370" s="71">
        <v>4243</v>
      </c>
      <c r="Y370" s="71">
        <v>5709</v>
      </c>
      <c r="Z370" s="71">
        <v>7588</v>
      </c>
      <c r="AA370" s="71">
        <v>1842</v>
      </c>
      <c r="AB370" s="71">
        <v>15739</v>
      </c>
      <c r="AC370" s="71">
        <v>304006.85714285722</v>
      </c>
      <c r="AD370" s="71">
        <v>1.9726000899330549</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2246</v>
      </c>
      <c r="B371" s="70">
        <v>278</v>
      </c>
      <c r="C371" s="70">
        <v>6</v>
      </c>
      <c r="D371" s="70">
        <v>17</v>
      </c>
      <c r="E371" s="70">
        <v>2009</v>
      </c>
      <c r="F371" s="70" t="s">
        <v>176</v>
      </c>
      <c r="G371" s="70" t="s">
        <v>2240</v>
      </c>
      <c r="H371" s="70" t="s">
        <v>2241</v>
      </c>
      <c r="I371" s="148"/>
      <c r="J371" s="71">
        <v>2.251456746371252</v>
      </c>
      <c r="K371" s="71">
        <v>1.2321146986222959</v>
      </c>
      <c r="L371" s="71">
        <v>0</v>
      </c>
      <c r="M371" s="71">
        <v>39.929249726379538</v>
      </c>
      <c r="N371" s="71">
        <v>24.822976655121732</v>
      </c>
      <c r="O371" s="71">
        <v>15.40578383339507</v>
      </c>
      <c r="P371" s="71">
        <v>9.0078123205010776</v>
      </c>
      <c r="Q371" s="71">
        <v>0.94820653367000896</v>
      </c>
      <c r="R371" s="71">
        <v>1.631733792226697</v>
      </c>
      <c r="S371" s="71">
        <v>1.824180918462726</v>
      </c>
      <c r="T371" s="72"/>
      <c r="U371" s="71">
        <v>104643</v>
      </c>
      <c r="V371" s="71">
        <v>427</v>
      </c>
      <c r="W371" s="71">
        <v>0</v>
      </c>
      <c r="X371" s="71">
        <v>5160</v>
      </c>
      <c r="Y371" s="71">
        <v>5984</v>
      </c>
      <c r="Z371" s="71">
        <v>7788</v>
      </c>
      <c r="AA371" s="71">
        <v>1813</v>
      </c>
      <c r="AB371" s="71">
        <v>16265</v>
      </c>
      <c r="AC371" s="71">
        <v>300685.57142857142</v>
      </c>
      <c r="AD371" s="71">
        <v>1.824180918462726</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2247</v>
      </c>
      <c r="B372" s="70">
        <v>279</v>
      </c>
      <c r="C372" s="70">
        <v>7</v>
      </c>
      <c r="D372" s="70">
        <v>17</v>
      </c>
      <c r="E372" s="70">
        <v>2010</v>
      </c>
      <c r="F372" s="70" t="s">
        <v>177</v>
      </c>
      <c r="G372" s="70" t="s">
        <v>2240</v>
      </c>
      <c r="H372" s="70" t="s">
        <v>2241</v>
      </c>
      <c r="I372" s="148"/>
      <c r="J372" s="71">
        <v>1.7889825971175579</v>
      </c>
      <c r="K372" s="71">
        <v>1.3062676485591089</v>
      </c>
      <c r="L372" s="71">
        <v>0</v>
      </c>
      <c r="M372" s="71">
        <v>41.395437025863721</v>
      </c>
      <c r="N372" s="71">
        <v>27.92503513605692</v>
      </c>
      <c r="O372" s="71">
        <v>15.976419490179021</v>
      </c>
      <c r="P372" s="71">
        <v>9.2385325642498621</v>
      </c>
      <c r="Q372" s="71">
        <v>1.0337148747218501</v>
      </c>
      <c r="R372" s="71">
        <v>1.5027847335067279</v>
      </c>
      <c r="S372" s="71">
        <v>1.898236859966274</v>
      </c>
      <c r="T372" s="72"/>
      <c r="U372" s="71">
        <v>94282</v>
      </c>
      <c r="V372" s="71">
        <v>427</v>
      </c>
      <c r="W372" s="71">
        <v>0</v>
      </c>
      <c r="X372" s="71">
        <v>5160</v>
      </c>
      <c r="Y372" s="71">
        <v>6378</v>
      </c>
      <c r="Z372" s="71">
        <v>8114</v>
      </c>
      <c r="AA372" s="71">
        <v>1813</v>
      </c>
      <c r="AB372" s="71">
        <v>16991</v>
      </c>
      <c r="AC372" s="71">
        <v>262429.14285714278</v>
      </c>
      <c r="AD372" s="71">
        <v>1.898236859966274</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2248</v>
      </c>
      <c r="B373" s="70">
        <v>280</v>
      </c>
      <c r="C373" s="70">
        <v>8</v>
      </c>
      <c r="D373" s="70">
        <v>17</v>
      </c>
      <c r="E373" s="70">
        <v>2011</v>
      </c>
      <c r="F373" s="70" t="s">
        <v>178</v>
      </c>
      <c r="G373" s="70" t="s">
        <v>2240</v>
      </c>
      <c r="H373" s="70" t="s">
        <v>2241</v>
      </c>
      <c r="I373" s="148"/>
      <c r="J373" s="71">
        <v>1.6939637644576611</v>
      </c>
      <c r="K373" s="71">
        <v>1.4758409118239471</v>
      </c>
      <c r="L373" s="71">
        <v>0</v>
      </c>
      <c r="M373" s="71">
        <v>40.295120874776323</v>
      </c>
      <c r="N373" s="71">
        <v>30.172588944364431</v>
      </c>
      <c r="O373" s="71">
        <v>16.051044344089782</v>
      </c>
      <c r="P373" s="71">
        <v>9.129904526966433</v>
      </c>
      <c r="Q373" s="71">
        <v>1.2280280545219799</v>
      </c>
      <c r="R373" s="71">
        <v>1.713713741460976</v>
      </c>
      <c r="S373" s="71">
        <v>2.2456332528890441</v>
      </c>
      <c r="T373" s="72"/>
      <c r="U373" s="71">
        <v>94729</v>
      </c>
      <c r="V373" s="71">
        <v>427</v>
      </c>
      <c r="W373" s="71">
        <v>0</v>
      </c>
      <c r="X373" s="71">
        <v>5160</v>
      </c>
      <c r="Y373" s="71">
        <v>6683</v>
      </c>
      <c r="Z373" s="71">
        <v>8329</v>
      </c>
      <c r="AA373" s="71">
        <v>1845</v>
      </c>
      <c r="AB373" s="71">
        <v>17499</v>
      </c>
      <c r="AC373" s="71">
        <v>298768.42857142858</v>
      </c>
      <c r="AD373" s="71">
        <v>2.2456332528890441</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2249</v>
      </c>
      <c r="B374" s="70">
        <v>281</v>
      </c>
      <c r="C374" s="70">
        <v>9</v>
      </c>
      <c r="D374" s="70">
        <v>17</v>
      </c>
      <c r="E374" s="70">
        <v>2012</v>
      </c>
      <c r="F374" s="70" t="s">
        <v>179</v>
      </c>
      <c r="G374" s="70" t="s">
        <v>2240</v>
      </c>
      <c r="H374" s="70" t="s">
        <v>2241</v>
      </c>
      <c r="I374" s="148"/>
      <c r="J374" s="71">
        <v>1.6554852728326559</v>
      </c>
      <c r="K374" s="71">
        <v>1.306162237766237</v>
      </c>
      <c r="L374" s="71">
        <v>0</v>
      </c>
      <c r="M374" s="71">
        <v>41.767073417357679</v>
      </c>
      <c r="N374" s="71">
        <v>27.748038642573711</v>
      </c>
      <c r="O374" s="71">
        <v>18.085253917487048</v>
      </c>
      <c r="P374" s="71">
        <v>9.7690893751280132</v>
      </c>
      <c r="Q374" s="71">
        <v>1.39118345505001</v>
      </c>
      <c r="R374" s="71">
        <v>1.939040360766157</v>
      </c>
      <c r="S374" s="71">
        <v>2.4795972883307749</v>
      </c>
      <c r="T374" s="72"/>
      <c r="U374" s="71">
        <v>104245</v>
      </c>
      <c r="V374" s="71">
        <v>427</v>
      </c>
      <c r="W374" s="71">
        <v>0</v>
      </c>
      <c r="X374" s="71">
        <v>5160</v>
      </c>
      <c r="Y374" s="71">
        <v>7061</v>
      </c>
      <c r="Z374" s="71">
        <v>9459</v>
      </c>
      <c r="AA374" s="71">
        <v>1963</v>
      </c>
      <c r="AB374" s="71">
        <v>18246</v>
      </c>
      <c r="AC374" s="71">
        <v>329296</v>
      </c>
      <c r="AD374" s="71">
        <v>2.4795972883307749</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2250</v>
      </c>
      <c r="B375" s="70">
        <v>282</v>
      </c>
      <c r="C375" s="70">
        <v>10</v>
      </c>
      <c r="D375" s="70">
        <v>17</v>
      </c>
      <c r="E375" s="70">
        <v>2013</v>
      </c>
      <c r="F375" s="70" t="s">
        <v>180</v>
      </c>
      <c r="G375" s="70" t="s">
        <v>2240</v>
      </c>
      <c r="H375" s="70" t="s">
        <v>2241</v>
      </c>
      <c r="I375" s="148"/>
      <c r="J375" s="71">
        <v>1.8798273149276279</v>
      </c>
      <c r="K375" s="71">
        <v>1.213500709701014</v>
      </c>
      <c r="L375" s="71">
        <v>0</v>
      </c>
      <c r="M375" s="71">
        <v>43.112351119610352</v>
      </c>
      <c r="N375" s="71">
        <v>28.275112995790241</v>
      </c>
      <c r="O375" s="71">
        <v>18.159695644124184</v>
      </c>
      <c r="P375" s="71">
        <v>9.6610338210620981</v>
      </c>
      <c r="Q375" s="71">
        <v>1.4346238603777299</v>
      </c>
      <c r="R375" s="71">
        <v>1.9978564887394921</v>
      </c>
      <c r="S375" s="71">
        <v>2.039244157133445</v>
      </c>
      <c r="T375" s="72"/>
      <c r="U375" s="71">
        <v>114278</v>
      </c>
      <c r="V375" s="71">
        <v>427</v>
      </c>
      <c r="W375" s="71">
        <v>0</v>
      </c>
      <c r="X375" s="71">
        <v>5160</v>
      </c>
      <c r="Y375" s="71">
        <v>7192</v>
      </c>
      <c r="Z375" s="71">
        <v>9922</v>
      </c>
      <c r="AA375" s="71">
        <v>1934</v>
      </c>
      <c r="AB375" s="71">
        <v>18546</v>
      </c>
      <c r="AC375" s="71">
        <v>331188.28571428568</v>
      </c>
      <c r="AD375" s="71">
        <v>2.039244157133445</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2251</v>
      </c>
      <c r="B376" s="70">
        <v>283</v>
      </c>
      <c r="C376" s="70">
        <v>11</v>
      </c>
      <c r="D376" s="70">
        <v>17</v>
      </c>
      <c r="E376" s="70">
        <v>2014</v>
      </c>
      <c r="F376" s="70" t="s">
        <v>181</v>
      </c>
      <c r="G376" s="70" t="s">
        <v>2240</v>
      </c>
      <c r="H376" s="70" t="s">
        <v>2241</v>
      </c>
      <c r="I376" s="148"/>
      <c r="J376" s="71">
        <v>2.733261120488081</v>
      </c>
      <c r="K376" s="71">
        <v>1.437887532800231</v>
      </c>
      <c r="L376" s="71">
        <v>0</v>
      </c>
      <c r="M376" s="71">
        <v>37.670865817389043</v>
      </c>
      <c r="N376" s="71">
        <v>28.886081817009131</v>
      </c>
      <c r="O376" s="71">
        <v>18.130024967323447</v>
      </c>
      <c r="P376" s="71">
        <v>10.002487484742577</v>
      </c>
      <c r="Q376" s="71">
        <v>1.38363523216394</v>
      </c>
      <c r="R376" s="71">
        <v>1.8668754515845509</v>
      </c>
      <c r="S376" s="71">
        <v>3.159304649223682</v>
      </c>
      <c r="T376" s="72"/>
      <c r="U376" s="71">
        <v>163883</v>
      </c>
      <c r="V376" s="71">
        <v>464</v>
      </c>
      <c r="W376" s="71">
        <v>0</v>
      </c>
      <c r="X376" s="71">
        <v>5103</v>
      </c>
      <c r="Y376" s="71">
        <v>7328</v>
      </c>
      <c r="Z376" s="71">
        <v>10433</v>
      </c>
      <c r="AA376" s="71">
        <v>1992</v>
      </c>
      <c r="AB376" s="71">
        <v>18643</v>
      </c>
      <c r="AC376" s="71">
        <v>310448.42857142858</v>
      </c>
      <c r="AD376" s="71">
        <v>3.159304649223682</v>
      </c>
      <c r="AE376" s="72"/>
      <c r="AF376" s="71"/>
      <c r="AG376" s="71"/>
      <c r="AH376" s="71"/>
      <c r="AI376" s="71"/>
      <c r="AJ376" s="71"/>
      <c r="AK376" s="71"/>
      <c r="AL376" s="71"/>
      <c r="AM376" s="71"/>
      <c r="AN376" s="71"/>
      <c r="AO376" s="71"/>
      <c r="AP376" s="71"/>
      <c r="AQ376" s="72"/>
      <c r="AR376" s="71">
        <v>66</v>
      </c>
      <c r="AS376" s="71">
        <v>84</v>
      </c>
      <c r="AT376" s="71">
        <v>0</v>
      </c>
      <c r="AU376" s="71">
        <v>0</v>
      </c>
      <c r="AV376" s="71">
        <v>0</v>
      </c>
      <c r="AW376" s="71">
        <v>0</v>
      </c>
      <c r="AX376" s="71"/>
      <c r="AY376" s="72"/>
      <c r="AZ376" s="71">
        <v>328.9</v>
      </c>
      <c r="BA376" s="71">
        <v>1361.3</v>
      </c>
      <c r="BB376" s="71">
        <v>0</v>
      </c>
      <c r="BC376" s="71">
        <v>0</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2252</v>
      </c>
      <c r="B377" s="70">
        <v>284</v>
      </c>
      <c r="C377" s="70">
        <v>12</v>
      </c>
      <c r="D377" s="70">
        <v>17</v>
      </c>
      <c r="E377" s="70">
        <v>2015</v>
      </c>
      <c r="F377" s="70" t="s">
        <v>182</v>
      </c>
      <c r="G377" s="70" t="s">
        <v>2240</v>
      </c>
      <c r="H377" s="70" t="s">
        <v>2241</v>
      </c>
      <c r="I377" s="148"/>
      <c r="J377" s="71">
        <v>2.216042140282608</v>
      </c>
      <c r="K377" s="71">
        <v>1.430033862324029</v>
      </c>
      <c r="L377" s="71">
        <v>0</v>
      </c>
      <c r="M377" s="71">
        <v>34.104615795698251</v>
      </c>
      <c r="N377" s="71">
        <v>28.146051694539441</v>
      </c>
      <c r="O377" s="71">
        <v>18.253251505861318</v>
      </c>
      <c r="P377" s="71">
        <v>9.6385181154154633</v>
      </c>
      <c r="Q377" s="71">
        <v>1.37359773750403</v>
      </c>
      <c r="R377" s="71">
        <v>1.6870627943910141</v>
      </c>
      <c r="S377" s="71">
        <v>2.7618460401425189</v>
      </c>
      <c r="T377" s="72"/>
      <c r="U377" s="71">
        <v>128945</v>
      </c>
      <c r="V377" s="71">
        <v>464</v>
      </c>
      <c r="W377" s="71">
        <v>0</v>
      </c>
      <c r="X377" s="71">
        <v>5103</v>
      </c>
      <c r="Y377" s="71">
        <v>7540</v>
      </c>
      <c r="Z377" s="71">
        <v>10605</v>
      </c>
      <c r="AA377" s="71">
        <v>1918</v>
      </c>
      <c r="AB377" s="71">
        <v>18906</v>
      </c>
      <c r="AC377" s="71">
        <v>288375.85714285722</v>
      </c>
      <c r="AD377" s="71">
        <v>2.7618460401425189</v>
      </c>
      <c r="AE377" s="72"/>
      <c r="AF377" s="71">
        <v>1673373.370242808</v>
      </c>
      <c r="AG377" s="71">
        <v>915848.10937596869</v>
      </c>
      <c r="AH377" s="71">
        <v>0</v>
      </c>
      <c r="AI377" s="71">
        <v>34373035.512925074</v>
      </c>
      <c r="AJ377" s="71">
        <v>30758136.96047901</v>
      </c>
      <c r="AK377" s="71">
        <v>0</v>
      </c>
      <c r="AL377" s="71">
        <v>0</v>
      </c>
      <c r="AM377" s="71">
        <v>2590987.9923128192</v>
      </c>
      <c r="AN377" s="71">
        <v>0</v>
      </c>
      <c r="AO377" s="71">
        <v>0</v>
      </c>
      <c r="AP377" s="71">
        <v>70311381.945335671</v>
      </c>
      <c r="AQ377" s="72"/>
      <c r="AR377" s="71">
        <v>78</v>
      </c>
      <c r="AS377" s="71">
        <v>97</v>
      </c>
      <c r="AT377" s="71">
        <v>0</v>
      </c>
      <c r="AU377" s="71">
        <v>0</v>
      </c>
      <c r="AV377" s="71">
        <v>0</v>
      </c>
      <c r="AW377" s="71">
        <v>0</v>
      </c>
      <c r="AX377" s="71"/>
      <c r="AY377" s="72"/>
      <c r="AZ377" s="71">
        <v>396.7</v>
      </c>
      <c r="BA377" s="71">
        <v>1703.2</v>
      </c>
      <c r="BB377" s="71">
        <v>0</v>
      </c>
      <c r="BC377" s="71">
        <v>0</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2253</v>
      </c>
      <c r="B378" s="70">
        <v>285</v>
      </c>
      <c r="C378" s="70">
        <v>13</v>
      </c>
      <c r="D378" s="70">
        <v>17</v>
      </c>
      <c r="E378" s="70">
        <v>2016</v>
      </c>
      <c r="F378" s="70" t="s">
        <v>155</v>
      </c>
      <c r="G378" s="70" t="s">
        <v>2240</v>
      </c>
      <c r="H378" s="70" t="s">
        <v>2241</v>
      </c>
      <c r="I378" s="148"/>
      <c r="J378" s="71">
        <v>3.453179119960625</v>
      </c>
      <c r="K378" s="71">
        <v>1.3636465002581555</v>
      </c>
      <c r="L378" s="71">
        <v>0</v>
      </c>
      <c r="M378" s="71">
        <v>35.347117848994301</v>
      </c>
      <c r="N378" s="71">
        <v>28.894640500299545</v>
      </c>
      <c r="O378" s="71">
        <v>18.572286251312864</v>
      </c>
      <c r="P378" s="71">
        <v>9.3481810011328221</v>
      </c>
      <c r="Q378" s="71">
        <v>1.3581832635527646</v>
      </c>
      <c r="R378" s="71">
        <v>1.8802618885875708</v>
      </c>
      <c r="S378" s="71">
        <v>2.9058624365056334</v>
      </c>
      <c r="T378" s="72"/>
      <c r="U378" s="71">
        <v>166018</v>
      </c>
      <c r="V378" s="71">
        <v>464</v>
      </c>
      <c r="W378" s="71">
        <v>0</v>
      </c>
      <c r="X378" s="71">
        <v>5103</v>
      </c>
      <c r="Y378" s="71">
        <v>7776</v>
      </c>
      <c r="Z378" s="71">
        <v>10923</v>
      </c>
      <c r="AA378" s="71">
        <v>1924</v>
      </c>
      <c r="AB378" s="71">
        <v>19229</v>
      </c>
      <c r="AC378" s="71">
        <v>321130.22225037293</v>
      </c>
      <c r="AD378" s="71">
        <v>2.9058624365056329</v>
      </c>
      <c r="AE378" s="72"/>
      <c r="AF378" s="71">
        <v>2866798.387696757</v>
      </c>
      <c r="AG378" s="71">
        <v>798429.29856735305</v>
      </c>
      <c r="AH378" s="71">
        <v>0</v>
      </c>
      <c r="AI378" s="71">
        <v>36898891.965277784</v>
      </c>
      <c r="AJ378" s="71">
        <v>32098083.02957917</v>
      </c>
      <c r="AK378" s="71">
        <v>0</v>
      </c>
      <c r="AL378" s="71">
        <v>0</v>
      </c>
      <c r="AM378" s="71">
        <v>2637301.1210027891</v>
      </c>
      <c r="AN378" s="71">
        <v>0</v>
      </c>
      <c r="AO378" s="71">
        <v>0</v>
      </c>
      <c r="AP378" s="71">
        <v>75299503.80212386</v>
      </c>
      <c r="AQ378" s="72"/>
      <c r="AR378" s="71">
        <v>99</v>
      </c>
      <c r="AS378" s="71">
        <v>108</v>
      </c>
      <c r="AT378" s="71">
        <v>0</v>
      </c>
      <c r="AU378" s="71">
        <v>0</v>
      </c>
      <c r="AV378" s="71">
        <v>0</v>
      </c>
      <c r="AW378" s="71">
        <v>0</v>
      </c>
      <c r="AX378" s="71"/>
      <c r="AY378" s="72"/>
      <c r="AZ378" s="71">
        <v>515</v>
      </c>
      <c r="BA378" s="71">
        <v>2015.6</v>
      </c>
      <c r="BB378" s="71">
        <v>0</v>
      </c>
      <c r="BC378" s="71">
        <v>0</v>
      </c>
      <c r="BD378" s="71">
        <v>0</v>
      </c>
      <c r="BE378" s="71">
        <v>0</v>
      </c>
      <c r="BF378" s="71"/>
      <c r="BG378" s="72"/>
      <c r="BH378" s="71">
        <v>0</v>
      </c>
      <c r="BI378" s="71">
        <v>0</v>
      </c>
      <c r="BJ378" s="71">
        <v>0</v>
      </c>
      <c r="BK378" s="71">
        <v>0</v>
      </c>
      <c r="BL378" s="71">
        <v>0</v>
      </c>
      <c r="BM378" s="71">
        <v>0</v>
      </c>
      <c r="BN378" s="72"/>
      <c r="BO378" s="71">
        <v>0</v>
      </c>
      <c r="BP378" s="71">
        <v>0</v>
      </c>
      <c r="BQ378" s="71">
        <v>0</v>
      </c>
      <c r="BR378" s="71">
        <v>0</v>
      </c>
      <c r="BS378" s="71">
        <v>0</v>
      </c>
      <c r="BT378" s="71">
        <v>0</v>
      </c>
      <c r="BU378"/>
      <c r="BV378" s="70">
        <v>0</v>
      </c>
      <c r="BW378" s="70">
        <v>0</v>
      </c>
      <c r="BX378" s="70">
        <v>0</v>
      </c>
      <c r="BY378" s="70">
        <v>0</v>
      </c>
      <c r="BZ378" s="70">
        <v>0</v>
      </c>
      <c r="CA378" s="70">
        <v>0</v>
      </c>
      <c r="CB378" s="70">
        <v>0</v>
      </c>
      <c r="CC378" s="70">
        <v>0</v>
      </c>
      <c r="CD378" s="70">
        <v>0</v>
      </c>
    </row>
    <row r="379" spans="1:82">
      <c r="A379" s="70" t="s">
        <v>2254</v>
      </c>
      <c r="B379" s="70">
        <v>286</v>
      </c>
      <c r="C379" s="70">
        <v>14</v>
      </c>
      <c r="D379" s="70">
        <v>17</v>
      </c>
      <c r="E379" s="70">
        <v>2017</v>
      </c>
      <c r="F379" s="70" t="s">
        <v>156</v>
      </c>
      <c r="G379" s="70" t="s">
        <v>2240</v>
      </c>
      <c r="H379" s="70" t="s">
        <v>2241</v>
      </c>
      <c r="I379" s="148"/>
      <c r="J379" s="71">
        <v>3.9047960842703153</v>
      </c>
      <c r="K379" s="71">
        <v>1.4680051164765278</v>
      </c>
      <c r="L379" s="71">
        <v>0</v>
      </c>
      <c r="M379" s="71">
        <v>35.492950016351138</v>
      </c>
      <c r="N379" s="71">
        <v>30.660828543443724</v>
      </c>
      <c r="O379" s="71">
        <v>18.702420463597861</v>
      </c>
      <c r="P379" s="71">
        <v>9.2503400632806834</v>
      </c>
      <c r="Q379" s="71">
        <v>1.33784582969169</v>
      </c>
      <c r="R379" s="71">
        <v>2.0687807712187198</v>
      </c>
      <c r="S379" s="71">
        <v>2.491832110793947</v>
      </c>
      <c r="T379" s="72"/>
      <c r="U379" s="71">
        <v>206628</v>
      </c>
      <c r="V379" s="71">
        <v>464</v>
      </c>
      <c r="W379" s="71">
        <v>0</v>
      </c>
      <c r="X379" s="71">
        <v>5103</v>
      </c>
      <c r="Y379" s="71">
        <v>8023</v>
      </c>
      <c r="Z379" s="71">
        <v>11182</v>
      </c>
      <c r="AA379" s="71">
        <v>1916</v>
      </c>
      <c r="AB379" s="71">
        <v>19587</v>
      </c>
      <c r="AC379" s="71">
        <v>360338.14285714278</v>
      </c>
      <c r="AD379" s="71">
        <v>2.491832110793947</v>
      </c>
      <c r="AE379" s="72"/>
      <c r="AF379" s="71">
        <v>3075467.7583310441</v>
      </c>
      <c r="AG379" s="71">
        <v>863722.94079975924</v>
      </c>
      <c r="AH379" s="71">
        <v>0</v>
      </c>
      <c r="AI379" s="71">
        <v>37836688.312663063</v>
      </c>
      <c r="AJ379" s="71">
        <v>34950448.905001633</v>
      </c>
      <c r="AK379" s="71">
        <v>0</v>
      </c>
      <c r="AL379" s="71">
        <v>0</v>
      </c>
      <c r="AM379" s="71">
        <v>2690605.1211701301</v>
      </c>
      <c r="AN379" s="71">
        <v>0</v>
      </c>
      <c r="AO379" s="71">
        <v>0</v>
      </c>
      <c r="AP379" s="71">
        <v>79416933.037965626</v>
      </c>
      <c r="AQ379" s="72"/>
      <c r="AR379" s="71">
        <v>108</v>
      </c>
      <c r="AS379" s="71">
        <v>113</v>
      </c>
      <c r="AT379" s="71">
        <v>0</v>
      </c>
      <c r="AU379" s="71">
        <v>0</v>
      </c>
      <c r="AV379" s="71">
        <v>0</v>
      </c>
      <c r="AW379" s="71">
        <v>0</v>
      </c>
      <c r="AX379" s="71"/>
      <c r="AY379" s="72"/>
      <c r="AZ379" s="71">
        <v>569.1</v>
      </c>
      <c r="BA379" s="71">
        <v>2116.6999999999998</v>
      </c>
      <c r="BB379" s="71">
        <v>0</v>
      </c>
      <c r="BC379" s="71">
        <v>0</v>
      </c>
      <c r="BD379" s="71">
        <v>0</v>
      </c>
      <c r="BE379" s="71">
        <v>0</v>
      </c>
      <c r="BF379" s="71"/>
      <c r="BG379" s="72"/>
      <c r="BH379" s="71">
        <v>0</v>
      </c>
      <c r="BI379" s="71">
        <v>0</v>
      </c>
      <c r="BJ379" s="71">
        <v>0</v>
      </c>
      <c r="BK379" s="71">
        <v>0</v>
      </c>
      <c r="BL379" s="71">
        <v>0</v>
      </c>
      <c r="BM379" s="71">
        <v>0</v>
      </c>
      <c r="BN379" s="72"/>
      <c r="BO379" s="71">
        <v>0</v>
      </c>
      <c r="BP379" s="71">
        <v>0</v>
      </c>
      <c r="BQ379" s="71">
        <v>0</v>
      </c>
      <c r="BR379" s="71">
        <v>0</v>
      </c>
      <c r="BS379" s="71">
        <v>0</v>
      </c>
      <c r="BT379" s="71">
        <v>0</v>
      </c>
      <c r="BU379"/>
      <c r="BV379" s="70">
        <v>0</v>
      </c>
      <c r="BW379" s="70">
        <v>0</v>
      </c>
      <c r="BX379" s="70">
        <v>0</v>
      </c>
      <c r="BY379" s="70">
        <v>0</v>
      </c>
      <c r="BZ379" s="70">
        <v>0</v>
      </c>
      <c r="CA379" s="70">
        <v>0</v>
      </c>
      <c r="CB379" s="70">
        <v>0</v>
      </c>
      <c r="CC379" s="70">
        <v>0</v>
      </c>
      <c r="CD379" s="70">
        <v>0</v>
      </c>
    </row>
    <row r="380" spans="1:82">
      <c r="A380" s="70" t="s">
        <v>2255</v>
      </c>
      <c r="B380" s="70">
        <v>287</v>
      </c>
      <c r="C380" s="70">
        <v>15</v>
      </c>
      <c r="D380" s="70">
        <v>17</v>
      </c>
      <c r="E380" s="70">
        <v>2018</v>
      </c>
      <c r="F380" s="70" t="s">
        <v>183</v>
      </c>
      <c r="G380" s="70" t="s">
        <v>2240</v>
      </c>
      <c r="H380" s="70" t="s">
        <v>2241</v>
      </c>
      <c r="I380" s="148"/>
      <c r="J380" s="71">
        <v>6.9508098746620739</v>
      </c>
      <c r="K380" s="71">
        <v>1.4005870704719097</v>
      </c>
      <c r="L380" s="71">
        <v>0</v>
      </c>
      <c r="M380" s="71">
        <v>41.065975781393973</v>
      </c>
      <c r="N380" s="71">
        <v>28.034631723383573</v>
      </c>
      <c r="O380" s="71">
        <v>18.726860077938611</v>
      </c>
      <c r="P380" s="71">
        <v>9.3637950449000691</v>
      </c>
      <c r="Q380" s="71">
        <v>1.25557430926174</v>
      </c>
      <c r="R380" s="71">
        <v>1.912222940063506</v>
      </c>
      <c r="S380" s="71">
        <v>3.3311301999939436</v>
      </c>
      <c r="T380" s="72"/>
      <c r="U380" s="71">
        <v>379123</v>
      </c>
      <c r="V380" s="71">
        <v>464</v>
      </c>
      <c r="W380" s="71">
        <v>0</v>
      </c>
      <c r="X380" s="71">
        <v>5103</v>
      </c>
      <c r="Y380" s="71">
        <v>8171</v>
      </c>
      <c r="Z380" s="71">
        <v>11411</v>
      </c>
      <c r="AA380" s="71">
        <v>1959</v>
      </c>
      <c r="AB380" s="71">
        <v>19810</v>
      </c>
      <c r="AC380" s="71">
        <v>331763.71428571432</v>
      </c>
      <c r="AD380" s="71">
        <v>3.331130199993944</v>
      </c>
      <c r="AE380" s="72"/>
      <c r="AF380" s="71">
        <v>4450696.0706968252</v>
      </c>
      <c r="AG380" s="71">
        <v>773426.24000128871</v>
      </c>
      <c r="AH380" s="71">
        <v>0</v>
      </c>
      <c r="AI380" s="71">
        <v>44370122.478438243</v>
      </c>
      <c r="AJ380" s="71">
        <v>30177484.63042932</v>
      </c>
      <c r="AK380" s="71">
        <v>0</v>
      </c>
      <c r="AL380" s="71">
        <v>0</v>
      </c>
      <c r="AM380" s="71">
        <v>2726868.503197765</v>
      </c>
      <c r="AN380" s="71">
        <v>0</v>
      </c>
      <c r="AO380" s="71">
        <v>0</v>
      </c>
      <c r="AP380" s="71">
        <v>82498597.922763437</v>
      </c>
      <c r="AQ380" s="72"/>
      <c r="AR380" s="71">
        <v>123</v>
      </c>
      <c r="AS380" s="71">
        <v>113</v>
      </c>
      <c r="AT380" s="71">
        <v>0</v>
      </c>
      <c r="AU380" s="71">
        <v>0</v>
      </c>
      <c r="AV380" s="71">
        <v>0</v>
      </c>
      <c r="AW380" s="71">
        <v>0</v>
      </c>
      <c r="AX380" s="71"/>
      <c r="AY380" s="72"/>
      <c r="AZ380" s="71">
        <v>660.5</v>
      </c>
      <c r="BA380" s="71">
        <v>2117</v>
      </c>
      <c r="BB380" s="71">
        <v>0</v>
      </c>
      <c r="BC380" s="71">
        <v>0</v>
      </c>
      <c r="BD380" s="71">
        <v>0</v>
      </c>
      <c r="BE380" s="71">
        <v>0</v>
      </c>
      <c r="BF380" s="71"/>
      <c r="BG380" s="72"/>
      <c r="BH380" s="71">
        <v>0</v>
      </c>
      <c r="BI380" s="71">
        <v>0</v>
      </c>
      <c r="BJ380" s="71">
        <v>0</v>
      </c>
      <c r="BK380" s="71">
        <v>0</v>
      </c>
      <c r="BL380" s="71">
        <v>0</v>
      </c>
      <c r="BM380" s="71">
        <v>0</v>
      </c>
      <c r="BN380" s="72"/>
      <c r="BO380" s="71">
        <v>0</v>
      </c>
      <c r="BP380" s="71">
        <v>0</v>
      </c>
      <c r="BQ380" s="71">
        <v>0</v>
      </c>
      <c r="BR380" s="71">
        <v>0</v>
      </c>
      <c r="BS380" s="71">
        <v>0</v>
      </c>
      <c r="BT380" s="71">
        <v>0</v>
      </c>
      <c r="BU380"/>
      <c r="BV380" s="70">
        <v>0</v>
      </c>
      <c r="BW380" s="70">
        <v>0</v>
      </c>
      <c r="BX380" s="70">
        <v>0</v>
      </c>
      <c r="BY380" s="70">
        <v>0</v>
      </c>
      <c r="BZ380" s="70">
        <v>0</v>
      </c>
      <c r="CA380" s="70">
        <v>0</v>
      </c>
      <c r="CB380" s="70">
        <v>0</v>
      </c>
      <c r="CC380" s="70">
        <v>0</v>
      </c>
      <c r="CD380" s="70">
        <v>0</v>
      </c>
    </row>
    <row r="381" spans="1:82">
      <c r="A381" s="70" t="s">
        <v>2256</v>
      </c>
      <c r="B381" s="70">
        <v>288</v>
      </c>
      <c r="C381" s="70">
        <v>16</v>
      </c>
      <c r="D381" s="70">
        <v>17</v>
      </c>
      <c r="E381" s="70">
        <v>2019</v>
      </c>
      <c r="F381" s="70" t="s">
        <v>158</v>
      </c>
      <c r="G381" s="70" t="s">
        <v>2240</v>
      </c>
      <c r="H381" s="70" t="s">
        <v>2241</v>
      </c>
      <c r="I381" s="148"/>
      <c r="J381" s="71">
        <v>2.7730748651405714</v>
      </c>
      <c r="K381" s="71">
        <v>1.3104980145349006</v>
      </c>
      <c r="L381" s="71">
        <v>0</v>
      </c>
      <c r="M381" s="71">
        <v>33.797817783095454</v>
      </c>
      <c r="N381" s="71">
        <v>28.115437151981201</v>
      </c>
      <c r="O381" s="71">
        <v>18.493227934508884</v>
      </c>
      <c r="P381" s="71">
        <v>9.3525414250620802</v>
      </c>
      <c r="Q381" s="71">
        <v>1.2330936069276901</v>
      </c>
      <c r="R381" s="71">
        <v>2.1286301585625633</v>
      </c>
      <c r="S381" s="71">
        <v>3.3351510963490565</v>
      </c>
      <c r="T381" s="72"/>
      <c r="U381" s="71">
        <v>152018</v>
      </c>
      <c r="V381" s="71">
        <v>464</v>
      </c>
      <c r="W381" s="71">
        <v>0</v>
      </c>
      <c r="X381" s="71">
        <v>5103</v>
      </c>
      <c r="Y381" s="71">
        <v>8346</v>
      </c>
      <c r="Z381" s="71">
        <v>11578</v>
      </c>
      <c r="AA381" s="71">
        <v>1942</v>
      </c>
      <c r="AB381" s="71">
        <v>19982</v>
      </c>
      <c r="AC381" s="71">
        <v>375358.42857142858</v>
      </c>
      <c r="AD381" s="71">
        <v>3.335151096349056</v>
      </c>
      <c r="AE381" s="72"/>
      <c r="AF381" s="71">
        <v>2260447.028959394</v>
      </c>
      <c r="AG381" s="71">
        <v>751869.77510497731</v>
      </c>
      <c r="AH381" s="71">
        <v>0</v>
      </c>
      <c r="AI381" s="71">
        <v>35034526.082492009</v>
      </c>
      <c r="AJ381" s="71">
        <v>30753099.960697372</v>
      </c>
      <c r="AK381" s="71">
        <v>0</v>
      </c>
      <c r="AL381" s="71">
        <v>0</v>
      </c>
      <c r="AM381" s="71">
        <v>2721397.9755845368</v>
      </c>
      <c r="AN381" s="71">
        <v>0</v>
      </c>
      <c r="AO381" s="71">
        <v>0</v>
      </c>
      <c r="AP381" s="71">
        <v>71521340.822838292</v>
      </c>
      <c r="AQ381" s="72"/>
      <c r="AR381" s="71">
        <v>137</v>
      </c>
      <c r="AS381" s="71">
        <v>113</v>
      </c>
      <c r="AT381" s="71">
        <v>0</v>
      </c>
      <c r="AU381" s="71">
        <v>0</v>
      </c>
      <c r="AV381" s="71">
        <v>0</v>
      </c>
      <c r="AW381" s="71">
        <v>0</v>
      </c>
      <c r="AX381" s="71"/>
      <c r="AY381" s="72"/>
      <c r="AZ381" s="71">
        <v>743.69999999999948</v>
      </c>
      <c r="BA381" s="71">
        <v>2116.6999999999998</v>
      </c>
      <c r="BB381" s="71">
        <v>0</v>
      </c>
      <c r="BC381" s="71">
        <v>0</v>
      </c>
      <c r="BD381" s="71">
        <v>0</v>
      </c>
      <c r="BE381" s="71">
        <v>0</v>
      </c>
      <c r="BF381" s="71"/>
      <c r="BG381" s="72"/>
      <c r="BH381" s="71">
        <v>0</v>
      </c>
      <c r="BI381" s="71">
        <v>0</v>
      </c>
      <c r="BJ381" s="71">
        <v>0</v>
      </c>
      <c r="BK381" s="71">
        <v>0</v>
      </c>
      <c r="BL381" s="71">
        <v>0</v>
      </c>
      <c r="BM381" s="71">
        <v>0</v>
      </c>
      <c r="BN381" s="72"/>
      <c r="BO381" s="71">
        <v>0</v>
      </c>
      <c r="BP381" s="71">
        <v>0</v>
      </c>
      <c r="BQ381" s="71">
        <v>0</v>
      </c>
      <c r="BR381" s="71">
        <v>0</v>
      </c>
      <c r="BS381" s="71">
        <v>0</v>
      </c>
      <c r="BT381" s="71">
        <v>0</v>
      </c>
      <c r="BU381"/>
      <c r="BV381" s="70">
        <v>0</v>
      </c>
      <c r="BW381" s="70">
        <v>0</v>
      </c>
      <c r="BX381" s="70">
        <v>0</v>
      </c>
      <c r="BY381" s="70">
        <v>0</v>
      </c>
      <c r="BZ381" s="70">
        <v>0</v>
      </c>
      <c r="CA381" s="70">
        <v>0</v>
      </c>
      <c r="CB381" s="70">
        <v>0</v>
      </c>
      <c r="CC381" s="70">
        <v>0</v>
      </c>
      <c r="CD381" s="70">
        <v>0</v>
      </c>
    </row>
    <row r="382" spans="1:82">
      <c r="A382" s="70" t="s">
        <v>2257</v>
      </c>
      <c r="B382" s="70">
        <v>289</v>
      </c>
      <c r="C382" s="70">
        <v>17</v>
      </c>
      <c r="D382" s="70">
        <v>17</v>
      </c>
      <c r="E382" s="70">
        <v>2020</v>
      </c>
      <c r="F382" s="70" t="s">
        <v>159</v>
      </c>
      <c r="G382" s="70" t="s">
        <v>2240</v>
      </c>
      <c r="H382" s="70" t="s">
        <v>2241</v>
      </c>
      <c r="I382" s="148"/>
      <c r="J382" s="71">
        <v>1.793382923168362</v>
      </c>
      <c r="K382" s="71">
        <v>1.0600222406451272</v>
      </c>
      <c r="L382" s="71">
        <v>3.9691296118065753E-2</v>
      </c>
      <c r="M382" s="71">
        <v>30.080015000554408</v>
      </c>
      <c r="N382" s="71">
        <v>26.886096292899534</v>
      </c>
      <c r="O382" s="71">
        <v>16.868814339709921</v>
      </c>
      <c r="P382" s="71">
        <v>8.925990334053072</v>
      </c>
      <c r="Q382" s="71">
        <v>1.1861128726160699</v>
      </c>
      <c r="R382" s="71">
        <v>2.3137915368377642</v>
      </c>
      <c r="S382" s="71">
        <v>2.267448554758047</v>
      </c>
      <c r="T382" s="72"/>
      <c r="U382" s="71">
        <v>114882</v>
      </c>
      <c r="V382" s="71">
        <v>443</v>
      </c>
      <c r="W382" s="71">
        <v>1</v>
      </c>
      <c r="X382" s="71">
        <v>5877</v>
      </c>
      <c r="Y382" s="71">
        <v>8560</v>
      </c>
      <c r="Z382" s="71">
        <v>12054</v>
      </c>
      <c r="AA382" s="71">
        <v>1970</v>
      </c>
      <c r="AB382" s="71">
        <v>20117</v>
      </c>
      <c r="AC382" s="71">
        <v>410165.28571428574</v>
      </c>
      <c r="AD382" s="71">
        <v>2.267448554758047</v>
      </c>
      <c r="AE382" s="72"/>
      <c r="AF382" s="71">
        <v>1529980.565893942</v>
      </c>
      <c r="AG382" s="71">
        <v>606603.15654682019</v>
      </c>
      <c r="AH382" s="71">
        <v>9950.7053387078504</v>
      </c>
      <c r="AI382" s="71">
        <v>33784518.826691397</v>
      </c>
      <c r="AJ382" s="71">
        <v>33025787.026203901</v>
      </c>
      <c r="AK382" s="71"/>
      <c r="AL382" s="71"/>
      <c r="AM382" s="71">
        <v>2625492.0045316443</v>
      </c>
      <c r="AN382" s="71"/>
      <c r="AO382" s="71"/>
      <c r="AP382" s="71">
        <v>71582332.285206407</v>
      </c>
      <c r="AQ382" s="72"/>
      <c r="AR382" s="71">
        <v>168</v>
      </c>
      <c r="AS382" s="71">
        <v>114</v>
      </c>
      <c r="AT382" s="71">
        <v>0</v>
      </c>
      <c r="AU382" s="71">
        <v>0</v>
      </c>
      <c r="AV382" s="71">
        <v>0</v>
      </c>
      <c r="AW382" s="71">
        <v>0</v>
      </c>
      <c r="AX382" s="71"/>
      <c r="AY382" s="72"/>
      <c r="AZ382" s="71">
        <v>931.7999999999995</v>
      </c>
      <c r="BA382" s="71">
        <v>2127.1</v>
      </c>
      <c r="BB382" s="71">
        <v>0</v>
      </c>
      <c r="BC382" s="71">
        <v>0</v>
      </c>
      <c r="BD382" s="71">
        <v>0</v>
      </c>
      <c r="BE382" s="71">
        <v>0</v>
      </c>
      <c r="BF382" s="71"/>
      <c r="BG382" s="72"/>
      <c r="BH382" s="71">
        <v>0</v>
      </c>
      <c r="BI382" s="71">
        <v>0</v>
      </c>
      <c r="BJ382" s="71">
        <v>0</v>
      </c>
      <c r="BK382" s="71">
        <v>0</v>
      </c>
      <c r="BL382" s="71">
        <v>0</v>
      </c>
      <c r="BM382" s="71">
        <v>0</v>
      </c>
      <c r="BN382" s="72"/>
      <c r="BO382" s="71">
        <v>0</v>
      </c>
      <c r="BP382" s="71">
        <v>0</v>
      </c>
      <c r="BQ382" s="71">
        <v>0</v>
      </c>
      <c r="BR382" s="71">
        <v>0</v>
      </c>
      <c r="BS382" s="71">
        <v>0</v>
      </c>
      <c r="BT382" s="71">
        <v>0</v>
      </c>
      <c r="BU382"/>
      <c r="BV382" s="70">
        <v>0</v>
      </c>
      <c r="BW382" s="70">
        <v>0</v>
      </c>
      <c r="BX382" s="70">
        <v>0</v>
      </c>
      <c r="BY382" s="70">
        <v>0</v>
      </c>
      <c r="BZ382" s="70">
        <v>0</v>
      </c>
      <c r="CA382" s="70">
        <v>0</v>
      </c>
      <c r="CB382" s="70">
        <v>0</v>
      </c>
      <c r="CC382" s="70">
        <v>0</v>
      </c>
      <c r="CD382" s="70">
        <v>0</v>
      </c>
    </row>
    <row r="383" spans="1:82">
      <c r="A383" s="70" t="s">
        <v>2258</v>
      </c>
      <c r="B383" s="70">
        <v>289</v>
      </c>
      <c r="C383" s="70">
        <v>18</v>
      </c>
      <c r="D383" s="70">
        <v>17</v>
      </c>
      <c r="E383" s="70">
        <v>2021</v>
      </c>
      <c r="F383" s="70" t="s">
        <v>160</v>
      </c>
      <c r="G383" s="70" t="s">
        <v>2240</v>
      </c>
      <c r="H383" s="70" t="s">
        <v>2241</v>
      </c>
      <c r="I383" s="148"/>
      <c r="J383" s="71">
        <v>2.3528521817103338</v>
      </c>
      <c r="K383" s="71">
        <v>1.1225330769649768</v>
      </c>
      <c r="L383" s="71">
        <v>4.2786121196886795E-2</v>
      </c>
      <c r="M383" s="71">
        <v>32.560187402234959</v>
      </c>
      <c r="N383" s="71">
        <v>28.801325513407214</v>
      </c>
      <c r="O383" s="71">
        <v>16.278367886625077</v>
      </c>
      <c r="P383" s="71">
        <v>9.200287605223334</v>
      </c>
      <c r="Q383" s="71">
        <v>1.17188763257393</v>
      </c>
      <c r="R383" s="71">
        <v>2.520825480743266</v>
      </c>
      <c r="S383" s="71">
        <v>2.2665125445678731</v>
      </c>
      <c r="T383" s="72"/>
      <c r="U383" s="71">
        <v>159644</v>
      </c>
      <c r="V383" s="71">
        <v>443</v>
      </c>
      <c r="W383" s="71">
        <v>1</v>
      </c>
      <c r="X383" s="71">
        <v>5877</v>
      </c>
      <c r="Y383" s="71">
        <v>8693</v>
      </c>
      <c r="Z383" s="71">
        <v>11977</v>
      </c>
      <c r="AA383" s="71">
        <v>1980</v>
      </c>
      <c r="AB383" s="71">
        <v>20071</v>
      </c>
      <c r="AC383" s="71">
        <v>433512.57142857136</v>
      </c>
      <c r="AD383" s="71">
        <v>2.2665125445678731</v>
      </c>
      <c r="AE383" s="72"/>
      <c r="AF383" s="71">
        <v>1988043.3335093758</v>
      </c>
      <c r="AG383" s="71">
        <v>650071.10228016286</v>
      </c>
      <c r="AH383" s="71">
        <v>10521.431841766493</v>
      </c>
      <c r="AI383" s="71">
        <v>37222812.63294331</v>
      </c>
      <c r="AJ383" s="71">
        <v>34687876.799464181</v>
      </c>
      <c r="AK383" s="71">
        <v>0</v>
      </c>
      <c r="AL383" s="71">
        <v>0</v>
      </c>
      <c r="AM383" s="71">
        <v>2634597.4921904122</v>
      </c>
      <c r="AN383" s="71">
        <v>0</v>
      </c>
      <c r="AO383" s="71">
        <v>0</v>
      </c>
      <c r="AP383" s="71">
        <v>77193922.792229205</v>
      </c>
      <c r="AQ383" s="72"/>
      <c r="AR383" s="71">
        <v>205</v>
      </c>
      <c r="AS383" s="71">
        <v>114</v>
      </c>
      <c r="AT383" s="71">
        <v>0</v>
      </c>
      <c r="AU383" s="71">
        <v>0</v>
      </c>
      <c r="AV383" s="71">
        <v>0</v>
      </c>
      <c r="AW383" s="71">
        <v>0</v>
      </c>
      <c r="AX383" s="71"/>
      <c r="AY383" s="72"/>
      <c r="AZ383" s="71">
        <v>1148.299999999999</v>
      </c>
      <c r="BA383" s="71">
        <v>2127.1</v>
      </c>
      <c r="BB383" s="71">
        <v>0</v>
      </c>
      <c r="BC383" s="71">
        <v>0</v>
      </c>
      <c r="BD383" s="71">
        <v>0</v>
      </c>
      <c r="BE383" s="71">
        <v>0</v>
      </c>
      <c r="BF383" s="71"/>
      <c r="BG383" s="72"/>
      <c r="BH383" s="71">
        <v>0</v>
      </c>
      <c r="BI383" s="71">
        <v>0</v>
      </c>
      <c r="BJ383" s="71">
        <v>0</v>
      </c>
      <c r="BK383" s="71">
        <v>0</v>
      </c>
      <c r="BL383" s="71">
        <v>0</v>
      </c>
      <c r="BM383" s="71">
        <v>0</v>
      </c>
      <c r="BN383" s="72"/>
      <c r="BO383" s="71">
        <v>0</v>
      </c>
      <c r="BP383" s="71">
        <v>0</v>
      </c>
      <c r="BQ383" s="71">
        <v>0</v>
      </c>
      <c r="BR383" s="71">
        <v>0</v>
      </c>
      <c r="BS383" s="71">
        <v>0</v>
      </c>
      <c r="BT383" s="71">
        <v>0</v>
      </c>
      <c r="BU383"/>
      <c r="BV383" s="70">
        <v>0</v>
      </c>
      <c r="BW383" s="70">
        <v>0</v>
      </c>
      <c r="BX383" s="70">
        <v>0</v>
      </c>
      <c r="BY383" s="70">
        <v>0</v>
      </c>
      <c r="BZ383" s="70">
        <v>0</v>
      </c>
      <c r="CA383" s="70">
        <v>0</v>
      </c>
      <c r="CB383" s="70">
        <v>0</v>
      </c>
      <c r="CC383" s="70">
        <v>0</v>
      </c>
      <c r="CD383" s="70">
        <v>0</v>
      </c>
    </row>
    <row r="384" spans="1:82">
      <c r="A384" s="70" t="s">
        <v>2259</v>
      </c>
      <c r="B384" s="70">
        <v>289</v>
      </c>
      <c r="C384" s="70">
        <v>19</v>
      </c>
      <c r="D384" s="70">
        <v>17</v>
      </c>
      <c r="E384" s="70">
        <v>2022</v>
      </c>
      <c r="F384" s="70" t="s">
        <v>161</v>
      </c>
      <c r="G384" s="70" t="s">
        <v>2240</v>
      </c>
      <c r="H384" s="70" t="s">
        <v>2241</v>
      </c>
      <c r="I384" s="148"/>
      <c r="J384" s="71">
        <v>2.2183702195119048</v>
      </c>
      <c r="K384" s="71">
        <v>1.2222666881317104</v>
      </c>
      <c r="L384" s="71">
        <v>3.4872227931777161E-2</v>
      </c>
      <c r="M384" s="71">
        <v>37.252479357847349</v>
      </c>
      <c r="N384" s="71">
        <v>28.91890294004666</v>
      </c>
      <c r="O384" s="71">
        <v>17.359198874081002</v>
      </c>
      <c r="P384" s="71">
        <v>9.0301026473484747</v>
      </c>
      <c r="Q384" s="71">
        <v>1.1775734596692065</v>
      </c>
      <c r="R384" s="71">
        <v>2.3867905302564631</v>
      </c>
      <c r="S384" s="71">
        <v>2.1500529107136681</v>
      </c>
      <c r="T384" s="72"/>
      <c r="U384" s="71">
        <v>152477</v>
      </c>
      <c r="V384" s="71">
        <v>443</v>
      </c>
      <c r="W384" s="71">
        <v>1</v>
      </c>
      <c r="X384" s="71">
        <v>5877</v>
      </c>
      <c r="Y384" s="71">
        <v>8786</v>
      </c>
      <c r="Z384" s="71">
        <v>12135</v>
      </c>
      <c r="AA384" s="71">
        <v>1973</v>
      </c>
      <c r="AB384" s="71">
        <v>20003</v>
      </c>
      <c r="AC384" s="71">
        <v>415617.42857142846</v>
      </c>
      <c r="AD384" s="71">
        <v>2.1500529107136681</v>
      </c>
      <c r="AE384" s="72"/>
      <c r="AF384" s="71">
        <v>1831947.9317408397</v>
      </c>
      <c r="AG384" s="71">
        <v>737103.88298150059</v>
      </c>
      <c r="AH384" s="71">
        <v>9867.2764788020577</v>
      </c>
      <c r="AI384" s="71">
        <v>41628172.726886936</v>
      </c>
      <c r="AJ384" s="71">
        <v>35722988.448534846</v>
      </c>
      <c r="AK384" s="71">
        <v>0</v>
      </c>
      <c r="AL384" s="71">
        <v>0</v>
      </c>
      <c r="AM384" s="71">
        <v>2582933.2700255327</v>
      </c>
      <c r="AN384" s="71">
        <v>0</v>
      </c>
      <c r="AO384" s="71">
        <v>0</v>
      </c>
      <c r="AP384" s="71">
        <v>82513013.536648467</v>
      </c>
      <c r="AQ384" s="72"/>
      <c r="AR384" s="71">
        <v>222</v>
      </c>
      <c r="AS384" s="71">
        <v>114</v>
      </c>
      <c r="AT384" s="71">
        <v>0</v>
      </c>
      <c r="AU384" s="71">
        <v>0</v>
      </c>
      <c r="AV384" s="71">
        <v>0</v>
      </c>
      <c r="AW384" s="71">
        <v>0</v>
      </c>
      <c r="AX384" s="71"/>
      <c r="AY384" s="72"/>
      <c r="AZ384" s="71">
        <v>1253.4999999999995</v>
      </c>
      <c r="BA384" s="71">
        <v>2127.1</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2260</v>
      </c>
      <c r="B385" s="70">
        <v>289</v>
      </c>
      <c r="C385" s="70">
        <v>20</v>
      </c>
      <c r="D385" s="70">
        <v>17</v>
      </c>
      <c r="E385" s="70">
        <v>2023</v>
      </c>
      <c r="F385" s="70" t="s">
        <v>1539</v>
      </c>
      <c r="G385" s="70" t="s">
        <v>2240</v>
      </c>
      <c r="H385" s="70" t="s">
        <v>2241</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238</v>
      </c>
      <c r="AS385" s="71">
        <v>114</v>
      </c>
      <c r="AT385" s="71">
        <v>0</v>
      </c>
      <c r="AU385" s="71">
        <v>0</v>
      </c>
      <c r="AV385" s="71">
        <v>0</v>
      </c>
      <c r="AW385" s="71">
        <v>0</v>
      </c>
      <c r="AX385" s="71"/>
      <c r="AY385" s="72"/>
      <c r="AZ385" s="71">
        <v>1334.8199999999997</v>
      </c>
      <c r="BA385" s="71">
        <v>2126.6</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2261</v>
      </c>
      <c r="B386" s="70">
        <v>289</v>
      </c>
      <c r="C386" s="70">
        <v>21</v>
      </c>
      <c r="D386" s="70">
        <v>17</v>
      </c>
      <c r="E386" s="70">
        <v>2024</v>
      </c>
      <c r="F386" s="70" t="s">
        <v>1554</v>
      </c>
      <c r="G386" s="1064" t="s">
        <v>2240</v>
      </c>
      <c r="H386" s="70" t="s">
        <v>2241</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2262</v>
      </c>
      <c r="B387" s="70">
        <v>171</v>
      </c>
      <c r="C387" s="70">
        <v>1</v>
      </c>
      <c r="D387" s="70">
        <v>11</v>
      </c>
      <c r="E387" s="70">
        <v>1990</v>
      </c>
      <c r="F387" s="70" t="s">
        <v>787</v>
      </c>
      <c r="G387" s="1064" t="s">
        <v>2263</v>
      </c>
      <c r="H387" s="70" t="s">
        <v>2264</v>
      </c>
      <c r="I387" s="148"/>
      <c r="J387" s="71">
        <v>52.537428256662317</v>
      </c>
      <c r="K387" s="71">
        <v>3.091186644655616</v>
      </c>
      <c r="L387" s="71">
        <v>12.46131739991171</v>
      </c>
      <c r="M387" s="71">
        <v>19.74541735956937</v>
      </c>
      <c r="N387" s="71">
        <v>25.52109424760231</v>
      </c>
      <c r="O387" s="71">
        <v>20.179343612845951</v>
      </c>
      <c r="P387" s="71">
        <v>25.406582183747769</v>
      </c>
      <c r="Q387" s="71">
        <v>1.6947505271538299</v>
      </c>
      <c r="R387" s="71">
        <v>3.5692469729965648E-2</v>
      </c>
      <c r="S387" s="71">
        <v>1.9764298817047159</v>
      </c>
      <c r="T387" s="72"/>
      <c r="U387" s="71">
        <v>6600258</v>
      </c>
      <c r="V387" s="71">
        <v>1097</v>
      </c>
      <c r="W387" s="71">
        <v>108</v>
      </c>
      <c r="X387" s="71">
        <v>7402</v>
      </c>
      <c r="Y387" s="71">
        <v>7677</v>
      </c>
      <c r="Z387" s="71">
        <v>8300</v>
      </c>
      <c r="AA387" s="71">
        <v>6169</v>
      </c>
      <c r="AB387" s="71">
        <v>27517</v>
      </c>
      <c r="AC387" s="71">
        <v>6182</v>
      </c>
      <c r="AD387" s="71">
        <v>1.9764298817047159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2265</v>
      </c>
      <c r="B388" s="70">
        <v>172</v>
      </c>
      <c r="C388" s="70">
        <v>2</v>
      </c>
      <c r="D388" s="70">
        <v>11</v>
      </c>
      <c r="E388" s="70">
        <v>2005</v>
      </c>
      <c r="F388" s="70" t="s">
        <v>789</v>
      </c>
      <c r="G388" s="70" t="s">
        <v>2263</v>
      </c>
      <c r="H388" s="70" t="s">
        <v>2264</v>
      </c>
      <c r="I388" s="148"/>
      <c r="J388" s="71">
        <v>33.78694801649587</v>
      </c>
      <c r="K388" s="71">
        <v>2.6844739157730388</v>
      </c>
      <c r="L388" s="71">
        <v>6.0544890443267487</v>
      </c>
      <c r="M388" s="71">
        <v>29.367174456304539</v>
      </c>
      <c r="N388" s="71">
        <v>36.237094800467119</v>
      </c>
      <c r="O388" s="71">
        <v>28.91172567590786</v>
      </c>
      <c r="P388" s="71">
        <v>23.961581615783061</v>
      </c>
      <c r="Q388" s="71">
        <v>1.4733881523643799</v>
      </c>
      <c r="R388" s="71">
        <v>2.7303168426798089E-2</v>
      </c>
      <c r="S388" s="71">
        <v>2.4510759141901661</v>
      </c>
      <c r="T388" s="72"/>
      <c r="U388" s="71">
        <v>4669010</v>
      </c>
      <c r="V388" s="71">
        <v>1161</v>
      </c>
      <c r="W388" s="71">
        <v>43</v>
      </c>
      <c r="X388" s="71">
        <v>5874</v>
      </c>
      <c r="Y388" s="71">
        <v>8249</v>
      </c>
      <c r="Z388" s="71">
        <v>13761</v>
      </c>
      <c r="AA388" s="71">
        <v>4765</v>
      </c>
      <c r="AB388" s="71">
        <v>25009</v>
      </c>
      <c r="AC388" s="71">
        <v>4828</v>
      </c>
      <c r="AD388" s="71">
        <v>2.4510759141901661</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2266</v>
      </c>
      <c r="B389" s="70">
        <v>173</v>
      </c>
      <c r="C389" s="70">
        <v>3</v>
      </c>
      <c r="D389" s="70">
        <v>11</v>
      </c>
      <c r="E389" s="70">
        <v>2006</v>
      </c>
      <c r="F389" s="70" t="s">
        <v>790</v>
      </c>
      <c r="G389" s="70" t="s">
        <v>2263</v>
      </c>
      <c r="H389" s="70" t="s">
        <v>2264</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2267</v>
      </c>
      <c r="B390" s="70">
        <v>174</v>
      </c>
      <c r="C390" s="70">
        <v>4</v>
      </c>
      <c r="D390" s="70">
        <v>11</v>
      </c>
      <c r="E390" s="70">
        <v>2007</v>
      </c>
      <c r="F390" s="70" t="s">
        <v>791</v>
      </c>
      <c r="G390" s="70" t="s">
        <v>2263</v>
      </c>
      <c r="H390" s="70" t="s">
        <v>2264</v>
      </c>
      <c r="I390" s="148"/>
      <c r="J390" s="71">
        <v>48.011451059978143</v>
      </c>
      <c r="K390" s="71">
        <v>3.147076997867305</v>
      </c>
      <c r="L390" s="71">
        <v>3.8664792064154798</v>
      </c>
      <c r="M390" s="71">
        <v>39.826385385976373</v>
      </c>
      <c r="N390" s="71">
        <v>50.313278057329008</v>
      </c>
      <c r="O390" s="71">
        <v>27.682379532028051</v>
      </c>
      <c r="P390" s="71">
        <v>23.535865000477301</v>
      </c>
      <c r="Q390" s="71">
        <v>1.5269746021264701</v>
      </c>
      <c r="R390" s="71">
        <v>2.6541621042795869E-2</v>
      </c>
      <c r="S390" s="71">
        <v>2.3878066813946059</v>
      </c>
      <c r="T390" s="72"/>
      <c r="U390" s="71">
        <v>5334295</v>
      </c>
      <c r="V390" s="71">
        <v>1088</v>
      </c>
      <c r="W390" s="71">
        <v>32</v>
      </c>
      <c r="X390" s="71">
        <v>6932</v>
      </c>
      <c r="Y390" s="71">
        <v>8371</v>
      </c>
      <c r="Z390" s="71">
        <v>13697</v>
      </c>
      <c r="AA390" s="71">
        <v>4609</v>
      </c>
      <c r="AB390" s="71">
        <v>24548</v>
      </c>
      <c r="AC390" s="71">
        <v>4828</v>
      </c>
      <c r="AD390" s="71">
        <v>2.3878066813946059</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2268</v>
      </c>
      <c r="B391" s="70">
        <v>175</v>
      </c>
      <c r="C391" s="70">
        <v>5</v>
      </c>
      <c r="D391" s="70">
        <v>11</v>
      </c>
      <c r="E391" s="70">
        <v>2008</v>
      </c>
      <c r="F391" s="70" t="s">
        <v>792</v>
      </c>
      <c r="G391" s="70" t="s">
        <v>2263</v>
      </c>
      <c r="H391" s="70" t="s">
        <v>2264</v>
      </c>
      <c r="I391" s="148"/>
      <c r="J391" s="71">
        <v>33.386969613745912</v>
      </c>
      <c r="K391" s="71">
        <v>2.1754630594025399</v>
      </c>
      <c r="L391" s="71">
        <v>3.11801442391846</v>
      </c>
      <c r="M391" s="71">
        <v>37.576747895423189</v>
      </c>
      <c r="N391" s="71">
        <v>40.55135299380391</v>
      </c>
      <c r="O391" s="71">
        <v>26.815965155400999</v>
      </c>
      <c r="P391" s="71">
        <v>23.197900808942929</v>
      </c>
      <c r="Q391" s="71">
        <v>1.48684387744905</v>
      </c>
      <c r="R391" s="71">
        <v>2.556035831868407E-2</v>
      </c>
      <c r="S391" s="71">
        <v>2.715205703939334</v>
      </c>
      <c r="T391" s="72"/>
      <c r="U391" s="71">
        <v>4647513</v>
      </c>
      <c r="V391" s="71">
        <v>1088</v>
      </c>
      <c r="W391" s="71">
        <v>32</v>
      </c>
      <c r="X391" s="71">
        <v>6932</v>
      </c>
      <c r="Y391" s="71">
        <v>8360</v>
      </c>
      <c r="Z391" s="71">
        <v>13734</v>
      </c>
      <c r="AA391" s="71">
        <v>4548</v>
      </c>
      <c r="AB391" s="71">
        <v>24296</v>
      </c>
      <c r="AC391" s="71">
        <v>4828</v>
      </c>
      <c r="AD391" s="71">
        <v>2.715205703939334</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2269</v>
      </c>
      <c r="B392" s="70">
        <v>176</v>
      </c>
      <c r="C392" s="70">
        <v>6</v>
      </c>
      <c r="D392" s="70">
        <v>11</v>
      </c>
      <c r="E392" s="70">
        <v>2009</v>
      </c>
      <c r="F392" s="70" t="s">
        <v>176</v>
      </c>
      <c r="G392" s="70" t="s">
        <v>2263</v>
      </c>
      <c r="H392" s="70" t="s">
        <v>2264</v>
      </c>
      <c r="I392" s="148"/>
      <c r="J392" s="71">
        <v>26.153191920466469</v>
      </c>
      <c r="K392" s="71">
        <v>1.528964510304675</v>
      </c>
      <c r="L392" s="71">
        <v>8.4066759590117766</v>
      </c>
      <c r="M392" s="71">
        <v>27.929639183210771</v>
      </c>
      <c r="N392" s="71">
        <v>30.61294635525455</v>
      </c>
      <c r="O392" s="71">
        <v>27.248930701722781</v>
      </c>
      <c r="P392" s="71">
        <v>22.358055952705381</v>
      </c>
      <c r="Q392" s="71">
        <v>1.39738767980756</v>
      </c>
      <c r="R392" s="71">
        <v>2.620016222076001E-2</v>
      </c>
      <c r="S392" s="71">
        <v>0</v>
      </c>
      <c r="T392" s="72"/>
      <c r="U392" s="71">
        <v>3683900</v>
      </c>
      <c r="V392" s="71">
        <v>912</v>
      </c>
      <c r="W392" s="71">
        <v>129</v>
      </c>
      <c r="X392" s="71">
        <v>7004</v>
      </c>
      <c r="Y392" s="71">
        <v>8364</v>
      </c>
      <c r="Z392" s="71">
        <v>13775</v>
      </c>
      <c r="AA392" s="71">
        <v>4500</v>
      </c>
      <c r="AB392" s="71">
        <v>23970</v>
      </c>
      <c r="AC392" s="71">
        <v>4828</v>
      </c>
      <c r="AD392" s="71">
        <v>0</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22.826000000000001</v>
      </c>
      <c r="BK392" s="71">
        <v>0</v>
      </c>
      <c r="BL392" s="71">
        <v>3.86</v>
      </c>
      <c r="BM392" s="71">
        <v>0</v>
      </c>
      <c r="BN392" s="72"/>
      <c r="BO392" s="71">
        <v>0</v>
      </c>
      <c r="BP392" s="71">
        <v>0</v>
      </c>
      <c r="BQ392" s="71">
        <v>3</v>
      </c>
      <c r="BR392" s="71">
        <v>0</v>
      </c>
      <c r="BS392" s="71">
        <v>1</v>
      </c>
      <c r="BT392" s="71">
        <v>0</v>
      </c>
      <c r="BU392"/>
      <c r="BV392" s="70">
        <v>26.686</v>
      </c>
      <c r="BW392" s="70">
        <v>0</v>
      </c>
      <c r="BX392" s="70">
        <v>0</v>
      </c>
      <c r="BY392" s="70">
        <v>0</v>
      </c>
      <c r="BZ392" s="70">
        <v>0</v>
      </c>
      <c r="CA392" s="70">
        <v>0</v>
      </c>
      <c r="CB392" s="70">
        <v>0</v>
      </c>
      <c r="CC392" s="70">
        <v>0</v>
      </c>
      <c r="CD392" s="70">
        <v>0</v>
      </c>
    </row>
    <row r="393" spans="1:82">
      <c r="A393" s="70" t="s">
        <v>2270</v>
      </c>
      <c r="B393" s="70">
        <v>177</v>
      </c>
      <c r="C393" s="70">
        <v>7</v>
      </c>
      <c r="D393" s="70">
        <v>11</v>
      </c>
      <c r="E393" s="70">
        <v>2010</v>
      </c>
      <c r="F393" s="70" t="s">
        <v>177</v>
      </c>
      <c r="G393" s="70" t="s">
        <v>2263</v>
      </c>
      <c r="H393" s="70" t="s">
        <v>2264</v>
      </c>
      <c r="I393" s="148"/>
      <c r="J393" s="71">
        <v>27.719964135187659</v>
      </c>
      <c r="K393" s="71">
        <v>1.73651164702212</v>
      </c>
      <c r="L393" s="71">
        <v>7.5561619275338439</v>
      </c>
      <c r="M393" s="71">
        <v>30.671212926863781</v>
      </c>
      <c r="N393" s="71">
        <v>37.895418021992313</v>
      </c>
      <c r="O393" s="71">
        <v>27.14258598374634</v>
      </c>
      <c r="P393" s="71">
        <v>22.405861933263459</v>
      </c>
      <c r="Q393" s="71">
        <v>1.44145762620121</v>
      </c>
      <c r="R393" s="71">
        <v>2.7647252185402638E-2</v>
      </c>
      <c r="S393" s="71">
        <v>2.3737542847043631</v>
      </c>
      <c r="T393" s="72"/>
      <c r="U393" s="71">
        <v>4066376</v>
      </c>
      <c r="V393" s="71">
        <v>912</v>
      </c>
      <c r="W393" s="71">
        <v>129</v>
      </c>
      <c r="X393" s="71">
        <v>7004</v>
      </c>
      <c r="Y393" s="71">
        <v>8356</v>
      </c>
      <c r="Z393" s="71">
        <v>13785</v>
      </c>
      <c r="AA393" s="71">
        <v>4397</v>
      </c>
      <c r="AB393" s="71">
        <v>23693</v>
      </c>
      <c r="AC393" s="71">
        <v>4828</v>
      </c>
      <c r="AD393" s="71">
        <v>2.3737542847043631</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20.388000000000002</v>
      </c>
      <c r="BK393" s="71">
        <v>0</v>
      </c>
      <c r="BL393" s="71">
        <v>3.2669999999999999</v>
      </c>
      <c r="BM393" s="71">
        <v>0</v>
      </c>
      <c r="BN393" s="72"/>
      <c r="BO393" s="71">
        <v>0</v>
      </c>
      <c r="BP393" s="71">
        <v>0</v>
      </c>
      <c r="BQ393" s="71">
        <v>3</v>
      </c>
      <c r="BR393" s="71">
        <v>0</v>
      </c>
      <c r="BS393" s="71">
        <v>1</v>
      </c>
      <c r="BT393" s="71">
        <v>0</v>
      </c>
      <c r="BU393"/>
      <c r="BV393" s="70">
        <v>23.655000000000001</v>
      </c>
      <c r="BW393" s="70">
        <v>0</v>
      </c>
      <c r="BX393" s="70">
        <v>0</v>
      </c>
      <c r="BY393" s="70">
        <v>0</v>
      </c>
      <c r="BZ393" s="70">
        <v>0</v>
      </c>
      <c r="CA393" s="70">
        <v>0</v>
      </c>
      <c r="CB393" s="70">
        <v>0</v>
      </c>
      <c r="CC393" s="70">
        <v>0</v>
      </c>
      <c r="CD393" s="70">
        <v>0</v>
      </c>
    </row>
    <row r="394" spans="1:82">
      <c r="A394" s="70" t="s">
        <v>2271</v>
      </c>
      <c r="B394" s="70">
        <v>178</v>
      </c>
      <c r="C394" s="70">
        <v>8</v>
      </c>
      <c r="D394" s="70">
        <v>11</v>
      </c>
      <c r="E394" s="70">
        <v>2011</v>
      </c>
      <c r="F394" s="70" t="s">
        <v>178</v>
      </c>
      <c r="G394" s="70" t="s">
        <v>2263</v>
      </c>
      <c r="H394" s="70" t="s">
        <v>2264</v>
      </c>
      <c r="I394" s="148"/>
      <c r="J394" s="71">
        <v>29.6411497668193</v>
      </c>
      <c r="K394" s="71">
        <v>2.540318079730548</v>
      </c>
      <c r="L394" s="71">
        <v>9.0117834959923186</v>
      </c>
      <c r="M394" s="71">
        <v>41.580356302753167</v>
      </c>
      <c r="N394" s="71">
        <v>52.639791169127051</v>
      </c>
      <c r="O394" s="71">
        <v>26.715767528168648</v>
      </c>
      <c r="P394" s="71">
        <v>21.614863400427847</v>
      </c>
      <c r="Q394" s="71">
        <v>1.6450902139610499</v>
      </c>
      <c r="R394" s="71">
        <v>2.76930530556227E-2</v>
      </c>
      <c r="S394" s="71">
        <v>1.002724242968356</v>
      </c>
      <c r="T394" s="72"/>
      <c r="U394" s="71">
        <v>3743083</v>
      </c>
      <c r="V394" s="71">
        <v>912</v>
      </c>
      <c r="W394" s="71">
        <v>129</v>
      </c>
      <c r="X394" s="71">
        <v>7004</v>
      </c>
      <c r="Y394" s="71">
        <v>8378</v>
      </c>
      <c r="Z394" s="71">
        <v>13863</v>
      </c>
      <c r="AA394" s="71">
        <v>4368</v>
      </c>
      <c r="AB394" s="71">
        <v>23442</v>
      </c>
      <c r="AC394" s="71">
        <v>4828</v>
      </c>
      <c r="AD394" s="71">
        <v>1.002724242968356</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34.979999999999997</v>
      </c>
      <c r="BK394" s="71">
        <v>0</v>
      </c>
      <c r="BL394" s="71">
        <v>3.3769999999999998</v>
      </c>
      <c r="BM394" s="71">
        <v>0</v>
      </c>
      <c r="BN394" s="72"/>
      <c r="BO394" s="71">
        <v>0</v>
      </c>
      <c r="BP394" s="71">
        <v>0</v>
      </c>
      <c r="BQ394" s="71">
        <v>5</v>
      </c>
      <c r="BR394" s="71">
        <v>0</v>
      </c>
      <c r="BS394" s="71">
        <v>1</v>
      </c>
      <c r="BT394" s="71">
        <v>0</v>
      </c>
      <c r="BU394"/>
      <c r="BV394" s="70">
        <v>38.356999999999999</v>
      </c>
      <c r="BW394" s="70">
        <v>0</v>
      </c>
      <c r="BX394" s="70">
        <v>0</v>
      </c>
      <c r="BY394" s="70">
        <v>0</v>
      </c>
      <c r="BZ394" s="70">
        <v>0</v>
      </c>
      <c r="CA394" s="70">
        <v>0</v>
      </c>
      <c r="CB394" s="70">
        <v>0</v>
      </c>
      <c r="CC394" s="70">
        <v>0</v>
      </c>
      <c r="CD394" s="70">
        <v>0</v>
      </c>
    </row>
    <row r="395" spans="1:82">
      <c r="A395" s="70" t="s">
        <v>2272</v>
      </c>
      <c r="B395" s="70">
        <v>179</v>
      </c>
      <c r="C395" s="70">
        <v>9</v>
      </c>
      <c r="D395" s="70">
        <v>11</v>
      </c>
      <c r="E395" s="70">
        <v>2012</v>
      </c>
      <c r="F395" s="70" t="s">
        <v>179</v>
      </c>
      <c r="G395" s="70" t="s">
        <v>2263</v>
      </c>
      <c r="H395" s="70" t="s">
        <v>2264</v>
      </c>
      <c r="I395" s="148"/>
      <c r="J395" s="71">
        <v>30.224099816959431</v>
      </c>
      <c r="K395" s="71">
        <v>2.300457003764643</v>
      </c>
      <c r="L395" s="71">
        <v>8.6686671204964139</v>
      </c>
      <c r="M395" s="71">
        <v>41.679403183443469</v>
      </c>
      <c r="N395" s="71">
        <v>55.545030741166038</v>
      </c>
      <c r="O395" s="71">
        <v>26.652758178430005</v>
      </c>
      <c r="P395" s="71">
        <v>21.419338089939362</v>
      </c>
      <c r="Q395" s="71">
        <v>1.7773691505355</v>
      </c>
      <c r="R395" s="71">
        <v>2.842939744721772E-2</v>
      </c>
      <c r="S395" s="71">
        <v>2.0081188710477642</v>
      </c>
      <c r="T395" s="72"/>
      <c r="U395" s="71">
        <v>3879594</v>
      </c>
      <c r="V395" s="71">
        <v>912</v>
      </c>
      <c r="W395" s="71">
        <v>129</v>
      </c>
      <c r="X395" s="71">
        <v>7004</v>
      </c>
      <c r="Y395" s="71">
        <v>8494</v>
      </c>
      <c r="Z395" s="71">
        <v>13940</v>
      </c>
      <c r="AA395" s="71">
        <v>4304</v>
      </c>
      <c r="AB395" s="71">
        <v>23311</v>
      </c>
      <c r="AC395" s="71">
        <v>4828</v>
      </c>
      <c r="AD395" s="71">
        <v>2.0081188710477642</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47.386000000000003</v>
      </c>
      <c r="BK395" s="71">
        <v>0</v>
      </c>
      <c r="BL395" s="71">
        <v>3.782</v>
      </c>
      <c r="BM395" s="71">
        <v>0</v>
      </c>
      <c r="BN395" s="72"/>
      <c r="BO395" s="71">
        <v>0</v>
      </c>
      <c r="BP395" s="71">
        <v>0</v>
      </c>
      <c r="BQ395" s="71">
        <v>6</v>
      </c>
      <c r="BR395" s="71">
        <v>0</v>
      </c>
      <c r="BS395" s="71">
        <v>1</v>
      </c>
      <c r="BT395" s="71">
        <v>0</v>
      </c>
      <c r="BU395"/>
      <c r="BV395" s="70">
        <v>51.167999999999999</v>
      </c>
      <c r="BW395" s="70">
        <v>0</v>
      </c>
      <c r="BX395" s="70">
        <v>0</v>
      </c>
      <c r="BY395" s="70">
        <v>0</v>
      </c>
      <c r="BZ395" s="70">
        <v>0</v>
      </c>
      <c r="CA395" s="70">
        <v>0</v>
      </c>
      <c r="CB395" s="70">
        <v>0</v>
      </c>
      <c r="CC395" s="70">
        <v>0</v>
      </c>
      <c r="CD395" s="70">
        <v>0</v>
      </c>
    </row>
    <row r="396" spans="1:82">
      <c r="A396" s="70" t="s">
        <v>2273</v>
      </c>
      <c r="B396" s="70">
        <v>180</v>
      </c>
      <c r="C396" s="70">
        <v>10</v>
      </c>
      <c r="D396" s="70">
        <v>11</v>
      </c>
      <c r="E396" s="70">
        <v>2013</v>
      </c>
      <c r="F396" s="70" t="s">
        <v>180</v>
      </c>
      <c r="G396" s="70" t="s">
        <v>2263</v>
      </c>
      <c r="H396" s="70" t="s">
        <v>2264</v>
      </c>
      <c r="I396" s="148"/>
      <c r="J396" s="71">
        <v>30.139547569424099</v>
      </c>
      <c r="K396" s="71">
        <v>1.7733201024397029</v>
      </c>
      <c r="L396" s="71">
        <v>7.8853784705321903</v>
      </c>
      <c r="M396" s="71">
        <v>42.27799344119483</v>
      </c>
      <c r="N396" s="71">
        <v>47.852115768005582</v>
      </c>
      <c r="O396" s="71">
        <v>25.628927444534465</v>
      </c>
      <c r="P396" s="71">
        <v>21.335199301838788</v>
      </c>
      <c r="Q396" s="71">
        <v>1.7894507582291601</v>
      </c>
      <c r="R396" s="71">
        <v>1.222765199542282E-2</v>
      </c>
      <c r="S396" s="71">
        <v>1.821637858090553</v>
      </c>
      <c r="T396" s="72"/>
      <c r="U396" s="71">
        <v>3809373</v>
      </c>
      <c r="V396" s="71">
        <v>912</v>
      </c>
      <c r="W396" s="71">
        <v>129</v>
      </c>
      <c r="X396" s="71">
        <v>7004</v>
      </c>
      <c r="Y396" s="71">
        <v>8496</v>
      </c>
      <c r="Z396" s="71">
        <v>14003</v>
      </c>
      <c r="AA396" s="71">
        <v>4271</v>
      </c>
      <c r="AB396" s="71">
        <v>23133</v>
      </c>
      <c r="AC396" s="71">
        <v>2027</v>
      </c>
      <c r="AD396" s="71">
        <v>1.821637858090553</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49.465000000000003</v>
      </c>
      <c r="BK396" s="71">
        <v>0</v>
      </c>
      <c r="BL396" s="71">
        <v>3.794</v>
      </c>
      <c r="BM396" s="71">
        <v>0</v>
      </c>
      <c r="BN396" s="72"/>
      <c r="BO396" s="71">
        <v>0</v>
      </c>
      <c r="BP396" s="71">
        <v>0</v>
      </c>
      <c r="BQ396" s="71">
        <v>6</v>
      </c>
      <c r="BR396" s="71">
        <v>0</v>
      </c>
      <c r="BS396" s="71">
        <v>1</v>
      </c>
      <c r="BT396" s="71">
        <v>0</v>
      </c>
      <c r="BU396"/>
      <c r="BV396" s="70">
        <v>53.259</v>
      </c>
      <c r="BW396" s="70">
        <v>0</v>
      </c>
      <c r="BX396" s="70">
        <v>0</v>
      </c>
      <c r="BY396" s="70">
        <v>0</v>
      </c>
      <c r="BZ396" s="70">
        <v>0</v>
      </c>
      <c r="CA396" s="70">
        <v>0</v>
      </c>
      <c r="CB396" s="70">
        <v>0</v>
      </c>
      <c r="CC396" s="70">
        <v>0</v>
      </c>
      <c r="CD396" s="70">
        <v>0</v>
      </c>
    </row>
    <row r="397" spans="1:82">
      <c r="A397" s="70" t="s">
        <v>2274</v>
      </c>
      <c r="B397" s="70">
        <v>181</v>
      </c>
      <c r="C397" s="70">
        <v>11</v>
      </c>
      <c r="D397" s="70">
        <v>11</v>
      </c>
      <c r="E397" s="70">
        <v>2014</v>
      </c>
      <c r="F397" s="70" t="s">
        <v>181</v>
      </c>
      <c r="G397" s="70" t="s">
        <v>2263</v>
      </c>
      <c r="H397" s="70" t="s">
        <v>2264</v>
      </c>
      <c r="I397" s="148"/>
      <c r="J397" s="71">
        <v>28.198852518730309</v>
      </c>
      <c r="K397" s="71">
        <v>1.7997862915012981</v>
      </c>
      <c r="L397" s="71">
        <v>7.1026876089643363</v>
      </c>
      <c r="M397" s="71">
        <v>36.883541409165282</v>
      </c>
      <c r="N397" s="71">
        <v>46.333562425071101</v>
      </c>
      <c r="O397" s="71">
        <v>24.311228725472542</v>
      </c>
      <c r="P397" s="71">
        <v>21.22515793072634</v>
      </c>
      <c r="Q397" s="71">
        <v>1.6944577581684801</v>
      </c>
      <c r="R397" s="71">
        <v>2.90330819895789E-2</v>
      </c>
      <c r="S397" s="71">
        <v>1.7622133921251459</v>
      </c>
      <c r="T397" s="72"/>
      <c r="U397" s="71">
        <v>4047179</v>
      </c>
      <c r="V397" s="71">
        <v>750</v>
      </c>
      <c r="W397" s="71">
        <v>126</v>
      </c>
      <c r="X397" s="71">
        <v>6261</v>
      </c>
      <c r="Y397" s="71">
        <v>8480</v>
      </c>
      <c r="Z397" s="71">
        <v>13990</v>
      </c>
      <c r="AA397" s="71">
        <v>4227</v>
      </c>
      <c r="AB397" s="71">
        <v>22831</v>
      </c>
      <c r="AC397" s="71">
        <v>4828</v>
      </c>
      <c r="AD397" s="71">
        <v>1.7622133921251459</v>
      </c>
      <c r="AE397" s="72"/>
      <c r="AF397" s="71"/>
      <c r="AG397" s="71"/>
      <c r="AH397" s="71"/>
      <c r="AI397" s="71"/>
      <c r="AJ397" s="71"/>
      <c r="AK397" s="71"/>
      <c r="AL397" s="71"/>
      <c r="AM397" s="71"/>
      <c r="AN397" s="71"/>
      <c r="AO397" s="71"/>
      <c r="AP397" s="71"/>
      <c r="AQ397" s="72"/>
      <c r="AR397" s="71">
        <v>114</v>
      </c>
      <c r="AS397" s="71">
        <v>75</v>
      </c>
      <c r="AT397" s="71">
        <v>0</v>
      </c>
      <c r="AU397" s="71">
        <v>0</v>
      </c>
      <c r="AV397" s="71">
        <v>0</v>
      </c>
      <c r="AW397" s="71">
        <v>0</v>
      </c>
      <c r="AX397" s="71"/>
      <c r="AY397" s="72"/>
      <c r="AZ397" s="71">
        <v>490.71600000000001</v>
      </c>
      <c r="BA397" s="71">
        <v>9535.5</v>
      </c>
      <c r="BB397" s="71">
        <v>0</v>
      </c>
      <c r="BC397" s="71">
        <v>0</v>
      </c>
      <c r="BD397" s="71">
        <v>0</v>
      </c>
      <c r="BE397" s="71">
        <v>0</v>
      </c>
      <c r="BF397" s="71"/>
      <c r="BG397" s="72"/>
      <c r="BH397" s="71">
        <v>0</v>
      </c>
      <c r="BI397" s="71">
        <v>0</v>
      </c>
      <c r="BJ397" s="71">
        <v>49.140999999999998</v>
      </c>
      <c r="BK397" s="71">
        <v>0</v>
      </c>
      <c r="BL397" s="71">
        <v>0</v>
      </c>
      <c r="BM397" s="71">
        <v>0</v>
      </c>
      <c r="BN397" s="72"/>
      <c r="BO397" s="71">
        <v>0</v>
      </c>
      <c r="BP397" s="71">
        <v>0</v>
      </c>
      <c r="BQ397" s="71">
        <v>7</v>
      </c>
      <c r="BR397" s="71">
        <v>0</v>
      </c>
      <c r="BS397" s="71">
        <v>0</v>
      </c>
      <c r="BT397" s="71">
        <v>0</v>
      </c>
      <c r="BU397"/>
      <c r="BV397" s="70">
        <v>49.140999999999998</v>
      </c>
      <c r="BW397" s="70">
        <v>0</v>
      </c>
      <c r="BX397" s="70">
        <v>0</v>
      </c>
      <c r="BY397" s="70">
        <v>0</v>
      </c>
      <c r="BZ397" s="70">
        <v>0</v>
      </c>
      <c r="CA397" s="70">
        <v>0</v>
      </c>
      <c r="CB397" s="70">
        <v>0</v>
      </c>
      <c r="CC397" s="70">
        <v>0</v>
      </c>
      <c r="CD397" s="70">
        <v>0</v>
      </c>
    </row>
    <row r="398" spans="1:82">
      <c r="A398" s="70" t="s">
        <v>2275</v>
      </c>
      <c r="B398" s="70">
        <v>182</v>
      </c>
      <c r="C398" s="70">
        <v>12</v>
      </c>
      <c r="D398" s="70">
        <v>11</v>
      </c>
      <c r="E398" s="70">
        <v>2015</v>
      </c>
      <c r="F398" s="70" t="s">
        <v>182</v>
      </c>
      <c r="G398" s="70" t="s">
        <v>2263</v>
      </c>
      <c r="H398" s="70" t="s">
        <v>2264</v>
      </c>
      <c r="I398" s="148"/>
      <c r="J398" s="71">
        <v>31.825102970918181</v>
      </c>
      <c r="K398" s="71">
        <v>1.795195558929948</v>
      </c>
      <c r="L398" s="71">
        <v>7.6933348236430703</v>
      </c>
      <c r="M398" s="71">
        <v>35.933031855234972</v>
      </c>
      <c r="N398" s="71">
        <v>45.309068344440632</v>
      </c>
      <c r="O398" s="71">
        <v>24.03473871078241</v>
      </c>
      <c r="P398" s="71">
        <v>21.096193455951052</v>
      </c>
      <c r="Q398" s="71">
        <v>1.6403834611957</v>
      </c>
      <c r="R398" s="71">
        <v>4.6246005202350886E-2</v>
      </c>
      <c r="S398" s="71">
        <v>1.778514586080417</v>
      </c>
      <c r="T398" s="72"/>
      <c r="U398" s="71">
        <v>4227870</v>
      </c>
      <c r="V398" s="71">
        <v>750</v>
      </c>
      <c r="W398" s="71">
        <v>126</v>
      </c>
      <c r="X398" s="71">
        <v>6261</v>
      </c>
      <c r="Y398" s="71">
        <v>8499</v>
      </c>
      <c r="Z398" s="71">
        <v>13964</v>
      </c>
      <c r="AA398" s="71">
        <v>4198</v>
      </c>
      <c r="AB398" s="71">
        <v>22578</v>
      </c>
      <c r="AC398" s="71">
        <v>7905</v>
      </c>
      <c r="AD398" s="71">
        <v>1.778514586080417</v>
      </c>
      <c r="AE398" s="72"/>
      <c r="AF398" s="71">
        <v>35388654.763973549</v>
      </c>
      <c r="AG398" s="71">
        <v>1295584.766150696</v>
      </c>
      <c r="AH398" s="71">
        <v>643836.23554029106</v>
      </c>
      <c r="AI398" s="71">
        <v>40966702.299901329</v>
      </c>
      <c r="AJ398" s="71">
        <v>63612473.499480687</v>
      </c>
      <c r="AK398" s="71">
        <v>0</v>
      </c>
      <c r="AL398" s="71">
        <v>0</v>
      </c>
      <c r="AM398" s="71">
        <v>3094220.1888521542</v>
      </c>
      <c r="AN398" s="71">
        <v>0</v>
      </c>
      <c r="AO398" s="71">
        <v>0</v>
      </c>
      <c r="AP398" s="71">
        <v>145001471.75389871</v>
      </c>
      <c r="AQ398" s="72"/>
      <c r="AR398" s="71">
        <v>136</v>
      </c>
      <c r="AS398" s="71">
        <v>105</v>
      </c>
      <c r="AT398" s="71">
        <v>0</v>
      </c>
      <c r="AU398" s="71">
        <v>0</v>
      </c>
      <c r="AV398" s="71">
        <v>0</v>
      </c>
      <c r="AW398" s="71">
        <v>0</v>
      </c>
      <c r="AX398" s="71"/>
      <c r="AY398" s="72"/>
      <c r="AZ398" s="71">
        <v>597.01600000000008</v>
      </c>
      <c r="BA398" s="71">
        <v>14774</v>
      </c>
      <c r="BB398" s="71">
        <v>0</v>
      </c>
      <c r="BC398" s="71">
        <v>0</v>
      </c>
      <c r="BD398" s="71">
        <v>0</v>
      </c>
      <c r="BE398" s="71">
        <v>0</v>
      </c>
      <c r="BF398" s="71"/>
      <c r="BG398" s="72"/>
      <c r="BH398" s="71">
        <v>0</v>
      </c>
      <c r="BI398" s="71">
        <v>0</v>
      </c>
      <c r="BJ398" s="71">
        <v>51.726999999999997</v>
      </c>
      <c r="BK398" s="71">
        <v>0</v>
      </c>
      <c r="BL398" s="71">
        <v>0</v>
      </c>
      <c r="BM398" s="71">
        <v>0</v>
      </c>
      <c r="BN398" s="72"/>
      <c r="BO398" s="71">
        <v>0</v>
      </c>
      <c r="BP398" s="71">
        <v>0</v>
      </c>
      <c r="BQ398" s="71">
        <v>7</v>
      </c>
      <c r="BR398" s="71">
        <v>0</v>
      </c>
      <c r="BS398" s="71">
        <v>0</v>
      </c>
      <c r="BT398" s="71">
        <v>0</v>
      </c>
      <c r="BU398"/>
      <c r="BV398" s="70">
        <v>51.726999999999997</v>
      </c>
      <c r="BW398" s="70">
        <v>0</v>
      </c>
      <c r="BX398" s="70">
        <v>0</v>
      </c>
      <c r="BY398" s="70">
        <v>0</v>
      </c>
      <c r="BZ398" s="70">
        <v>0</v>
      </c>
      <c r="CA398" s="70">
        <v>0</v>
      </c>
      <c r="CB398" s="70">
        <v>0</v>
      </c>
      <c r="CC398" s="70">
        <v>0</v>
      </c>
      <c r="CD398" s="70">
        <v>0</v>
      </c>
    </row>
    <row r="399" spans="1:82">
      <c r="A399" s="70" t="s">
        <v>2276</v>
      </c>
      <c r="B399" s="70">
        <v>183</v>
      </c>
      <c r="C399" s="70">
        <v>13</v>
      </c>
      <c r="D399" s="70">
        <v>11</v>
      </c>
      <c r="E399" s="70">
        <v>2016</v>
      </c>
      <c r="F399" s="70" t="s">
        <v>155</v>
      </c>
      <c r="G399" s="70" t="s">
        <v>2263</v>
      </c>
      <c r="H399" s="70" t="s">
        <v>2264</v>
      </c>
      <c r="I399" s="148"/>
      <c r="J399" s="71">
        <v>31.036421145645164</v>
      </c>
      <c r="K399" s="71">
        <v>1.7995176064005469</v>
      </c>
      <c r="L399" s="71">
        <v>8.0959076470321651</v>
      </c>
      <c r="M399" s="71">
        <v>33.801895980692208</v>
      </c>
      <c r="N399" s="71">
        <v>42.73413778197034</v>
      </c>
      <c r="O399" s="71">
        <v>23.805784107354338</v>
      </c>
      <c r="P399" s="71">
        <v>20.819623487450176</v>
      </c>
      <c r="Q399" s="71">
        <v>1.5822280558971076</v>
      </c>
      <c r="R399" s="71">
        <v>4.8474594793273186E-2</v>
      </c>
      <c r="S399" s="71">
        <v>2.0951847614996382</v>
      </c>
      <c r="T399" s="72"/>
      <c r="U399" s="71">
        <v>4224823</v>
      </c>
      <c r="V399" s="71">
        <v>750</v>
      </c>
      <c r="W399" s="71">
        <v>126</v>
      </c>
      <c r="X399" s="71">
        <v>6261</v>
      </c>
      <c r="Y399" s="71">
        <v>8553</v>
      </c>
      <c r="Z399" s="71">
        <v>14001</v>
      </c>
      <c r="AA399" s="71">
        <v>4285</v>
      </c>
      <c r="AB399" s="71">
        <v>22401</v>
      </c>
      <c r="AC399" s="71">
        <v>8278.9836319844053</v>
      </c>
      <c r="AD399" s="71">
        <v>2.0951847614996382</v>
      </c>
      <c r="AE399" s="72"/>
      <c r="AF399" s="71">
        <v>35451108.33848685</v>
      </c>
      <c r="AG399" s="71">
        <v>1228407.026272974</v>
      </c>
      <c r="AH399" s="71">
        <v>548000.64072161063</v>
      </c>
      <c r="AI399" s="71">
        <v>41741188.549873918</v>
      </c>
      <c r="AJ399" s="71">
        <v>58206723.037247017</v>
      </c>
      <c r="AK399" s="71">
        <v>0</v>
      </c>
      <c r="AL399" s="71">
        <v>0</v>
      </c>
      <c r="AM399" s="71">
        <v>3072348.1414313521</v>
      </c>
      <c r="AN399" s="71">
        <v>0</v>
      </c>
      <c r="AO399" s="71">
        <v>0</v>
      </c>
      <c r="AP399" s="71">
        <v>140247775.73403373</v>
      </c>
      <c r="AQ399" s="72"/>
      <c r="AR399" s="71">
        <v>152</v>
      </c>
      <c r="AS399" s="71">
        <v>132</v>
      </c>
      <c r="AT399" s="71">
        <v>0</v>
      </c>
      <c r="AU399" s="71">
        <v>0</v>
      </c>
      <c r="AV399" s="71">
        <v>0</v>
      </c>
      <c r="AW399" s="71">
        <v>0</v>
      </c>
      <c r="AX399" s="71"/>
      <c r="AY399" s="72"/>
      <c r="AZ399" s="71">
        <v>669.81600000000003</v>
      </c>
      <c r="BA399" s="71">
        <v>19544.599999999999</v>
      </c>
      <c r="BB399" s="71">
        <v>0</v>
      </c>
      <c r="BC399" s="71">
        <v>0</v>
      </c>
      <c r="BD399" s="71">
        <v>0</v>
      </c>
      <c r="BE399" s="71">
        <v>0</v>
      </c>
      <c r="BF399" s="71"/>
      <c r="BG399" s="72"/>
      <c r="BH399" s="71">
        <v>0</v>
      </c>
      <c r="BI399" s="71">
        <v>0</v>
      </c>
      <c r="BJ399" s="71">
        <v>52.966999999999999</v>
      </c>
      <c r="BK399" s="71">
        <v>0</v>
      </c>
      <c r="BL399" s="71">
        <v>0</v>
      </c>
      <c r="BM399" s="71">
        <v>0</v>
      </c>
      <c r="BN399" s="72"/>
      <c r="BO399" s="71">
        <v>0</v>
      </c>
      <c r="BP399" s="71">
        <v>0</v>
      </c>
      <c r="BQ399" s="71">
        <v>7</v>
      </c>
      <c r="BR399" s="71">
        <v>0</v>
      </c>
      <c r="BS399" s="71">
        <v>0</v>
      </c>
      <c r="BT399" s="71">
        <v>0</v>
      </c>
      <c r="BU399"/>
      <c r="BV399" s="70">
        <v>52.966999999999999</v>
      </c>
      <c r="BW399" s="70">
        <v>0</v>
      </c>
      <c r="BX399" s="70">
        <v>0</v>
      </c>
      <c r="BY399" s="70">
        <v>0</v>
      </c>
      <c r="BZ399" s="70">
        <v>0</v>
      </c>
      <c r="CA399" s="70">
        <v>0</v>
      </c>
      <c r="CB399" s="70">
        <v>0</v>
      </c>
      <c r="CC399" s="70">
        <v>0</v>
      </c>
      <c r="CD399" s="70">
        <v>0</v>
      </c>
    </row>
    <row r="400" spans="1:82">
      <c r="A400" s="70" t="s">
        <v>2277</v>
      </c>
      <c r="B400" s="70">
        <v>184</v>
      </c>
      <c r="C400" s="70">
        <v>14</v>
      </c>
      <c r="D400" s="70">
        <v>11</v>
      </c>
      <c r="E400" s="70">
        <v>2017</v>
      </c>
      <c r="F400" s="70" t="s">
        <v>156</v>
      </c>
      <c r="G400" s="70" t="s">
        <v>2263</v>
      </c>
      <c r="H400" s="70" t="s">
        <v>2264</v>
      </c>
      <c r="I400" s="148"/>
      <c r="J400" s="71">
        <v>28.020538917050398</v>
      </c>
      <c r="K400" s="71">
        <v>1.7295644641257448</v>
      </c>
      <c r="L400" s="71">
        <v>7.7627613979827874</v>
      </c>
      <c r="M400" s="71">
        <v>29.784242368214848</v>
      </c>
      <c r="N400" s="71">
        <v>44.777552884573673</v>
      </c>
      <c r="O400" s="71">
        <v>23.534408723241416</v>
      </c>
      <c r="P400" s="71">
        <v>20.504276747783436</v>
      </c>
      <c r="Q400" s="71">
        <v>1.5086709902603801</v>
      </c>
      <c r="R400" s="71">
        <v>0</v>
      </c>
      <c r="S400" s="71">
        <v>2.0606205450950319</v>
      </c>
      <c r="T400" s="72"/>
      <c r="U400" s="71">
        <v>4358084</v>
      </c>
      <c r="V400" s="71">
        <v>750</v>
      </c>
      <c r="W400" s="71">
        <v>126</v>
      </c>
      <c r="X400" s="71">
        <v>6261</v>
      </c>
      <c r="Y400" s="71">
        <v>8562</v>
      </c>
      <c r="Z400" s="71">
        <v>14071</v>
      </c>
      <c r="AA400" s="71">
        <v>4247</v>
      </c>
      <c r="AB400" s="71">
        <v>22088</v>
      </c>
      <c r="AC400" s="71">
        <v>0</v>
      </c>
      <c r="AD400" s="71">
        <v>2.0606205450950319</v>
      </c>
      <c r="AE400" s="72"/>
      <c r="AF400" s="71">
        <v>33019392.218591738</v>
      </c>
      <c r="AG400" s="71">
        <v>1218368.6490961821</v>
      </c>
      <c r="AH400" s="71">
        <v>806640.54135129869</v>
      </c>
      <c r="AI400" s="71">
        <v>39377639.611792147</v>
      </c>
      <c r="AJ400" s="71">
        <v>64370458.564788751</v>
      </c>
      <c r="AK400" s="71">
        <v>0</v>
      </c>
      <c r="AL400" s="71">
        <v>0</v>
      </c>
      <c r="AM400" s="71">
        <v>3034159.6934908782</v>
      </c>
      <c r="AN400" s="71">
        <v>0</v>
      </c>
      <c r="AO400" s="71">
        <v>0</v>
      </c>
      <c r="AP400" s="71">
        <v>141826659.27911103</v>
      </c>
      <c r="AQ400" s="72"/>
      <c r="AR400" s="71">
        <v>162</v>
      </c>
      <c r="AS400" s="71">
        <v>144</v>
      </c>
      <c r="AT400" s="71">
        <v>0</v>
      </c>
      <c r="AU400" s="71">
        <v>0</v>
      </c>
      <c r="AV400" s="71">
        <v>0</v>
      </c>
      <c r="AW400" s="71">
        <v>0</v>
      </c>
      <c r="AX400" s="71"/>
      <c r="AY400" s="72"/>
      <c r="AZ400" s="71">
        <v>738.21600000000001</v>
      </c>
      <c r="BA400" s="71">
        <v>20257.3</v>
      </c>
      <c r="BB400" s="71">
        <v>0</v>
      </c>
      <c r="BC400" s="71">
        <v>0</v>
      </c>
      <c r="BD400" s="71">
        <v>0</v>
      </c>
      <c r="BE400" s="71">
        <v>0</v>
      </c>
      <c r="BF400" s="71"/>
      <c r="BG400" s="72"/>
      <c r="BH400" s="71">
        <v>0</v>
      </c>
      <c r="BI400" s="71">
        <v>0</v>
      </c>
      <c r="BJ400" s="71">
        <v>55.203000000000003</v>
      </c>
      <c r="BK400" s="71">
        <v>0</v>
      </c>
      <c r="BL400" s="71">
        <v>0</v>
      </c>
      <c r="BM400" s="71">
        <v>0</v>
      </c>
      <c r="BN400" s="72"/>
      <c r="BO400" s="71">
        <v>0</v>
      </c>
      <c r="BP400" s="71">
        <v>0</v>
      </c>
      <c r="BQ400" s="71">
        <v>7</v>
      </c>
      <c r="BR400" s="71">
        <v>0</v>
      </c>
      <c r="BS400" s="71">
        <v>0</v>
      </c>
      <c r="BT400" s="71">
        <v>0</v>
      </c>
      <c r="BU400"/>
      <c r="BV400" s="70">
        <v>55.203000000000003</v>
      </c>
      <c r="BW400" s="70">
        <v>0</v>
      </c>
      <c r="BX400" s="70">
        <v>0</v>
      </c>
      <c r="BY400" s="70">
        <v>0</v>
      </c>
      <c r="BZ400" s="70">
        <v>0</v>
      </c>
      <c r="CA400" s="70">
        <v>0</v>
      </c>
      <c r="CB400" s="70">
        <v>0</v>
      </c>
      <c r="CC400" s="70">
        <v>0</v>
      </c>
      <c r="CD400" s="70">
        <v>0</v>
      </c>
    </row>
    <row r="401" spans="1:82">
      <c r="A401" s="70" t="s">
        <v>2278</v>
      </c>
      <c r="B401" s="70">
        <v>185</v>
      </c>
      <c r="C401" s="70">
        <v>15</v>
      </c>
      <c r="D401" s="70">
        <v>11</v>
      </c>
      <c r="E401" s="70">
        <v>2018</v>
      </c>
      <c r="F401" s="70" t="s">
        <v>183</v>
      </c>
      <c r="G401" s="70" t="s">
        <v>2263</v>
      </c>
      <c r="H401" s="70" t="s">
        <v>2264</v>
      </c>
      <c r="I401" s="148"/>
      <c r="J401" s="71">
        <v>26.515740479195721</v>
      </c>
      <c r="K401" s="71">
        <v>1.5788473632758202</v>
      </c>
      <c r="L401" s="71">
        <v>7.1571696522848107</v>
      </c>
      <c r="M401" s="71">
        <v>28.38253985768737</v>
      </c>
      <c r="N401" s="71">
        <v>38.101638505198039</v>
      </c>
      <c r="O401" s="71">
        <v>22.995422260281821</v>
      </c>
      <c r="P401" s="71">
        <v>20.988475774454415</v>
      </c>
      <c r="Q401" s="71">
        <v>1.3755542268504599</v>
      </c>
      <c r="R401" s="71">
        <v>1.5925406413931545E-2</v>
      </c>
      <c r="S401" s="71">
        <v>1.5606632160418381</v>
      </c>
      <c r="T401" s="72"/>
      <c r="U401" s="71">
        <v>4362906</v>
      </c>
      <c r="V401" s="71">
        <v>750</v>
      </c>
      <c r="W401" s="71">
        <v>126</v>
      </c>
      <c r="X401" s="71">
        <v>6261</v>
      </c>
      <c r="Y401" s="71">
        <v>8551</v>
      </c>
      <c r="Z401" s="71">
        <v>14012</v>
      </c>
      <c r="AA401" s="71">
        <v>4391</v>
      </c>
      <c r="AB401" s="71">
        <v>21703</v>
      </c>
      <c r="AC401" s="71">
        <v>2763</v>
      </c>
      <c r="AD401" s="71">
        <v>1.5606632160418381</v>
      </c>
      <c r="AE401" s="72"/>
      <c r="AF401" s="71">
        <v>33751569.735478118</v>
      </c>
      <c r="AG401" s="71">
        <v>1083180.10198869</v>
      </c>
      <c r="AH401" s="71">
        <v>774944.74904844165</v>
      </c>
      <c r="AI401" s="71">
        <v>39063268.398065239</v>
      </c>
      <c r="AJ401" s="71">
        <v>56873561.104398407</v>
      </c>
      <c r="AK401" s="71">
        <v>0</v>
      </c>
      <c r="AL401" s="71">
        <v>0</v>
      </c>
      <c r="AM401" s="71">
        <v>2987442.055774915</v>
      </c>
      <c r="AN401" s="71">
        <v>0</v>
      </c>
      <c r="AO401" s="71">
        <v>0</v>
      </c>
      <c r="AP401" s="71">
        <v>134533966.14475381</v>
      </c>
      <c r="AQ401" s="72"/>
      <c r="AR401" s="71">
        <v>178</v>
      </c>
      <c r="AS401" s="71">
        <v>154</v>
      </c>
      <c r="AT401" s="71">
        <v>0</v>
      </c>
      <c r="AU401" s="71">
        <v>0</v>
      </c>
      <c r="AV401" s="71">
        <v>0</v>
      </c>
      <c r="AW401" s="71">
        <v>0</v>
      </c>
      <c r="AX401" s="71"/>
      <c r="AY401" s="72"/>
      <c r="AZ401" s="71">
        <v>815.68799999999999</v>
      </c>
      <c r="BA401" s="71">
        <v>21811</v>
      </c>
      <c r="BB401" s="71">
        <v>0</v>
      </c>
      <c r="BC401" s="71">
        <v>0</v>
      </c>
      <c r="BD401" s="71">
        <v>0</v>
      </c>
      <c r="BE401" s="71">
        <v>0</v>
      </c>
      <c r="BF401" s="71"/>
      <c r="BG401" s="72"/>
      <c r="BH401" s="71">
        <v>0</v>
      </c>
      <c r="BI401" s="71">
        <v>0</v>
      </c>
      <c r="BJ401" s="71">
        <v>46.328000000000003</v>
      </c>
      <c r="BK401" s="71">
        <v>0</v>
      </c>
      <c r="BL401" s="71">
        <v>0</v>
      </c>
      <c r="BM401" s="71">
        <v>0</v>
      </c>
      <c r="BN401" s="72"/>
      <c r="BO401" s="71">
        <v>0</v>
      </c>
      <c r="BP401" s="71">
        <v>0</v>
      </c>
      <c r="BQ401" s="71">
        <v>6</v>
      </c>
      <c r="BR401" s="71">
        <v>0</v>
      </c>
      <c r="BS401" s="71">
        <v>0</v>
      </c>
      <c r="BT401" s="71">
        <v>0</v>
      </c>
      <c r="BU401"/>
      <c r="BV401" s="70">
        <v>46.328000000000003</v>
      </c>
      <c r="BW401" s="70">
        <v>0</v>
      </c>
      <c r="BX401" s="70">
        <v>0</v>
      </c>
      <c r="BY401" s="70">
        <v>0</v>
      </c>
      <c r="BZ401" s="70">
        <v>0</v>
      </c>
      <c r="CA401" s="70">
        <v>0</v>
      </c>
      <c r="CB401" s="70">
        <v>0</v>
      </c>
      <c r="CC401" s="70">
        <v>0</v>
      </c>
      <c r="CD401" s="70">
        <v>0</v>
      </c>
    </row>
    <row r="402" spans="1:82">
      <c r="A402" s="70" t="s">
        <v>2279</v>
      </c>
      <c r="B402" s="70">
        <v>186</v>
      </c>
      <c r="C402" s="70">
        <v>16</v>
      </c>
      <c r="D402" s="70">
        <v>11</v>
      </c>
      <c r="E402" s="70">
        <v>2019</v>
      </c>
      <c r="F402" s="70" t="s">
        <v>158</v>
      </c>
      <c r="G402" s="70" t="s">
        <v>2263</v>
      </c>
      <c r="H402" s="70" t="s">
        <v>2264</v>
      </c>
      <c r="I402" s="148"/>
      <c r="J402" s="71">
        <v>23.230629584741717</v>
      </c>
      <c r="K402" s="71">
        <v>1.4251664302666132</v>
      </c>
      <c r="L402" s="71">
        <v>7.2101930859537937</v>
      </c>
      <c r="M402" s="71">
        <v>26.575263135439251</v>
      </c>
      <c r="N402" s="71">
        <v>32.577140131009884</v>
      </c>
      <c r="O402" s="71">
        <v>22.299529728250008</v>
      </c>
      <c r="P402" s="71">
        <v>19.480448024910459</v>
      </c>
      <c r="Q402" s="71">
        <v>1.3159087215557099</v>
      </c>
      <c r="R402" s="71">
        <v>1.176717303465801E-2</v>
      </c>
      <c r="S402" s="71">
        <v>2.126476424345078</v>
      </c>
      <c r="T402" s="72"/>
      <c r="U402" s="71">
        <v>4130346</v>
      </c>
      <c r="V402" s="71">
        <v>750</v>
      </c>
      <c r="W402" s="71">
        <v>126</v>
      </c>
      <c r="X402" s="71">
        <v>6261</v>
      </c>
      <c r="Y402" s="71">
        <v>8537</v>
      </c>
      <c r="Z402" s="71">
        <v>13961</v>
      </c>
      <c r="AA402" s="71">
        <v>4045</v>
      </c>
      <c r="AB402" s="71">
        <v>21324</v>
      </c>
      <c r="AC402" s="71">
        <v>2075</v>
      </c>
      <c r="AD402" s="71">
        <v>2.126476424345078</v>
      </c>
      <c r="AE402" s="72"/>
      <c r="AF402" s="71">
        <v>31028319.535473932</v>
      </c>
      <c r="AG402" s="71">
        <v>1046593.5500145979</v>
      </c>
      <c r="AH402" s="71">
        <v>820156.22023265774</v>
      </c>
      <c r="AI402" s="71">
        <v>38966836.362363562</v>
      </c>
      <c r="AJ402" s="71">
        <v>54081449.305608712</v>
      </c>
      <c r="AK402" s="71">
        <v>0</v>
      </c>
      <c r="AL402" s="71">
        <v>0</v>
      </c>
      <c r="AM402" s="71">
        <v>2904168.2730139457</v>
      </c>
      <c r="AN402" s="71">
        <v>0</v>
      </c>
      <c r="AO402" s="71">
        <v>0</v>
      </c>
      <c r="AP402" s="71">
        <v>128847523.24670741</v>
      </c>
      <c r="AQ402" s="72"/>
      <c r="AR402" s="71">
        <v>183</v>
      </c>
      <c r="AS402" s="71">
        <v>168</v>
      </c>
      <c r="AT402" s="71">
        <v>0</v>
      </c>
      <c r="AU402" s="71">
        <v>0</v>
      </c>
      <c r="AV402" s="71">
        <v>0</v>
      </c>
      <c r="AW402" s="71">
        <v>0</v>
      </c>
      <c r="AX402" s="71"/>
      <c r="AY402" s="72"/>
      <c r="AZ402" s="71">
        <v>843.16800000000012</v>
      </c>
      <c r="BA402" s="71">
        <v>25417.4</v>
      </c>
      <c r="BB402" s="71">
        <v>0</v>
      </c>
      <c r="BC402" s="71">
        <v>0</v>
      </c>
      <c r="BD402" s="71">
        <v>0</v>
      </c>
      <c r="BE402" s="71">
        <v>0</v>
      </c>
      <c r="BF402" s="71"/>
      <c r="BG402" s="72"/>
      <c r="BH402" s="71">
        <v>0</v>
      </c>
      <c r="BI402" s="71">
        <v>0</v>
      </c>
      <c r="BJ402" s="71">
        <v>41.951000000000001</v>
      </c>
      <c r="BK402" s="71">
        <v>0</v>
      </c>
      <c r="BL402" s="71">
        <v>0</v>
      </c>
      <c r="BM402" s="71">
        <v>0</v>
      </c>
      <c r="BN402" s="72"/>
      <c r="BO402" s="71">
        <v>0</v>
      </c>
      <c r="BP402" s="71">
        <v>0</v>
      </c>
      <c r="BQ402" s="71">
        <v>7</v>
      </c>
      <c r="BR402" s="71">
        <v>0</v>
      </c>
      <c r="BS402" s="71">
        <v>0</v>
      </c>
      <c r="BT402" s="71">
        <v>0</v>
      </c>
      <c r="BU402"/>
      <c r="BV402" s="70">
        <v>41.951000000000001</v>
      </c>
      <c r="BW402" s="70">
        <v>0</v>
      </c>
      <c r="BX402" s="70">
        <v>0</v>
      </c>
      <c r="BY402" s="70">
        <v>0</v>
      </c>
      <c r="BZ402" s="70">
        <v>0</v>
      </c>
      <c r="CA402" s="70">
        <v>0</v>
      </c>
      <c r="CB402" s="70">
        <v>0</v>
      </c>
      <c r="CC402" s="70">
        <v>0</v>
      </c>
      <c r="CD402" s="70">
        <v>0</v>
      </c>
    </row>
    <row r="403" spans="1:82">
      <c r="A403" s="70" t="s">
        <v>2280</v>
      </c>
      <c r="B403" s="70">
        <v>187</v>
      </c>
      <c r="C403" s="70">
        <v>17</v>
      </c>
      <c r="D403" s="70">
        <v>11</v>
      </c>
      <c r="E403" s="70">
        <v>2020</v>
      </c>
      <c r="F403" s="70" t="s">
        <v>159</v>
      </c>
      <c r="G403" s="70" t="s">
        <v>2263</v>
      </c>
      <c r="H403" s="70" t="s">
        <v>2264</v>
      </c>
      <c r="I403" s="148"/>
      <c r="J403" s="71">
        <v>24.008612947837509</v>
      </c>
      <c r="K403" s="71">
        <v>1.3424441470462902</v>
      </c>
      <c r="L403" s="71">
        <v>9.0394557117654983</v>
      </c>
      <c r="M403" s="71">
        <v>24.442261891314413</v>
      </c>
      <c r="N403" s="71">
        <v>30.599276853491762</v>
      </c>
      <c r="O403" s="71">
        <v>19.417189228760172</v>
      </c>
      <c r="P403" s="71">
        <v>18.037750010083894</v>
      </c>
      <c r="Q403" s="71">
        <v>1.23463754797338</v>
      </c>
      <c r="R403" s="71">
        <v>1.1953532971521429E-2</v>
      </c>
      <c r="S403" s="71">
        <v>2.3446783322977969</v>
      </c>
      <c r="T403" s="72"/>
      <c r="U403" s="71">
        <v>3883313</v>
      </c>
      <c r="V403" s="71">
        <v>645</v>
      </c>
      <c r="W403" s="71">
        <v>155</v>
      </c>
      <c r="X403" s="71">
        <v>6302</v>
      </c>
      <c r="Y403" s="71">
        <v>8553</v>
      </c>
      <c r="Z403" s="71">
        <v>13875</v>
      </c>
      <c r="AA403" s="71">
        <v>3981</v>
      </c>
      <c r="AB403" s="71">
        <v>20940</v>
      </c>
      <c r="AC403" s="71">
        <v>2119</v>
      </c>
      <c r="AD403" s="71">
        <v>2.3446783322977969</v>
      </c>
      <c r="AE403" s="72"/>
      <c r="AF403" s="71">
        <v>34964011.257699043</v>
      </c>
      <c r="AG403" s="71">
        <v>950155.27816839842</v>
      </c>
      <c r="AH403" s="71">
        <v>951549.64774635364</v>
      </c>
      <c r="AI403" s="71">
        <v>38764396.38266886</v>
      </c>
      <c r="AJ403" s="71">
        <v>55101436.138126381</v>
      </c>
      <c r="AK403" s="71"/>
      <c r="AL403" s="71"/>
      <c r="AM403" s="71">
        <v>2732902.6482523554</v>
      </c>
      <c r="AN403" s="71"/>
      <c r="AO403" s="71"/>
      <c r="AP403" s="71">
        <v>133464451.35266139</v>
      </c>
      <c r="AQ403" s="72"/>
      <c r="AR403" s="71">
        <v>197</v>
      </c>
      <c r="AS403" s="71">
        <v>172</v>
      </c>
      <c r="AT403" s="71">
        <v>1</v>
      </c>
      <c r="AU403" s="71">
        <v>0</v>
      </c>
      <c r="AV403" s="71">
        <v>0</v>
      </c>
      <c r="AW403" s="71">
        <v>0</v>
      </c>
      <c r="AX403" s="71"/>
      <c r="AY403" s="72"/>
      <c r="AZ403" s="71">
        <v>919.76800000000003</v>
      </c>
      <c r="BA403" s="71">
        <v>25598.9</v>
      </c>
      <c r="BB403" s="71">
        <v>19.8</v>
      </c>
      <c r="BC403" s="71">
        <v>0</v>
      </c>
      <c r="BD403" s="71">
        <v>0</v>
      </c>
      <c r="BE403" s="71">
        <v>0</v>
      </c>
      <c r="BF403" s="71"/>
      <c r="BG403" s="72"/>
      <c r="BH403" s="71">
        <v>0</v>
      </c>
      <c r="BI403" s="71">
        <v>0</v>
      </c>
      <c r="BJ403" s="71">
        <v>31.821999999999999</v>
      </c>
      <c r="BK403" s="71">
        <v>0</v>
      </c>
      <c r="BL403" s="71">
        <v>0</v>
      </c>
      <c r="BM403" s="71">
        <v>0</v>
      </c>
      <c r="BN403" s="72"/>
      <c r="BO403" s="71">
        <v>0</v>
      </c>
      <c r="BP403" s="71">
        <v>0</v>
      </c>
      <c r="BQ403" s="71">
        <v>6</v>
      </c>
      <c r="BR403" s="71">
        <v>0</v>
      </c>
      <c r="BS403" s="71">
        <v>0</v>
      </c>
      <c r="BT403" s="71">
        <v>0</v>
      </c>
      <c r="BU403"/>
      <c r="BV403" s="70">
        <v>31.821999999999999</v>
      </c>
      <c r="BW403" s="70">
        <v>0</v>
      </c>
      <c r="BX403" s="70">
        <v>0</v>
      </c>
      <c r="BY403" s="70">
        <v>0</v>
      </c>
      <c r="BZ403" s="70">
        <v>0</v>
      </c>
      <c r="CA403" s="70">
        <v>0</v>
      </c>
      <c r="CB403" s="70">
        <v>0</v>
      </c>
      <c r="CC403" s="70">
        <v>0</v>
      </c>
      <c r="CD403" s="70">
        <v>0</v>
      </c>
    </row>
    <row r="404" spans="1:82">
      <c r="A404" s="70" t="s">
        <v>2281</v>
      </c>
      <c r="B404" s="70">
        <v>187</v>
      </c>
      <c r="C404" s="70">
        <v>18</v>
      </c>
      <c r="D404" s="70">
        <v>11</v>
      </c>
      <c r="E404" s="70">
        <v>2021</v>
      </c>
      <c r="F404" s="70" t="s">
        <v>160</v>
      </c>
      <c r="G404" s="70" t="s">
        <v>2263</v>
      </c>
      <c r="H404" s="70" t="s">
        <v>2264</v>
      </c>
      <c r="I404" s="148"/>
      <c r="J404" s="71">
        <v>33.543170905528179</v>
      </c>
      <c r="K404" s="71">
        <v>1.4230275717765315</v>
      </c>
      <c r="L404" s="71">
        <v>8.9208511349422519</v>
      </c>
      <c r="M404" s="71">
        <v>25.772874318045396</v>
      </c>
      <c r="N404" s="71">
        <v>32.283372503554332</v>
      </c>
      <c r="O404" s="71">
        <v>18.662291846977453</v>
      </c>
      <c r="P404" s="71">
        <v>18.191477764873412</v>
      </c>
      <c r="Q404" s="71">
        <v>1.20102279916526</v>
      </c>
      <c r="R404" s="71">
        <v>1.1839104600543148E-2</v>
      </c>
      <c r="S404" s="71">
        <v>2.3775479527227739</v>
      </c>
      <c r="T404" s="72"/>
      <c r="U404" s="71">
        <v>4552972</v>
      </c>
      <c r="V404" s="71">
        <v>645</v>
      </c>
      <c r="W404" s="71">
        <v>155</v>
      </c>
      <c r="X404" s="71">
        <v>6302</v>
      </c>
      <c r="Y404" s="71">
        <v>8537</v>
      </c>
      <c r="Z404" s="71">
        <v>13731</v>
      </c>
      <c r="AA404" s="71">
        <v>3915</v>
      </c>
      <c r="AB404" s="71">
        <v>20570</v>
      </c>
      <c r="AC404" s="71">
        <v>2035.9999999999998</v>
      </c>
      <c r="AD404" s="71">
        <v>2.3775479527227739</v>
      </c>
      <c r="AE404" s="72"/>
      <c r="AF404" s="71">
        <v>50990866.113168024</v>
      </c>
      <c r="AG404" s="71">
        <v>1002820.7184719946</v>
      </c>
      <c r="AH404" s="71">
        <v>886758.35141496069</v>
      </c>
      <c r="AI404" s="71">
        <v>40722191.484818034</v>
      </c>
      <c r="AJ404" s="71">
        <v>52814123.986378528</v>
      </c>
      <c r="AK404" s="71">
        <v>0</v>
      </c>
      <c r="AL404" s="71">
        <v>0</v>
      </c>
      <c r="AM404" s="71">
        <v>2700098.1722065061</v>
      </c>
      <c r="AN404" s="71">
        <v>0</v>
      </c>
      <c r="AO404" s="71">
        <v>0</v>
      </c>
      <c r="AP404" s="71">
        <v>149116858.82645804</v>
      </c>
      <c r="AQ404" s="72"/>
      <c r="AR404" s="71">
        <v>212</v>
      </c>
      <c r="AS404" s="71">
        <v>177</v>
      </c>
      <c r="AT404" s="71">
        <v>1</v>
      </c>
      <c r="AU404" s="71">
        <v>0</v>
      </c>
      <c r="AV404" s="71">
        <v>0</v>
      </c>
      <c r="AW404" s="71">
        <v>0</v>
      </c>
      <c r="AX404" s="71"/>
      <c r="AY404" s="72"/>
      <c r="AZ404" s="71">
        <v>1000.668</v>
      </c>
      <c r="BA404" s="71">
        <v>26496.9</v>
      </c>
      <c r="BB404" s="71">
        <v>19.8</v>
      </c>
      <c r="BC404" s="71">
        <v>0</v>
      </c>
      <c r="BD404" s="71">
        <v>0</v>
      </c>
      <c r="BE404" s="71">
        <v>0</v>
      </c>
      <c r="BF404" s="71"/>
      <c r="BG404" s="72"/>
      <c r="BH404" s="71">
        <v>0</v>
      </c>
      <c r="BI404" s="71">
        <v>0</v>
      </c>
      <c r="BJ404" s="71">
        <v>40.076000000000001</v>
      </c>
      <c r="BK404" s="71">
        <v>0</v>
      </c>
      <c r="BL404" s="71">
        <v>0</v>
      </c>
      <c r="BM404" s="71">
        <v>0</v>
      </c>
      <c r="BN404" s="72"/>
      <c r="BO404" s="71">
        <v>0</v>
      </c>
      <c r="BP404" s="71">
        <v>0</v>
      </c>
      <c r="BQ404" s="71">
        <v>6</v>
      </c>
      <c r="BR404" s="71">
        <v>0</v>
      </c>
      <c r="BS404" s="71">
        <v>0</v>
      </c>
      <c r="BT404" s="71">
        <v>0</v>
      </c>
      <c r="BU404"/>
      <c r="BV404" s="70">
        <v>40.076000000000001</v>
      </c>
      <c r="BW404" s="70">
        <v>0</v>
      </c>
      <c r="BX404" s="70">
        <v>0</v>
      </c>
      <c r="BY404" s="70">
        <v>0</v>
      </c>
      <c r="BZ404" s="70">
        <v>0</v>
      </c>
      <c r="CA404" s="70">
        <v>0</v>
      </c>
      <c r="CB404" s="70">
        <v>0</v>
      </c>
      <c r="CC404" s="70">
        <v>0</v>
      </c>
      <c r="CD404" s="70">
        <v>0</v>
      </c>
    </row>
    <row r="405" spans="1:82">
      <c r="A405" s="70" t="s">
        <v>2282</v>
      </c>
      <c r="B405" s="70">
        <v>187</v>
      </c>
      <c r="C405" s="70">
        <v>19</v>
      </c>
      <c r="D405" s="70">
        <v>11</v>
      </c>
      <c r="E405" s="70">
        <v>2022</v>
      </c>
      <c r="F405" s="70" t="s">
        <v>161</v>
      </c>
      <c r="G405" s="70" t="s">
        <v>2263</v>
      </c>
      <c r="H405" s="70" t="s">
        <v>2264</v>
      </c>
      <c r="I405" s="148"/>
      <c r="J405" s="71">
        <v>24.405467308544551</v>
      </c>
      <c r="K405" s="71">
        <v>1.3653143232279581</v>
      </c>
      <c r="L405" s="71">
        <v>7.0561544326139165</v>
      </c>
      <c r="M405" s="71">
        <v>26.039104889725934</v>
      </c>
      <c r="N405" s="71">
        <v>33.671838955589024</v>
      </c>
      <c r="O405" s="71">
        <v>19.540721600325217</v>
      </c>
      <c r="P405" s="71">
        <v>17.776441298682958</v>
      </c>
      <c r="Q405" s="71">
        <v>1.1871692439978612</v>
      </c>
      <c r="R405" s="71">
        <v>1.3093489432552724E-2</v>
      </c>
      <c r="S405" s="71">
        <v>1.5823099462603401</v>
      </c>
      <c r="T405" s="72"/>
      <c r="U405" s="71">
        <v>4686910</v>
      </c>
      <c r="V405" s="71">
        <v>645</v>
      </c>
      <c r="W405" s="71">
        <v>155</v>
      </c>
      <c r="X405" s="71">
        <v>6302</v>
      </c>
      <c r="Y405" s="71">
        <v>8484</v>
      </c>
      <c r="Z405" s="71">
        <v>13660</v>
      </c>
      <c r="AA405" s="71">
        <v>3884</v>
      </c>
      <c r="AB405" s="71">
        <v>20166</v>
      </c>
      <c r="AC405" s="71">
        <v>2279.9999999999995</v>
      </c>
      <c r="AD405" s="71">
        <v>1.5823099462603401</v>
      </c>
      <c r="AE405" s="72"/>
      <c r="AF405" s="71">
        <v>36141056.300934613</v>
      </c>
      <c r="AG405" s="71">
        <v>1020025.7736359962</v>
      </c>
      <c r="AH405" s="71">
        <v>797970.54736484762</v>
      </c>
      <c r="AI405" s="71">
        <v>38149146.780713573</v>
      </c>
      <c r="AJ405" s="71">
        <v>54956907.631279454</v>
      </c>
      <c r="AK405" s="71">
        <v>0</v>
      </c>
      <c r="AL405" s="71">
        <v>0</v>
      </c>
      <c r="AM405" s="71">
        <v>2603981.0190138924</v>
      </c>
      <c r="AN405" s="71">
        <v>0</v>
      </c>
      <c r="AO405" s="71">
        <v>0</v>
      </c>
      <c r="AP405" s="71">
        <v>133669088.05294238</v>
      </c>
      <c r="AQ405" s="72"/>
      <c r="AR405" s="71">
        <v>221</v>
      </c>
      <c r="AS405" s="71">
        <v>179</v>
      </c>
      <c r="AT405" s="71">
        <v>1</v>
      </c>
      <c r="AU405" s="71">
        <v>0</v>
      </c>
      <c r="AV405" s="71">
        <v>0</v>
      </c>
      <c r="AW405" s="71">
        <v>0</v>
      </c>
      <c r="AX405" s="71"/>
      <c r="AY405" s="72"/>
      <c r="AZ405" s="71">
        <v>1043.4680000000001</v>
      </c>
      <c r="BA405" s="71">
        <v>26595.899999999998</v>
      </c>
      <c r="BB405" s="71">
        <v>19.8</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2283</v>
      </c>
      <c r="B406" s="70">
        <v>187</v>
      </c>
      <c r="C406" s="70">
        <v>20</v>
      </c>
      <c r="D406" s="70">
        <v>11</v>
      </c>
      <c r="E406" s="70">
        <v>2023</v>
      </c>
      <c r="F406" s="70" t="s">
        <v>1539</v>
      </c>
      <c r="G406" s="1064" t="s">
        <v>2263</v>
      </c>
      <c r="H406" s="70" t="s">
        <v>2264</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233</v>
      </c>
      <c r="AS406" s="71">
        <v>179</v>
      </c>
      <c r="AT406" s="71">
        <v>1</v>
      </c>
      <c r="AU406" s="71">
        <v>0</v>
      </c>
      <c r="AV406" s="71">
        <v>0</v>
      </c>
      <c r="AW406" s="71">
        <v>0</v>
      </c>
      <c r="AX406" s="71"/>
      <c r="AY406" s="72"/>
      <c r="AZ406" s="71">
        <v>1106.268</v>
      </c>
      <c r="BA406" s="71">
        <v>26595.899999999998</v>
      </c>
      <c r="BB406" s="71">
        <v>19.8</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2284</v>
      </c>
      <c r="B407" s="70">
        <v>187</v>
      </c>
      <c r="C407" s="70">
        <v>21</v>
      </c>
      <c r="D407" s="70">
        <v>11</v>
      </c>
      <c r="E407" s="70">
        <v>2024</v>
      </c>
      <c r="F407" s="70" t="s">
        <v>1554</v>
      </c>
      <c r="G407" s="1064" t="s">
        <v>2263</v>
      </c>
      <c r="H407" s="70" t="s">
        <v>2264</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2285</v>
      </c>
      <c r="B408" s="70">
        <v>1</v>
      </c>
      <c r="C408" s="70">
        <v>1</v>
      </c>
      <c r="D408" s="70">
        <v>1</v>
      </c>
      <c r="E408" s="70">
        <v>1990</v>
      </c>
      <c r="F408" s="70" t="s">
        <v>787</v>
      </c>
      <c r="G408" s="70" t="s">
        <v>2286</v>
      </c>
      <c r="H408" s="70" t="s">
        <v>2287</v>
      </c>
      <c r="I408" s="148" t="s">
        <v>793</v>
      </c>
      <c r="J408" s="71">
        <v>18.47443453000691</v>
      </c>
      <c r="K408" s="71">
        <v>1.368686403886227</v>
      </c>
      <c r="L408" s="71">
        <v>0.51699275995416749</v>
      </c>
      <c r="M408" s="71">
        <v>7.9433986923770519</v>
      </c>
      <c r="N408" s="71">
        <v>13.122685098215911</v>
      </c>
      <c r="O408" s="71">
        <v>15.09560777013982</v>
      </c>
      <c r="P408" s="71">
        <v>12.297625936241021</v>
      </c>
      <c r="Q408" s="71">
        <v>1.3853262931014001</v>
      </c>
      <c r="R408" s="71">
        <v>0</v>
      </c>
      <c r="S408" s="71">
        <v>1.47865527350093</v>
      </c>
      <c r="T408" s="72"/>
      <c r="U408" s="71">
        <v>446862</v>
      </c>
      <c r="V408" s="71">
        <v>465</v>
      </c>
      <c r="W408" s="71">
        <v>5</v>
      </c>
      <c r="X408" s="71">
        <v>2676</v>
      </c>
      <c r="Y408" s="71">
        <v>5906</v>
      </c>
      <c r="Z408" s="71">
        <v>6209</v>
      </c>
      <c r="AA408" s="71">
        <v>2986</v>
      </c>
      <c r="AB408" s="71">
        <v>22493</v>
      </c>
      <c r="AC408" s="71">
        <v>0</v>
      </c>
      <c r="AD408" s="71">
        <v>1.47865527350093</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2288</v>
      </c>
      <c r="B409" s="70">
        <v>2</v>
      </c>
      <c r="C409" s="70">
        <v>2</v>
      </c>
      <c r="D409" s="70">
        <v>1</v>
      </c>
      <c r="E409" s="70">
        <v>2005</v>
      </c>
      <c r="F409" s="70" t="s">
        <v>789</v>
      </c>
      <c r="G409" s="70" t="s">
        <v>2286</v>
      </c>
      <c r="H409" s="70" t="s">
        <v>2287</v>
      </c>
      <c r="I409" s="148"/>
      <c r="J409" s="71">
        <v>148.96094393805541</v>
      </c>
      <c r="K409" s="71">
        <v>1.227901954029859</v>
      </c>
      <c r="L409" s="71">
        <v>8.6295708037572538</v>
      </c>
      <c r="M409" s="71">
        <v>18.75708718383585</v>
      </c>
      <c r="N409" s="71">
        <v>22.078568065127151</v>
      </c>
      <c r="O409" s="71">
        <v>27.758282074710749</v>
      </c>
      <c r="P409" s="71">
        <v>15.392738998092749</v>
      </c>
      <c r="Q409" s="71">
        <v>1.4518255123641699</v>
      </c>
      <c r="R409" s="71">
        <v>0</v>
      </c>
      <c r="S409" s="71">
        <v>2.3698060754803332</v>
      </c>
      <c r="T409" s="72"/>
      <c r="U409" s="71">
        <v>3781350</v>
      </c>
      <c r="V409" s="71">
        <v>519</v>
      </c>
      <c r="W409" s="71">
        <v>92</v>
      </c>
      <c r="X409" s="71">
        <v>3511</v>
      </c>
      <c r="Y409" s="71">
        <v>8409</v>
      </c>
      <c r="Z409" s="71">
        <v>13212</v>
      </c>
      <c r="AA409" s="71">
        <v>3061</v>
      </c>
      <c r="AB409" s="71">
        <v>24643</v>
      </c>
      <c r="AC409" s="71">
        <v>0</v>
      </c>
      <c r="AD409" s="71">
        <v>2.3698060754803332</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2289</v>
      </c>
      <c r="B410" s="70">
        <v>3</v>
      </c>
      <c r="C410" s="70">
        <v>3</v>
      </c>
      <c r="D410" s="70">
        <v>1</v>
      </c>
      <c r="E410" s="70">
        <v>2006</v>
      </c>
      <c r="F410" s="70" t="s">
        <v>790</v>
      </c>
      <c r="G410" s="70" t="s">
        <v>2286</v>
      </c>
      <c r="H410" s="70" t="s">
        <v>2287</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2290</v>
      </c>
      <c r="B411" s="70">
        <v>4</v>
      </c>
      <c r="C411" s="70">
        <v>4</v>
      </c>
      <c r="D411" s="70">
        <v>1</v>
      </c>
      <c r="E411" s="70">
        <v>2007</v>
      </c>
      <c r="F411" s="70" t="s">
        <v>791</v>
      </c>
      <c r="G411" s="70" t="s">
        <v>2286</v>
      </c>
      <c r="H411" s="70" t="s">
        <v>2287</v>
      </c>
      <c r="I411" s="148"/>
      <c r="J411" s="71">
        <v>168.50365343099281</v>
      </c>
      <c r="K411" s="71">
        <v>1.1740981406013551</v>
      </c>
      <c r="L411" s="71">
        <v>1.1408461158933989</v>
      </c>
      <c r="M411" s="71">
        <v>19.287792461276752</v>
      </c>
      <c r="N411" s="71">
        <v>26.503869106690772</v>
      </c>
      <c r="O411" s="71">
        <v>26.987136883344569</v>
      </c>
      <c r="P411" s="71">
        <v>15.738237346815151</v>
      </c>
      <c r="Q411" s="71">
        <v>1.4872264853446999</v>
      </c>
      <c r="R411" s="71">
        <v>0</v>
      </c>
      <c r="S411" s="71">
        <v>3.2417947500429731</v>
      </c>
      <c r="T411" s="72"/>
      <c r="U411" s="71">
        <v>4805999</v>
      </c>
      <c r="V411" s="71">
        <v>484</v>
      </c>
      <c r="W411" s="71">
        <v>14</v>
      </c>
      <c r="X411" s="71">
        <v>4323</v>
      </c>
      <c r="Y411" s="71">
        <v>8460</v>
      </c>
      <c r="Z411" s="71">
        <v>13353</v>
      </c>
      <c r="AA411" s="71">
        <v>3082</v>
      </c>
      <c r="AB411" s="71">
        <v>23909</v>
      </c>
      <c r="AC411" s="71">
        <v>0</v>
      </c>
      <c r="AD411" s="71">
        <v>3.2417947500429731</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2291</v>
      </c>
      <c r="B412" s="70">
        <v>5</v>
      </c>
      <c r="C412" s="70">
        <v>5</v>
      </c>
      <c r="D412" s="70">
        <v>1</v>
      </c>
      <c r="E412" s="70">
        <v>2008</v>
      </c>
      <c r="F412" s="70" t="s">
        <v>792</v>
      </c>
      <c r="G412" s="70" t="s">
        <v>2286</v>
      </c>
      <c r="H412" s="70" t="s">
        <v>2287</v>
      </c>
      <c r="I412" s="148"/>
      <c r="J412" s="71">
        <v>146.80361189565801</v>
      </c>
      <c r="K412" s="71">
        <v>0.92393925147910483</v>
      </c>
      <c r="L412" s="71">
        <v>2.2166503099752051</v>
      </c>
      <c r="M412" s="71">
        <v>21.773726436990081</v>
      </c>
      <c r="N412" s="71">
        <v>25.259164995473359</v>
      </c>
      <c r="O412" s="71">
        <v>26.09548378490857</v>
      </c>
      <c r="P412" s="71">
        <v>15.087816753046001</v>
      </c>
      <c r="Q412" s="71">
        <v>1.43886537893406</v>
      </c>
      <c r="R412" s="71">
        <v>0</v>
      </c>
      <c r="S412" s="71">
        <v>1.8238782270358569</v>
      </c>
      <c r="T412" s="72"/>
      <c r="U412" s="71">
        <v>4836997</v>
      </c>
      <c r="V412" s="71">
        <v>484</v>
      </c>
      <c r="W412" s="71">
        <v>31</v>
      </c>
      <c r="X412" s="71">
        <v>4323</v>
      </c>
      <c r="Y412" s="71">
        <v>8506</v>
      </c>
      <c r="Z412" s="71">
        <v>13365</v>
      </c>
      <c r="AA412" s="71">
        <v>2958</v>
      </c>
      <c r="AB412" s="71">
        <v>23512</v>
      </c>
      <c r="AC412" s="71">
        <v>0</v>
      </c>
      <c r="AD412" s="71">
        <v>1.8238782270358569</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2292</v>
      </c>
      <c r="B413" s="70">
        <v>6</v>
      </c>
      <c r="C413" s="70">
        <v>6</v>
      </c>
      <c r="D413" s="70">
        <v>1</v>
      </c>
      <c r="E413" s="70">
        <v>2009</v>
      </c>
      <c r="F413" s="70" t="s">
        <v>176</v>
      </c>
      <c r="G413" s="70" t="s">
        <v>2286</v>
      </c>
      <c r="H413" s="70" t="s">
        <v>2287</v>
      </c>
      <c r="I413" s="148"/>
      <c r="J413" s="71">
        <v>119.1554256031656</v>
      </c>
      <c r="K413" s="71">
        <v>0.78713890746989645</v>
      </c>
      <c r="L413" s="71">
        <v>1.8297496097586281</v>
      </c>
      <c r="M413" s="71">
        <v>20.05923338176056</v>
      </c>
      <c r="N413" s="71">
        <v>23.4081964731119</v>
      </c>
      <c r="O413" s="71">
        <v>26.609990257682391</v>
      </c>
      <c r="P413" s="71">
        <v>14.34890346475847</v>
      </c>
      <c r="Q413" s="71">
        <v>1.3495838459551599</v>
      </c>
      <c r="R413" s="71">
        <v>0</v>
      </c>
      <c r="S413" s="71">
        <v>1.448391135214788</v>
      </c>
      <c r="T413" s="72"/>
      <c r="U413" s="71">
        <v>3392542</v>
      </c>
      <c r="V413" s="71">
        <v>530</v>
      </c>
      <c r="W413" s="71">
        <v>33</v>
      </c>
      <c r="X413" s="71">
        <v>4533</v>
      </c>
      <c r="Y413" s="71">
        <v>8555</v>
      </c>
      <c r="Z413" s="71">
        <v>13452</v>
      </c>
      <c r="AA413" s="71">
        <v>2888</v>
      </c>
      <c r="AB413" s="71">
        <v>23150</v>
      </c>
      <c r="AC413" s="71">
        <v>0</v>
      </c>
      <c r="AD413" s="71">
        <v>1.448391135214788</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10</v>
      </c>
      <c r="BK413" s="71">
        <v>0</v>
      </c>
      <c r="BL413" s="71">
        <v>0</v>
      </c>
      <c r="BM413" s="71">
        <v>0</v>
      </c>
      <c r="BN413" s="72"/>
      <c r="BO413" s="71">
        <v>0</v>
      </c>
      <c r="BP413" s="71">
        <v>0</v>
      </c>
      <c r="BQ413" s="71">
        <v>1</v>
      </c>
      <c r="BR413" s="71">
        <v>0</v>
      </c>
      <c r="BS413" s="71">
        <v>0</v>
      </c>
      <c r="BT413" s="71">
        <v>0</v>
      </c>
      <c r="BU413"/>
      <c r="BV413" s="70">
        <v>10</v>
      </c>
      <c r="BW413" s="70">
        <v>0</v>
      </c>
      <c r="BX413" s="70">
        <v>0</v>
      </c>
      <c r="BY413" s="70">
        <v>0</v>
      </c>
      <c r="BZ413" s="70">
        <v>0</v>
      </c>
      <c r="CA413" s="70">
        <v>0</v>
      </c>
      <c r="CB413" s="70">
        <v>0</v>
      </c>
      <c r="CC413" s="70">
        <v>0</v>
      </c>
      <c r="CD413" s="70">
        <v>0</v>
      </c>
    </row>
    <row r="414" spans="1:82">
      <c r="A414" s="70" t="s">
        <v>2293</v>
      </c>
      <c r="B414" s="70">
        <v>7</v>
      </c>
      <c r="C414" s="70">
        <v>7</v>
      </c>
      <c r="D414" s="70">
        <v>1</v>
      </c>
      <c r="E414" s="70">
        <v>2010</v>
      </c>
      <c r="F414" s="70" t="s">
        <v>177</v>
      </c>
      <c r="G414" s="70" t="s">
        <v>2286</v>
      </c>
      <c r="H414" s="70" t="s">
        <v>2287</v>
      </c>
      <c r="I414" s="148"/>
      <c r="J414" s="71">
        <v>132.89711922379999</v>
      </c>
      <c r="K414" s="71">
        <v>0.8388737885076788</v>
      </c>
      <c r="L414" s="71">
        <v>1.7323276392769129</v>
      </c>
      <c r="M414" s="71">
        <v>20.023191202524639</v>
      </c>
      <c r="N414" s="71">
        <v>24.023812748513109</v>
      </c>
      <c r="O414" s="71">
        <v>26.396337156191759</v>
      </c>
      <c r="P414" s="71">
        <v>14.24252538173104</v>
      </c>
      <c r="Q414" s="71">
        <v>1.3883452087077</v>
      </c>
      <c r="R414" s="71">
        <v>0</v>
      </c>
      <c r="S414" s="71">
        <v>1.4740364588675789</v>
      </c>
      <c r="T414" s="72"/>
      <c r="U414" s="71">
        <v>3433622</v>
      </c>
      <c r="V414" s="71">
        <v>530</v>
      </c>
      <c r="W414" s="71">
        <v>33</v>
      </c>
      <c r="X414" s="71">
        <v>4533</v>
      </c>
      <c r="Y414" s="71">
        <v>8595</v>
      </c>
      <c r="Z414" s="71">
        <v>13406</v>
      </c>
      <c r="AA414" s="71">
        <v>2795</v>
      </c>
      <c r="AB414" s="71">
        <v>22820</v>
      </c>
      <c r="AC414" s="71">
        <v>0</v>
      </c>
      <c r="AD414" s="71">
        <v>1.4740364588675789</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9.8620000000000001</v>
      </c>
      <c r="BK414" s="71">
        <v>0</v>
      </c>
      <c r="BL414" s="71">
        <v>0</v>
      </c>
      <c r="BM414" s="71">
        <v>0</v>
      </c>
      <c r="BN414" s="72"/>
      <c r="BO414" s="71">
        <v>0</v>
      </c>
      <c r="BP414" s="71">
        <v>0</v>
      </c>
      <c r="BQ414" s="71">
        <v>1</v>
      </c>
      <c r="BR414" s="71">
        <v>0</v>
      </c>
      <c r="BS414" s="71">
        <v>0</v>
      </c>
      <c r="BT414" s="71">
        <v>0</v>
      </c>
      <c r="BU414"/>
      <c r="BV414" s="70">
        <v>9.8620000000000001</v>
      </c>
      <c r="BW414" s="70">
        <v>0</v>
      </c>
      <c r="BX414" s="70">
        <v>0</v>
      </c>
      <c r="BY414" s="70">
        <v>0</v>
      </c>
      <c r="BZ414" s="70">
        <v>0</v>
      </c>
      <c r="CA414" s="70">
        <v>0</v>
      </c>
      <c r="CB414" s="70">
        <v>0</v>
      </c>
      <c r="CC414" s="70">
        <v>0</v>
      </c>
      <c r="CD414" s="70">
        <v>0</v>
      </c>
    </row>
    <row r="415" spans="1:82">
      <c r="A415" s="70" t="s">
        <v>2294</v>
      </c>
      <c r="B415" s="70">
        <v>8</v>
      </c>
      <c r="C415" s="70">
        <v>8</v>
      </c>
      <c r="D415" s="70">
        <v>1</v>
      </c>
      <c r="E415" s="70">
        <v>2011</v>
      </c>
      <c r="F415" s="70" t="s">
        <v>178</v>
      </c>
      <c r="G415" s="70" t="s">
        <v>2286</v>
      </c>
      <c r="H415" s="70" t="s">
        <v>2287</v>
      </c>
      <c r="I415" s="148"/>
      <c r="J415" s="71">
        <v>165.0650785352596</v>
      </c>
      <c r="K415" s="71">
        <v>1.324243087237039</v>
      </c>
      <c r="L415" s="71">
        <v>1.6889186900512521</v>
      </c>
      <c r="M415" s="71">
        <v>23.197862114227309</v>
      </c>
      <c r="N415" s="71">
        <v>25.34666278833793</v>
      </c>
      <c r="O415" s="71">
        <v>25.948770812002515</v>
      </c>
      <c r="P415" s="71">
        <v>13.816094005035382</v>
      </c>
      <c r="Q415" s="71">
        <v>1.57779043087135</v>
      </c>
      <c r="R415" s="71">
        <v>0</v>
      </c>
      <c r="S415" s="71">
        <v>1.662882562817513</v>
      </c>
      <c r="T415" s="72"/>
      <c r="U415" s="71">
        <v>4464913</v>
      </c>
      <c r="V415" s="71">
        <v>530</v>
      </c>
      <c r="W415" s="71">
        <v>33</v>
      </c>
      <c r="X415" s="71">
        <v>4533</v>
      </c>
      <c r="Y415" s="71">
        <v>8630</v>
      </c>
      <c r="Z415" s="71">
        <v>13465</v>
      </c>
      <c r="AA415" s="71">
        <v>2792</v>
      </c>
      <c r="AB415" s="71">
        <v>22483</v>
      </c>
      <c r="AC415" s="71">
        <v>0</v>
      </c>
      <c r="AD415" s="71">
        <v>1.662882562817513</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13.37</v>
      </c>
      <c r="BK415" s="71">
        <v>0</v>
      </c>
      <c r="BL415" s="71">
        <v>0</v>
      </c>
      <c r="BM415" s="71">
        <v>0</v>
      </c>
      <c r="BN415" s="72"/>
      <c r="BO415" s="71">
        <v>0</v>
      </c>
      <c r="BP415" s="71">
        <v>0</v>
      </c>
      <c r="BQ415" s="71">
        <v>2</v>
      </c>
      <c r="BR415" s="71">
        <v>0</v>
      </c>
      <c r="BS415" s="71">
        <v>0</v>
      </c>
      <c r="BT415" s="71">
        <v>0</v>
      </c>
      <c r="BU415"/>
      <c r="BV415" s="70">
        <v>13.37</v>
      </c>
      <c r="BW415" s="70">
        <v>0</v>
      </c>
      <c r="BX415" s="70">
        <v>0</v>
      </c>
      <c r="BY415" s="70">
        <v>0</v>
      </c>
      <c r="BZ415" s="70">
        <v>0</v>
      </c>
      <c r="CA415" s="70">
        <v>0</v>
      </c>
      <c r="CB415" s="70">
        <v>0</v>
      </c>
      <c r="CC415" s="70">
        <v>0</v>
      </c>
      <c r="CD415" s="70">
        <v>0</v>
      </c>
    </row>
    <row r="416" spans="1:82">
      <c r="A416" s="70" t="s">
        <v>2295</v>
      </c>
      <c r="B416" s="70">
        <v>9</v>
      </c>
      <c r="C416" s="70">
        <v>9</v>
      </c>
      <c r="D416" s="70">
        <v>1</v>
      </c>
      <c r="E416" s="70">
        <v>2012</v>
      </c>
      <c r="F416" s="70" t="s">
        <v>179</v>
      </c>
      <c r="G416" s="70" t="s">
        <v>2286</v>
      </c>
      <c r="H416" s="70" t="s">
        <v>2287</v>
      </c>
      <c r="I416" s="148"/>
      <c r="J416" s="71">
        <v>57.372291855930051</v>
      </c>
      <c r="K416" s="71">
        <v>1.3138796950157141</v>
      </c>
      <c r="L416" s="71">
        <v>1.6956587295576619</v>
      </c>
      <c r="M416" s="71">
        <v>25.923676076785171</v>
      </c>
      <c r="N416" s="71">
        <v>28.06781214326066</v>
      </c>
      <c r="O416" s="71">
        <v>25.807670723991983</v>
      </c>
      <c r="P416" s="71">
        <v>13.556291114543406</v>
      </c>
      <c r="Q416" s="71">
        <v>1.6986070926013399</v>
      </c>
      <c r="R416" s="71">
        <v>0</v>
      </c>
      <c r="S416" s="71">
        <v>1.727719564341301</v>
      </c>
      <c r="T416" s="72"/>
      <c r="U416" s="71">
        <v>1559352</v>
      </c>
      <c r="V416" s="71">
        <v>530</v>
      </c>
      <c r="W416" s="71">
        <v>33</v>
      </c>
      <c r="X416" s="71">
        <v>4533</v>
      </c>
      <c r="Y416" s="71">
        <v>8693</v>
      </c>
      <c r="Z416" s="71">
        <v>13498</v>
      </c>
      <c r="AA416" s="71">
        <v>2724</v>
      </c>
      <c r="AB416" s="71">
        <v>22278</v>
      </c>
      <c r="AC416" s="71">
        <v>0</v>
      </c>
      <c r="AD416" s="71">
        <v>1.727719564341301</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14.920999999999999</v>
      </c>
      <c r="BK416" s="71">
        <v>0</v>
      </c>
      <c r="BL416" s="71">
        <v>0</v>
      </c>
      <c r="BM416" s="71">
        <v>0</v>
      </c>
      <c r="BN416" s="72"/>
      <c r="BO416" s="71">
        <v>0</v>
      </c>
      <c r="BP416" s="71">
        <v>0</v>
      </c>
      <c r="BQ416" s="71">
        <v>2</v>
      </c>
      <c r="BR416" s="71">
        <v>0</v>
      </c>
      <c r="BS416" s="71">
        <v>0</v>
      </c>
      <c r="BT416" s="71">
        <v>0</v>
      </c>
      <c r="BU416"/>
      <c r="BV416" s="70">
        <v>14.920999999999999</v>
      </c>
      <c r="BW416" s="70">
        <v>0</v>
      </c>
      <c r="BX416" s="70">
        <v>0</v>
      </c>
      <c r="BY416" s="70">
        <v>0</v>
      </c>
      <c r="BZ416" s="70">
        <v>0</v>
      </c>
      <c r="CA416" s="70">
        <v>0</v>
      </c>
      <c r="CB416" s="70">
        <v>0</v>
      </c>
      <c r="CC416" s="70">
        <v>0</v>
      </c>
      <c r="CD416" s="70">
        <v>0</v>
      </c>
    </row>
    <row r="417" spans="1:82">
      <c r="A417" s="70" t="s">
        <v>2296</v>
      </c>
      <c r="B417" s="70">
        <v>10</v>
      </c>
      <c r="C417" s="70">
        <v>10</v>
      </c>
      <c r="D417" s="70">
        <v>1</v>
      </c>
      <c r="E417" s="70">
        <v>2013</v>
      </c>
      <c r="F417" s="70" t="s">
        <v>180</v>
      </c>
      <c r="G417" s="70" t="s">
        <v>2286</v>
      </c>
      <c r="H417" s="70" t="s">
        <v>2287</v>
      </c>
      <c r="I417" s="148"/>
      <c r="J417" s="71">
        <v>141.5145403942513</v>
      </c>
      <c r="K417" s="71">
        <v>1.171043994397081</v>
      </c>
      <c r="L417" s="71">
        <v>1.696089318667459</v>
      </c>
      <c r="M417" s="71">
        <v>25.70297708030261</v>
      </c>
      <c r="N417" s="71">
        <v>29.556593688119762</v>
      </c>
      <c r="O417" s="71">
        <v>24.70465347756382</v>
      </c>
      <c r="P417" s="71">
        <v>13.497473311535568</v>
      </c>
      <c r="Q417" s="71">
        <v>1.7026585673878101</v>
      </c>
      <c r="R417" s="71">
        <v>0</v>
      </c>
      <c r="S417" s="71">
        <v>1.176295759416871</v>
      </c>
      <c r="T417" s="72"/>
      <c r="U417" s="71">
        <v>3746722</v>
      </c>
      <c r="V417" s="71">
        <v>530</v>
      </c>
      <c r="W417" s="71">
        <v>33</v>
      </c>
      <c r="X417" s="71">
        <v>4533</v>
      </c>
      <c r="Y417" s="71">
        <v>8710</v>
      </c>
      <c r="Z417" s="71">
        <v>13498</v>
      </c>
      <c r="AA417" s="71">
        <v>2702</v>
      </c>
      <c r="AB417" s="71">
        <v>22011</v>
      </c>
      <c r="AC417" s="71">
        <v>0</v>
      </c>
      <c r="AD417" s="71">
        <v>1.176295759416871</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17.056999999999999</v>
      </c>
      <c r="BK417" s="71">
        <v>0</v>
      </c>
      <c r="BL417" s="71">
        <v>0</v>
      </c>
      <c r="BM417" s="71">
        <v>0</v>
      </c>
      <c r="BN417" s="72"/>
      <c r="BO417" s="71">
        <v>0</v>
      </c>
      <c r="BP417" s="71">
        <v>0</v>
      </c>
      <c r="BQ417" s="71">
        <v>2</v>
      </c>
      <c r="BR417" s="71">
        <v>0</v>
      </c>
      <c r="BS417" s="71">
        <v>0</v>
      </c>
      <c r="BT417" s="71">
        <v>0</v>
      </c>
      <c r="BU417"/>
      <c r="BV417" s="70">
        <v>17.056999999999999</v>
      </c>
      <c r="BW417" s="70">
        <v>0</v>
      </c>
      <c r="BX417" s="70">
        <v>0</v>
      </c>
      <c r="BY417" s="70">
        <v>0</v>
      </c>
      <c r="BZ417" s="70">
        <v>0</v>
      </c>
      <c r="CA417" s="70">
        <v>0</v>
      </c>
      <c r="CB417" s="70">
        <v>0</v>
      </c>
      <c r="CC417" s="70">
        <v>0</v>
      </c>
      <c r="CD417" s="70">
        <v>0</v>
      </c>
    </row>
    <row r="418" spans="1:82">
      <c r="A418" s="70" t="s">
        <v>2297</v>
      </c>
      <c r="B418" s="70">
        <v>11</v>
      </c>
      <c r="C418" s="70">
        <v>11</v>
      </c>
      <c r="D418" s="70">
        <v>1</v>
      </c>
      <c r="E418" s="70">
        <v>2014</v>
      </c>
      <c r="F418" s="70" t="s">
        <v>181</v>
      </c>
      <c r="G418" s="70" t="s">
        <v>2286</v>
      </c>
      <c r="H418" s="70" t="s">
        <v>2287</v>
      </c>
      <c r="I418" s="148"/>
      <c r="J418" s="71">
        <v>96.395025060063659</v>
      </c>
      <c r="K418" s="71">
        <v>0.84877878817398023</v>
      </c>
      <c r="L418" s="71">
        <v>0.9742121718737472</v>
      </c>
      <c r="M418" s="71">
        <v>25.54639338851451</v>
      </c>
      <c r="N418" s="71">
        <v>24.45256270303064</v>
      </c>
      <c r="O418" s="71">
        <v>23.381528413240385</v>
      </c>
      <c r="P418" s="71">
        <v>13.452140548004699</v>
      </c>
      <c r="Q418" s="71">
        <v>1.6128186037737799</v>
      </c>
      <c r="R418" s="71">
        <v>0</v>
      </c>
      <c r="S418" s="71">
        <v>1.373450886073474</v>
      </c>
      <c r="T418" s="72"/>
      <c r="U418" s="71">
        <v>2809516</v>
      </c>
      <c r="V418" s="71">
        <v>355</v>
      </c>
      <c r="W418" s="71">
        <v>17</v>
      </c>
      <c r="X418" s="71">
        <v>4899</v>
      </c>
      <c r="Y418" s="71">
        <v>8759</v>
      </c>
      <c r="Z418" s="71">
        <v>13455</v>
      </c>
      <c r="AA418" s="71">
        <v>2679</v>
      </c>
      <c r="AB418" s="71">
        <v>21731</v>
      </c>
      <c r="AC418" s="71">
        <v>0</v>
      </c>
      <c r="AD418" s="71">
        <v>1.373450886073474</v>
      </c>
      <c r="AE418" s="72"/>
      <c r="AF418" s="71"/>
      <c r="AG418" s="71"/>
      <c r="AH418" s="71"/>
      <c r="AI418" s="71"/>
      <c r="AJ418" s="71"/>
      <c r="AK418" s="71"/>
      <c r="AL418" s="71"/>
      <c r="AM418" s="71"/>
      <c r="AN418" s="71"/>
      <c r="AO418" s="71"/>
      <c r="AP418" s="71"/>
      <c r="AQ418" s="72"/>
      <c r="AR418" s="71">
        <v>201</v>
      </c>
      <c r="AS418" s="71">
        <v>39</v>
      </c>
      <c r="AT418" s="71">
        <v>0</v>
      </c>
      <c r="AU418" s="71">
        <v>0</v>
      </c>
      <c r="AV418" s="71">
        <v>0</v>
      </c>
      <c r="AW418" s="71">
        <v>0</v>
      </c>
      <c r="AX418" s="71"/>
      <c r="AY418" s="72"/>
      <c r="AZ418" s="71">
        <v>822.9</v>
      </c>
      <c r="BA418" s="71">
        <v>1262.5</v>
      </c>
      <c r="BB418" s="71">
        <v>0</v>
      </c>
      <c r="BC418" s="71">
        <v>0</v>
      </c>
      <c r="BD418" s="71">
        <v>0</v>
      </c>
      <c r="BE418" s="71">
        <v>0</v>
      </c>
      <c r="BF418" s="71"/>
      <c r="BG418" s="72"/>
      <c r="BH418" s="71">
        <v>0</v>
      </c>
      <c r="BI418" s="71">
        <v>0</v>
      </c>
      <c r="BJ418" s="71">
        <v>15.696999999999999</v>
      </c>
      <c r="BK418" s="71">
        <v>0</v>
      </c>
      <c r="BL418" s="71">
        <v>0</v>
      </c>
      <c r="BM418" s="71">
        <v>0</v>
      </c>
      <c r="BN418" s="72"/>
      <c r="BO418" s="71">
        <v>0</v>
      </c>
      <c r="BP418" s="71">
        <v>0</v>
      </c>
      <c r="BQ418" s="71">
        <v>2</v>
      </c>
      <c r="BR418" s="71">
        <v>0</v>
      </c>
      <c r="BS418" s="71">
        <v>0</v>
      </c>
      <c r="BT418" s="71">
        <v>0</v>
      </c>
      <c r="BU418"/>
      <c r="BV418" s="70">
        <v>15.696999999999999</v>
      </c>
      <c r="BW418" s="70">
        <v>0</v>
      </c>
      <c r="BX418" s="70">
        <v>0</v>
      </c>
      <c r="BY418" s="70">
        <v>0</v>
      </c>
      <c r="BZ418" s="70">
        <v>0</v>
      </c>
      <c r="CA418" s="70">
        <v>0</v>
      </c>
      <c r="CB418" s="70">
        <v>0</v>
      </c>
      <c r="CC418" s="70">
        <v>0</v>
      </c>
      <c r="CD418" s="70">
        <v>0</v>
      </c>
    </row>
    <row r="419" spans="1:82">
      <c r="A419" s="70" t="s">
        <v>2298</v>
      </c>
      <c r="B419" s="70">
        <v>12</v>
      </c>
      <c r="C419" s="70">
        <v>12</v>
      </c>
      <c r="D419" s="70">
        <v>1</v>
      </c>
      <c r="E419" s="70">
        <v>2015</v>
      </c>
      <c r="F419" s="70" t="s">
        <v>182</v>
      </c>
      <c r="G419" s="70" t="s">
        <v>2286</v>
      </c>
      <c r="H419" s="70" t="s">
        <v>2287</v>
      </c>
      <c r="I419" s="148"/>
      <c r="J419" s="71">
        <v>67.065246200569661</v>
      </c>
      <c r="K419" s="71">
        <v>0.84290787561831459</v>
      </c>
      <c r="L419" s="71">
        <v>1.0233291961622979</v>
      </c>
      <c r="M419" s="71">
        <v>25.954217521936989</v>
      </c>
      <c r="N419" s="71">
        <v>22.913799515472661</v>
      </c>
      <c r="O419" s="71">
        <v>23.127670012659927</v>
      </c>
      <c r="P419" s="71">
        <v>13.30195904666566</v>
      </c>
      <c r="Q419" s="71">
        <v>1.56504119663463</v>
      </c>
      <c r="R419" s="71">
        <v>0</v>
      </c>
      <c r="S419" s="71">
        <v>1.7203956026108851</v>
      </c>
      <c r="T419" s="72"/>
      <c r="U419" s="71">
        <v>1932550</v>
      </c>
      <c r="V419" s="71">
        <v>355</v>
      </c>
      <c r="W419" s="71">
        <v>17</v>
      </c>
      <c r="X419" s="71">
        <v>4899</v>
      </c>
      <c r="Y419" s="71">
        <v>8831</v>
      </c>
      <c r="Z419" s="71">
        <v>13437</v>
      </c>
      <c r="AA419" s="71">
        <v>2647</v>
      </c>
      <c r="AB419" s="71">
        <v>21541</v>
      </c>
      <c r="AC419" s="71">
        <v>0</v>
      </c>
      <c r="AD419" s="71">
        <v>1.7203956026108851</v>
      </c>
      <c r="AE419" s="72"/>
      <c r="AF419" s="71">
        <v>20755587.752751209</v>
      </c>
      <c r="AG419" s="71">
        <v>725359.82621538697</v>
      </c>
      <c r="AH419" s="71">
        <v>213847.86319468971</v>
      </c>
      <c r="AI419" s="71">
        <v>36824477.6937638</v>
      </c>
      <c r="AJ419" s="71">
        <v>31607599.115141589</v>
      </c>
      <c r="AK419" s="71">
        <v>0</v>
      </c>
      <c r="AL419" s="71">
        <v>0</v>
      </c>
      <c r="AM419" s="71">
        <v>2952103.688903546</v>
      </c>
      <c r="AN419" s="71">
        <v>0</v>
      </c>
      <c r="AO419" s="71">
        <v>0</v>
      </c>
      <c r="AP419" s="71">
        <v>93078975.93997021</v>
      </c>
      <c r="AQ419" s="72"/>
      <c r="AR419" s="71">
        <v>240</v>
      </c>
      <c r="AS419" s="71">
        <v>70</v>
      </c>
      <c r="AT419" s="71">
        <v>0</v>
      </c>
      <c r="AU419" s="71">
        <v>0</v>
      </c>
      <c r="AV419" s="71">
        <v>0</v>
      </c>
      <c r="AW419" s="71">
        <v>0</v>
      </c>
      <c r="AX419" s="71"/>
      <c r="AY419" s="72"/>
      <c r="AZ419" s="71">
        <v>994.09999999999991</v>
      </c>
      <c r="BA419" s="71">
        <v>2865.9</v>
      </c>
      <c r="BB419" s="71">
        <v>0</v>
      </c>
      <c r="BC419" s="71">
        <v>0</v>
      </c>
      <c r="BD419" s="71">
        <v>0</v>
      </c>
      <c r="BE419" s="71">
        <v>0</v>
      </c>
      <c r="BF419" s="71"/>
      <c r="BG419" s="72"/>
      <c r="BH419" s="71">
        <v>0</v>
      </c>
      <c r="BI419" s="71">
        <v>0</v>
      </c>
      <c r="BJ419" s="71">
        <v>17.048999999999999</v>
      </c>
      <c r="BK419" s="71">
        <v>0</v>
      </c>
      <c r="BL419" s="71">
        <v>0</v>
      </c>
      <c r="BM419" s="71">
        <v>0</v>
      </c>
      <c r="BN419" s="72"/>
      <c r="BO419" s="71">
        <v>0</v>
      </c>
      <c r="BP419" s="71">
        <v>0</v>
      </c>
      <c r="BQ419" s="71">
        <v>2</v>
      </c>
      <c r="BR419" s="71">
        <v>0</v>
      </c>
      <c r="BS419" s="71">
        <v>0</v>
      </c>
      <c r="BT419" s="71">
        <v>0</v>
      </c>
      <c r="BU419"/>
      <c r="BV419" s="70">
        <v>17.048999999999999</v>
      </c>
      <c r="BW419" s="70">
        <v>0</v>
      </c>
      <c r="BX419" s="70">
        <v>0</v>
      </c>
      <c r="BY419" s="70">
        <v>0</v>
      </c>
      <c r="BZ419" s="70">
        <v>0</v>
      </c>
      <c r="CA419" s="70">
        <v>0</v>
      </c>
      <c r="CB419" s="70">
        <v>0</v>
      </c>
      <c r="CC419" s="70">
        <v>0</v>
      </c>
      <c r="CD419" s="70">
        <v>0</v>
      </c>
    </row>
    <row r="420" spans="1:82">
      <c r="A420" s="70" t="s">
        <v>2299</v>
      </c>
      <c r="B420" s="70">
        <v>13</v>
      </c>
      <c r="C420" s="70">
        <v>13</v>
      </c>
      <c r="D420" s="70">
        <v>1</v>
      </c>
      <c r="E420" s="70">
        <v>2016</v>
      </c>
      <c r="F420" s="70" t="s">
        <v>155</v>
      </c>
      <c r="G420" s="70" t="s">
        <v>2286</v>
      </c>
      <c r="H420" s="70" t="s">
        <v>2287</v>
      </c>
      <c r="I420" s="148"/>
      <c r="J420" s="71">
        <v>104.91346587455074</v>
      </c>
      <c r="K420" s="71">
        <v>0.81231458502871068</v>
      </c>
      <c r="L420" s="71">
        <v>1.1903124627268153</v>
      </c>
      <c r="M420" s="71">
        <v>22.321261345569475</v>
      </c>
      <c r="N420" s="71">
        <v>24.223901070254755</v>
      </c>
      <c r="O420" s="71">
        <v>22.892727463853923</v>
      </c>
      <c r="P420" s="71">
        <v>12.919341622667451</v>
      </c>
      <c r="Q420" s="71">
        <v>1.5022726003694289</v>
      </c>
      <c r="R420" s="71">
        <v>0</v>
      </c>
      <c r="S420" s="71">
        <v>1.8286380741727952</v>
      </c>
      <c r="T420" s="72"/>
      <c r="U420" s="71">
        <v>2856229</v>
      </c>
      <c r="V420" s="71">
        <v>355</v>
      </c>
      <c r="W420" s="71">
        <v>17</v>
      </c>
      <c r="X420" s="71">
        <v>4899</v>
      </c>
      <c r="Y420" s="71">
        <v>8908</v>
      </c>
      <c r="Z420" s="71">
        <v>13464</v>
      </c>
      <c r="AA420" s="71">
        <v>2659</v>
      </c>
      <c r="AB420" s="71">
        <v>21269</v>
      </c>
      <c r="AC420" s="71">
        <v>0</v>
      </c>
      <c r="AD420" s="71">
        <v>1.828638074172795</v>
      </c>
      <c r="AE420" s="72"/>
      <c r="AF420" s="71">
        <v>33695205.194153734</v>
      </c>
      <c r="AG420" s="71">
        <v>691153.44844748068</v>
      </c>
      <c r="AH420" s="71">
        <v>196916.63244262169</v>
      </c>
      <c r="AI420" s="71">
        <v>34267150.307176158</v>
      </c>
      <c r="AJ420" s="71">
        <v>33464838.83569042</v>
      </c>
      <c r="AK420" s="71">
        <v>0</v>
      </c>
      <c r="AL420" s="71">
        <v>0</v>
      </c>
      <c r="AM420" s="71">
        <v>2917091.7646579812</v>
      </c>
      <c r="AN420" s="71">
        <v>0</v>
      </c>
      <c r="AO420" s="71">
        <v>0</v>
      </c>
      <c r="AP420" s="71">
        <v>105232356.18256839</v>
      </c>
      <c r="AQ420" s="72"/>
      <c r="AR420" s="71">
        <v>267</v>
      </c>
      <c r="AS420" s="71">
        <v>83</v>
      </c>
      <c r="AT420" s="71">
        <v>0</v>
      </c>
      <c r="AU420" s="71">
        <v>0</v>
      </c>
      <c r="AV420" s="71">
        <v>0</v>
      </c>
      <c r="AW420" s="71">
        <v>1</v>
      </c>
      <c r="AX420" s="71"/>
      <c r="AY420" s="72"/>
      <c r="AZ420" s="71">
        <v>1140.9000000000001</v>
      </c>
      <c r="BA420" s="71">
        <v>3690.9</v>
      </c>
      <c r="BB420" s="71">
        <v>0</v>
      </c>
      <c r="BC420" s="71">
        <v>0</v>
      </c>
      <c r="BD420" s="71">
        <v>0</v>
      </c>
      <c r="BE420" s="71">
        <v>300</v>
      </c>
      <c r="BF420" s="71"/>
      <c r="BG420" s="72"/>
      <c r="BH420" s="71">
        <v>0</v>
      </c>
      <c r="BI420" s="71">
        <v>0</v>
      </c>
      <c r="BJ420" s="71">
        <v>15.769</v>
      </c>
      <c r="BK420" s="71">
        <v>0</v>
      </c>
      <c r="BL420" s="71">
        <v>0</v>
      </c>
      <c r="BM420" s="71">
        <v>0</v>
      </c>
      <c r="BN420" s="72"/>
      <c r="BO420" s="71">
        <v>0</v>
      </c>
      <c r="BP420" s="71">
        <v>0</v>
      </c>
      <c r="BQ420" s="71">
        <v>2</v>
      </c>
      <c r="BR420" s="71">
        <v>0</v>
      </c>
      <c r="BS420" s="71">
        <v>0</v>
      </c>
      <c r="BT420" s="71">
        <v>0</v>
      </c>
      <c r="BU420"/>
      <c r="BV420" s="70">
        <v>15.769</v>
      </c>
      <c r="BW420" s="70">
        <v>0</v>
      </c>
      <c r="BX420" s="70">
        <v>0</v>
      </c>
      <c r="BY420" s="70">
        <v>0</v>
      </c>
      <c r="BZ420" s="70">
        <v>0</v>
      </c>
      <c r="CA420" s="70">
        <v>0</v>
      </c>
      <c r="CB420" s="70">
        <v>0</v>
      </c>
      <c r="CC420" s="70">
        <v>0</v>
      </c>
      <c r="CD420" s="70">
        <v>0</v>
      </c>
    </row>
    <row r="421" spans="1:82">
      <c r="A421" s="70" t="s">
        <v>2300</v>
      </c>
      <c r="B421" s="70">
        <v>14</v>
      </c>
      <c r="C421" s="70">
        <v>14</v>
      </c>
      <c r="D421" s="70">
        <v>1</v>
      </c>
      <c r="E421" s="70">
        <v>2017</v>
      </c>
      <c r="F421" s="70" t="s">
        <v>156</v>
      </c>
      <c r="G421" s="70" t="s">
        <v>2286</v>
      </c>
      <c r="H421" s="70" t="s">
        <v>2287</v>
      </c>
      <c r="I421" s="148"/>
      <c r="J421" s="71">
        <v>100.34819977175493</v>
      </c>
      <c r="K421" s="71">
        <v>0.81310468021875915</v>
      </c>
      <c r="L421" s="71">
        <v>1.091837963174795</v>
      </c>
      <c r="M421" s="71">
        <v>22.647493479081916</v>
      </c>
      <c r="N421" s="71">
        <v>26.933434860002258</v>
      </c>
      <c r="O421" s="71">
        <v>22.470668836383233</v>
      </c>
      <c r="P421" s="71">
        <v>12.794050713827668</v>
      </c>
      <c r="Q421" s="71">
        <v>1.4369531099736399</v>
      </c>
      <c r="R421" s="71">
        <v>0</v>
      </c>
      <c r="S421" s="71">
        <v>1.5341227881152246</v>
      </c>
      <c r="T421" s="72"/>
      <c r="U421" s="71">
        <v>2910432</v>
      </c>
      <c r="V421" s="71">
        <v>355</v>
      </c>
      <c r="W421" s="71">
        <v>17</v>
      </c>
      <c r="X421" s="71">
        <v>4899</v>
      </c>
      <c r="Y421" s="71">
        <v>8952</v>
      </c>
      <c r="Z421" s="71">
        <v>13435</v>
      </c>
      <c r="AA421" s="71">
        <v>2650</v>
      </c>
      <c r="AB421" s="71">
        <v>21038</v>
      </c>
      <c r="AC421" s="71">
        <v>0</v>
      </c>
      <c r="AD421" s="71">
        <v>1.5341227881152251</v>
      </c>
      <c r="AE421" s="72"/>
      <c r="AF421" s="71">
        <v>32191765.644727889</v>
      </c>
      <c r="AG421" s="71">
        <v>698414.8851816752</v>
      </c>
      <c r="AH421" s="71">
        <v>242133.49435076729</v>
      </c>
      <c r="AI421" s="71">
        <v>36445739.944511071</v>
      </c>
      <c r="AJ421" s="71">
        <v>37708100.628843717</v>
      </c>
      <c r="AK421" s="71">
        <v>0</v>
      </c>
      <c r="AL421" s="71">
        <v>0</v>
      </c>
      <c r="AM421" s="71">
        <v>2889924.467206677</v>
      </c>
      <c r="AN421" s="71">
        <v>0</v>
      </c>
      <c r="AO421" s="71">
        <v>0</v>
      </c>
      <c r="AP421" s="71">
        <v>110176079.06482179</v>
      </c>
      <c r="AQ421" s="72"/>
      <c r="AR421" s="71">
        <v>298</v>
      </c>
      <c r="AS421" s="71">
        <v>90</v>
      </c>
      <c r="AT421" s="71">
        <v>0</v>
      </c>
      <c r="AU421" s="71">
        <v>0</v>
      </c>
      <c r="AV421" s="71">
        <v>0</v>
      </c>
      <c r="AW421" s="71">
        <v>1</v>
      </c>
      <c r="AX421" s="71"/>
      <c r="AY421" s="72"/>
      <c r="AZ421" s="71">
        <v>1309.5999999999999</v>
      </c>
      <c r="BA421" s="71">
        <v>3898.099999999999</v>
      </c>
      <c r="BB421" s="71">
        <v>0</v>
      </c>
      <c r="BC421" s="71">
        <v>0</v>
      </c>
      <c r="BD421" s="71">
        <v>0</v>
      </c>
      <c r="BE421" s="71">
        <v>300</v>
      </c>
      <c r="BF421" s="71"/>
      <c r="BG421" s="72"/>
      <c r="BH421" s="71">
        <v>0</v>
      </c>
      <c r="BI421" s="71">
        <v>0</v>
      </c>
      <c r="BJ421" s="71">
        <v>15.657</v>
      </c>
      <c r="BK421" s="71">
        <v>0</v>
      </c>
      <c r="BL421" s="71">
        <v>0</v>
      </c>
      <c r="BM421" s="71">
        <v>0</v>
      </c>
      <c r="BN421" s="72"/>
      <c r="BO421" s="71">
        <v>0</v>
      </c>
      <c r="BP421" s="71">
        <v>0</v>
      </c>
      <c r="BQ421" s="71">
        <v>2</v>
      </c>
      <c r="BR421" s="71">
        <v>0</v>
      </c>
      <c r="BS421" s="71">
        <v>0</v>
      </c>
      <c r="BT421" s="71">
        <v>0</v>
      </c>
      <c r="BU421"/>
      <c r="BV421" s="70">
        <v>15.657</v>
      </c>
      <c r="BW421" s="70">
        <v>0</v>
      </c>
      <c r="BX421" s="70">
        <v>0</v>
      </c>
      <c r="BY421" s="70">
        <v>0</v>
      </c>
      <c r="BZ421" s="70">
        <v>0</v>
      </c>
      <c r="CA421" s="70">
        <v>0</v>
      </c>
      <c r="CB421" s="70">
        <v>0</v>
      </c>
      <c r="CC421" s="70">
        <v>0</v>
      </c>
      <c r="CD421" s="70">
        <v>0</v>
      </c>
    </row>
    <row r="422" spans="1:82">
      <c r="A422" s="70" t="s">
        <v>2301</v>
      </c>
      <c r="B422" s="70">
        <v>15</v>
      </c>
      <c r="C422" s="70">
        <v>15</v>
      </c>
      <c r="D422" s="70">
        <v>1</v>
      </c>
      <c r="E422" s="70">
        <v>2018</v>
      </c>
      <c r="F422" s="70" t="s">
        <v>183</v>
      </c>
      <c r="G422" s="70" t="s">
        <v>2286</v>
      </c>
      <c r="H422" s="70" t="s">
        <v>2287</v>
      </c>
      <c r="I422" s="148"/>
      <c r="J422" s="71">
        <v>93.135927628055825</v>
      </c>
      <c r="K422" s="71">
        <v>0.7677793021291941</v>
      </c>
      <c r="L422" s="71">
        <v>1.021082180262936</v>
      </c>
      <c r="M422" s="71">
        <v>23.10626303451626</v>
      </c>
      <c r="N422" s="71">
        <v>22.629739999175957</v>
      </c>
      <c r="O422" s="71">
        <v>21.910639637241118</v>
      </c>
      <c r="P422" s="71">
        <v>12.556758337392791</v>
      </c>
      <c r="Q422" s="71">
        <v>1.31661005180687</v>
      </c>
      <c r="R422" s="71">
        <v>0</v>
      </c>
      <c r="S422" s="71">
        <v>1.4029441628688675</v>
      </c>
      <c r="T422" s="72"/>
      <c r="U422" s="71">
        <v>2996678</v>
      </c>
      <c r="V422" s="71">
        <v>355</v>
      </c>
      <c r="W422" s="71">
        <v>17</v>
      </c>
      <c r="X422" s="71">
        <v>4899</v>
      </c>
      <c r="Y422" s="71">
        <v>8982</v>
      </c>
      <c r="Z422" s="71">
        <v>13351</v>
      </c>
      <c r="AA422" s="71">
        <v>2627</v>
      </c>
      <c r="AB422" s="71">
        <v>20773</v>
      </c>
      <c r="AC422" s="71">
        <v>0</v>
      </c>
      <c r="AD422" s="71">
        <v>1.402944162868867</v>
      </c>
      <c r="AE422" s="72"/>
      <c r="AF422" s="71">
        <v>30850048.86111569</v>
      </c>
      <c r="AG422" s="71">
        <v>636840.27555818274</v>
      </c>
      <c r="AH422" s="71">
        <v>228668.8125097045</v>
      </c>
      <c r="AI422" s="71">
        <v>36349306.404812001</v>
      </c>
      <c r="AJ422" s="71">
        <v>33963613.455581643</v>
      </c>
      <c r="AK422" s="71">
        <v>0</v>
      </c>
      <c r="AL422" s="71">
        <v>0</v>
      </c>
      <c r="AM422" s="71">
        <v>2859426.5228130822</v>
      </c>
      <c r="AN422" s="71">
        <v>0</v>
      </c>
      <c r="AO422" s="71">
        <v>0</v>
      </c>
      <c r="AP422" s="71">
        <v>104887904.33239031</v>
      </c>
      <c r="AQ422" s="72"/>
      <c r="AR422" s="71">
        <v>318</v>
      </c>
      <c r="AS422" s="71">
        <v>97</v>
      </c>
      <c r="AT422" s="71">
        <v>0</v>
      </c>
      <c r="AU422" s="71">
        <v>0</v>
      </c>
      <c r="AV422" s="71">
        <v>0</v>
      </c>
      <c r="AW422" s="71">
        <v>1</v>
      </c>
      <c r="AX422" s="71"/>
      <c r="AY422" s="72"/>
      <c r="AZ422" s="71">
        <v>1401.3</v>
      </c>
      <c r="BA422" s="71">
        <v>6362</v>
      </c>
      <c r="BB422" s="71">
        <v>0</v>
      </c>
      <c r="BC422" s="71">
        <v>0</v>
      </c>
      <c r="BD422" s="71">
        <v>0</v>
      </c>
      <c r="BE422" s="71">
        <v>300</v>
      </c>
      <c r="BF422" s="71"/>
      <c r="BG422" s="72"/>
      <c r="BH422" s="71">
        <v>0</v>
      </c>
      <c r="BI422" s="71">
        <v>0</v>
      </c>
      <c r="BJ422" s="71">
        <v>14.87</v>
      </c>
      <c r="BK422" s="71">
        <v>0</v>
      </c>
      <c r="BL422" s="71">
        <v>0</v>
      </c>
      <c r="BM422" s="71">
        <v>0</v>
      </c>
      <c r="BN422" s="72"/>
      <c r="BO422" s="71">
        <v>0</v>
      </c>
      <c r="BP422" s="71">
        <v>0</v>
      </c>
      <c r="BQ422" s="71">
        <v>2</v>
      </c>
      <c r="BR422" s="71">
        <v>0</v>
      </c>
      <c r="BS422" s="71">
        <v>0</v>
      </c>
      <c r="BT422" s="71">
        <v>0</v>
      </c>
      <c r="BU422"/>
      <c r="BV422" s="70">
        <v>14.87</v>
      </c>
      <c r="BW422" s="70">
        <v>0</v>
      </c>
      <c r="BX422" s="70">
        <v>0</v>
      </c>
      <c r="BY422" s="70">
        <v>0</v>
      </c>
      <c r="BZ422" s="70">
        <v>0</v>
      </c>
      <c r="CA422" s="70">
        <v>0</v>
      </c>
      <c r="CB422" s="70">
        <v>0</v>
      </c>
      <c r="CC422" s="70">
        <v>0</v>
      </c>
      <c r="CD422" s="70">
        <v>0</v>
      </c>
    </row>
    <row r="423" spans="1:82">
      <c r="A423" s="70" t="s">
        <v>2302</v>
      </c>
      <c r="B423" s="70">
        <v>16</v>
      </c>
      <c r="C423" s="70">
        <v>16</v>
      </c>
      <c r="D423" s="70">
        <v>1</v>
      </c>
      <c r="E423" s="70">
        <v>2019</v>
      </c>
      <c r="F423" s="70" t="s">
        <v>158</v>
      </c>
      <c r="G423" s="70" t="s">
        <v>2286</v>
      </c>
      <c r="H423" s="70" t="s">
        <v>2287</v>
      </c>
      <c r="I423" s="148"/>
      <c r="J423" s="71">
        <v>95.626304550293625</v>
      </c>
      <c r="K423" s="71">
        <v>0.69966704800576929</v>
      </c>
      <c r="L423" s="71">
        <v>1.0295694977689422</v>
      </c>
      <c r="M423" s="71">
        <v>21.092883578041011</v>
      </c>
      <c r="N423" s="71">
        <v>21.628215024219962</v>
      </c>
      <c r="O423" s="71">
        <v>21.183035832393927</v>
      </c>
      <c r="P423" s="71">
        <v>12.540688913934941</v>
      </c>
      <c r="Q423" s="71">
        <v>1.2643806882364901</v>
      </c>
      <c r="R423" s="71">
        <v>0</v>
      </c>
      <c r="S423" s="71">
        <v>1.5055817267181673</v>
      </c>
      <c r="T423" s="72"/>
      <c r="U423" s="71">
        <v>3088872</v>
      </c>
      <c r="V423" s="71">
        <v>355</v>
      </c>
      <c r="W423" s="71">
        <v>17</v>
      </c>
      <c r="X423" s="71">
        <v>4899</v>
      </c>
      <c r="Y423" s="71">
        <v>9026</v>
      </c>
      <c r="Z423" s="71">
        <v>13262</v>
      </c>
      <c r="AA423" s="71">
        <v>2604</v>
      </c>
      <c r="AB423" s="71">
        <v>20489</v>
      </c>
      <c r="AC423" s="71">
        <v>0</v>
      </c>
      <c r="AD423" s="71">
        <v>1.505581726718167</v>
      </c>
      <c r="AE423" s="72"/>
      <c r="AF423" s="71">
        <v>32055056.01721523</v>
      </c>
      <c r="AG423" s="71">
        <v>615093.3918772859</v>
      </c>
      <c r="AH423" s="71">
        <v>238302.41487660649</v>
      </c>
      <c r="AI423" s="71">
        <v>34529717.980436258</v>
      </c>
      <c r="AJ423" s="71">
        <v>32274457.556162279</v>
      </c>
      <c r="AK423" s="71">
        <v>0</v>
      </c>
      <c r="AL423" s="71">
        <v>0</v>
      </c>
      <c r="AM423" s="71">
        <v>2790447.5588905802</v>
      </c>
      <c r="AN423" s="71">
        <v>0</v>
      </c>
      <c r="AO423" s="71">
        <v>0</v>
      </c>
      <c r="AP423" s="71">
        <v>102503074.91945824</v>
      </c>
      <c r="AQ423" s="72"/>
      <c r="AR423" s="71">
        <v>350</v>
      </c>
      <c r="AS423" s="71">
        <v>100</v>
      </c>
      <c r="AT423" s="71">
        <v>0</v>
      </c>
      <c r="AU423" s="71">
        <v>0</v>
      </c>
      <c r="AV423" s="71">
        <v>0</v>
      </c>
      <c r="AW423" s="71">
        <v>1</v>
      </c>
      <c r="AX423" s="71"/>
      <c r="AY423" s="72"/>
      <c r="AZ423" s="71">
        <v>1565.7</v>
      </c>
      <c r="BA423" s="71">
        <v>6510.9</v>
      </c>
      <c r="BB423" s="71">
        <v>0</v>
      </c>
      <c r="BC423" s="71">
        <v>0</v>
      </c>
      <c r="BD423" s="71">
        <v>0</v>
      </c>
      <c r="BE423" s="71">
        <v>300</v>
      </c>
      <c r="BF423" s="71"/>
      <c r="BG423" s="72"/>
      <c r="BH423" s="71">
        <v>0</v>
      </c>
      <c r="BI423" s="71">
        <v>0</v>
      </c>
      <c r="BJ423" s="71">
        <v>14.635999999999999</v>
      </c>
      <c r="BK423" s="71">
        <v>0</v>
      </c>
      <c r="BL423" s="71">
        <v>0</v>
      </c>
      <c r="BM423" s="71">
        <v>0</v>
      </c>
      <c r="BN423" s="72"/>
      <c r="BO423" s="71">
        <v>0</v>
      </c>
      <c r="BP423" s="71">
        <v>0</v>
      </c>
      <c r="BQ423" s="71">
        <v>2</v>
      </c>
      <c r="BR423" s="71">
        <v>0</v>
      </c>
      <c r="BS423" s="71">
        <v>0</v>
      </c>
      <c r="BT423" s="71">
        <v>0</v>
      </c>
      <c r="BU423"/>
      <c r="BV423" s="70">
        <v>14.635999999999999</v>
      </c>
      <c r="BW423" s="70">
        <v>0</v>
      </c>
      <c r="BX423" s="70">
        <v>0</v>
      </c>
      <c r="BY423" s="70">
        <v>0</v>
      </c>
      <c r="BZ423" s="70">
        <v>0</v>
      </c>
      <c r="CA423" s="70">
        <v>0</v>
      </c>
      <c r="CB423" s="70">
        <v>0</v>
      </c>
      <c r="CC423" s="70">
        <v>0</v>
      </c>
      <c r="CD423" s="70">
        <v>0</v>
      </c>
    </row>
    <row r="424" spans="1:82">
      <c r="A424" s="70" t="s">
        <v>2303</v>
      </c>
      <c r="B424" s="70">
        <v>17</v>
      </c>
      <c r="C424" s="70">
        <v>17</v>
      </c>
      <c r="D424" s="70">
        <v>1</v>
      </c>
      <c r="E424" s="70">
        <v>2020</v>
      </c>
      <c r="F424" s="70" t="s">
        <v>159</v>
      </c>
      <c r="G424" s="70" t="s">
        <v>2286</v>
      </c>
      <c r="H424" s="70" t="s">
        <v>2287</v>
      </c>
      <c r="I424" s="148"/>
      <c r="J424" s="71">
        <v>94.333260522679666</v>
      </c>
      <c r="K424" s="71">
        <v>0.71817239337940486</v>
      </c>
      <c r="L424" s="71">
        <v>1.5385842207843998</v>
      </c>
      <c r="M424" s="71">
        <v>17.118707485312907</v>
      </c>
      <c r="N424" s="71">
        <v>21.393893373971235</v>
      </c>
      <c r="O424" s="71">
        <v>18.444580470995252</v>
      </c>
      <c r="P424" s="71">
        <v>11.753309099763282</v>
      </c>
      <c r="Q424" s="71">
        <v>1.19648995993428</v>
      </c>
      <c r="R424" s="71">
        <v>0</v>
      </c>
      <c r="S424" s="71">
        <v>1.660753889619726</v>
      </c>
      <c r="T424" s="72"/>
      <c r="U424" s="71">
        <v>3236764</v>
      </c>
      <c r="V424" s="71">
        <v>342</v>
      </c>
      <c r="W424" s="71">
        <v>27</v>
      </c>
      <c r="X424" s="71">
        <v>4172</v>
      </c>
      <c r="Y424" s="71">
        <v>9133</v>
      </c>
      <c r="Z424" s="71">
        <v>13180</v>
      </c>
      <c r="AA424" s="71">
        <v>2594</v>
      </c>
      <c r="AB424" s="71">
        <v>20293</v>
      </c>
      <c r="AC424" s="71">
        <v>0</v>
      </c>
      <c r="AD424" s="71">
        <v>1.660753889619726</v>
      </c>
      <c r="AE424" s="72"/>
      <c r="AF424" s="71">
        <v>32871789.02463036</v>
      </c>
      <c r="AG424" s="71">
        <v>577400.00472207752</v>
      </c>
      <c r="AH424" s="71">
        <v>376761.29814829765</v>
      </c>
      <c r="AI424" s="71">
        <v>28660018.312996883</v>
      </c>
      <c r="AJ424" s="71">
        <v>32861754.428682301</v>
      </c>
      <c r="AK424" s="71"/>
      <c r="AL424" s="71"/>
      <c r="AM424" s="71">
        <v>2648461.9599324283</v>
      </c>
      <c r="AN424" s="71"/>
      <c r="AO424" s="71"/>
      <c r="AP424" s="71">
        <v>97996185.029112354</v>
      </c>
      <c r="AQ424" s="72"/>
      <c r="AR424" s="71">
        <v>382</v>
      </c>
      <c r="AS424" s="71">
        <v>100</v>
      </c>
      <c r="AT424" s="71">
        <v>0</v>
      </c>
      <c r="AU424" s="71">
        <v>0</v>
      </c>
      <c r="AV424" s="71">
        <v>0</v>
      </c>
      <c r="AW424" s="71">
        <v>1</v>
      </c>
      <c r="AX424" s="71"/>
      <c r="AY424" s="72"/>
      <c r="AZ424" s="71">
        <v>1715.400000000001</v>
      </c>
      <c r="BA424" s="71">
        <v>6510.8999999999987</v>
      </c>
      <c r="BB424" s="71">
        <v>0</v>
      </c>
      <c r="BC424" s="71">
        <v>0</v>
      </c>
      <c r="BD424" s="71">
        <v>0</v>
      </c>
      <c r="BE424" s="71">
        <v>300</v>
      </c>
      <c r="BF424" s="71"/>
      <c r="BG424" s="72"/>
      <c r="BH424" s="71">
        <v>0</v>
      </c>
      <c r="BI424" s="71">
        <v>0</v>
      </c>
      <c r="BJ424" s="71">
        <v>15.041</v>
      </c>
      <c r="BK424" s="71">
        <v>0</v>
      </c>
      <c r="BL424" s="71">
        <v>0</v>
      </c>
      <c r="BM424" s="71">
        <v>0</v>
      </c>
      <c r="BN424" s="72"/>
      <c r="BO424" s="71">
        <v>0</v>
      </c>
      <c r="BP424" s="71">
        <v>0</v>
      </c>
      <c r="BQ424" s="71">
        <v>2</v>
      </c>
      <c r="BR424" s="71">
        <v>0</v>
      </c>
      <c r="BS424" s="71">
        <v>0</v>
      </c>
      <c r="BT424" s="71">
        <v>0</v>
      </c>
      <c r="BU424"/>
      <c r="BV424" s="70">
        <v>15.041</v>
      </c>
      <c r="BW424" s="70">
        <v>0</v>
      </c>
      <c r="BX424" s="70">
        <v>0</v>
      </c>
      <c r="BY424" s="70">
        <v>0</v>
      </c>
      <c r="BZ424" s="70">
        <v>0</v>
      </c>
      <c r="CA424" s="70">
        <v>0</v>
      </c>
      <c r="CB424" s="70">
        <v>0</v>
      </c>
      <c r="CC424" s="70">
        <v>0</v>
      </c>
      <c r="CD424" s="70">
        <v>0</v>
      </c>
    </row>
    <row r="425" spans="1:82">
      <c r="A425" s="70" t="s">
        <v>2304</v>
      </c>
      <c r="B425" s="70">
        <v>17</v>
      </c>
      <c r="C425" s="70">
        <v>18</v>
      </c>
      <c r="D425" s="70">
        <v>1</v>
      </c>
      <c r="E425" s="70">
        <v>2021</v>
      </c>
      <c r="F425" s="70" t="s">
        <v>160</v>
      </c>
      <c r="G425" s="1064" t="s">
        <v>2286</v>
      </c>
      <c r="H425" s="70" t="s">
        <v>2287</v>
      </c>
      <c r="I425" s="148"/>
      <c r="J425" s="71">
        <v>96.880926494012868</v>
      </c>
      <c r="K425" s="71">
        <v>0.78142987714945555</v>
      </c>
      <c r="L425" s="71">
        <v>1.4293804219647108</v>
      </c>
      <c r="M425" s="71">
        <v>18.875678353598822</v>
      </c>
      <c r="N425" s="71">
        <v>21.990268453516681</v>
      </c>
      <c r="O425" s="71">
        <v>17.844092175294371</v>
      </c>
      <c r="P425" s="71">
        <v>12.071892524429405</v>
      </c>
      <c r="Q425" s="71">
        <v>1.1727634391849</v>
      </c>
      <c r="R425" s="71">
        <v>0</v>
      </c>
      <c r="S425" s="71">
        <v>1.828864468409658</v>
      </c>
      <c r="T425" s="72"/>
      <c r="U425" s="71">
        <v>3221495</v>
      </c>
      <c r="V425" s="71">
        <v>342</v>
      </c>
      <c r="W425" s="71">
        <v>27</v>
      </c>
      <c r="X425" s="71">
        <v>4172</v>
      </c>
      <c r="Y425" s="71">
        <v>9141</v>
      </c>
      <c r="Z425" s="71">
        <v>13129</v>
      </c>
      <c r="AA425" s="71">
        <v>2598</v>
      </c>
      <c r="AB425" s="71">
        <v>20086</v>
      </c>
      <c r="AC425" s="71">
        <v>0</v>
      </c>
      <c r="AD425" s="71">
        <v>1.828864468409658</v>
      </c>
      <c r="AE425" s="72"/>
      <c r="AF425" s="71">
        <v>32209405.735440761</v>
      </c>
      <c r="AG425" s="71">
        <v>626563.21401094494</v>
      </c>
      <c r="AH425" s="71">
        <v>307224.78830956935</v>
      </c>
      <c r="AI425" s="71">
        <v>31323647.300737116</v>
      </c>
      <c r="AJ425" s="71">
        <v>32958645.911069699</v>
      </c>
      <c r="AK425" s="71">
        <v>0</v>
      </c>
      <c r="AL425" s="71">
        <v>0</v>
      </c>
      <c r="AM425" s="71">
        <v>2636566.4505075295</v>
      </c>
      <c r="AN425" s="71">
        <v>0</v>
      </c>
      <c r="AO425" s="71">
        <v>0</v>
      </c>
      <c r="AP425" s="71">
        <v>100062053.40007563</v>
      </c>
      <c r="AQ425" s="72"/>
      <c r="AR425" s="71">
        <v>415</v>
      </c>
      <c r="AS425" s="71">
        <v>101</v>
      </c>
      <c r="AT425" s="71">
        <v>0</v>
      </c>
      <c r="AU425" s="71">
        <v>0</v>
      </c>
      <c r="AV425" s="71">
        <v>0</v>
      </c>
      <c r="AW425" s="71">
        <v>1</v>
      </c>
      <c r="AX425" s="71"/>
      <c r="AY425" s="72"/>
      <c r="AZ425" s="71">
        <v>1883.300000000002</v>
      </c>
      <c r="BA425" s="71">
        <v>6560.3999999999987</v>
      </c>
      <c r="BB425" s="71">
        <v>0</v>
      </c>
      <c r="BC425" s="71">
        <v>0</v>
      </c>
      <c r="BD425" s="71">
        <v>0</v>
      </c>
      <c r="BE425" s="71">
        <v>300</v>
      </c>
      <c r="BF425" s="71"/>
      <c r="BG425" s="72"/>
      <c r="BH425" s="71">
        <v>0</v>
      </c>
      <c r="BI425" s="71">
        <v>0</v>
      </c>
      <c r="BJ425" s="71">
        <v>14.984</v>
      </c>
      <c r="BK425" s="71">
        <v>0</v>
      </c>
      <c r="BL425" s="71">
        <v>0</v>
      </c>
      <c r="BM425" s="71">
        <v>0</v>
      </c>
      <c r="BN425" s="72"/>
      <c r="BO425" s="71">
        <v>0</v>
      </c>
      <c r="BP425" s="71">
        <v>0</v>
      </c>
      <c r="BQ425" s="71">
        <v>2</v>
      </c>
      <c r="BR425" s="71">
        <v>0</v>
      </c>
      <c r="BS425" s="71">
        <v>0</v>
      </c>
      <c r="BT425" s="71">
        <v>0</v>
      </c>
      <c r="BU425"/>
      <c r="BV425" s="70">
        <v>14.984</v>
      </c>
      <c r="BW425" s="70">
        <v>0</v>
      </c>
      <c r="BX425" s="70">
        <v>0</v>
      </c>
      <c r="BY425" s="70">
        <v>0</v>
      </c>
      <c r="BZ425" s="70">
        <v>0</v>
      </c>
      <c r="CA425" s="70">
        <v>0</v>
      </c>
      <c r="CB425" s="70">
        <v>0</v>
      </c>
      <c r="CC425" s="70">
        <v>0</v>
      </c>
      <c r="CD425" s="70">
        <v>0</v>
      </c>
    </row>
    <row r="426" spans="1:82">
      <c r="A426" s="70" t="s">
        <v>2305</v>
      </c>
      <c r="B426" s="70">
        <v>17</v>
      </c>
      <c r="C426" s="70">
        <v>19</v>
      </c>
      <c r="D426" s="70">
        <v>1</v>
      </c>
      <c r="E426" s="70">
        <v>2022</v>
      </c>
      <c r="F426" s="70" t="s">
        <v>161</v>
      </c>
      <c r="G426" s="1064" t="s">
        <v>2286</v>
      </c>
      <c r="H426" s="70" t="s">
        <v>2287</v>
      </c>
      <c r="I426" s="148"/>
      <c r="J426" s="71">
        <v>74.78954419829968</v>
      </c>
      <c r="K426" s="71">
        <v>0.74930163427166063</v>
      </c>
      <c r="L426" s="71">
        <v>1.2087375422923536</v>
      </c>
      <c r="M426" s="71">
        <v>18.641481169410007</v>
      </c>
      <c r="N426" s="71">
        <v>23.772169221102391</v>
      </c>
      <c r="O426" s="71">
        <v>18.566546533720423</v>
      </c>
      <c r="P426" s="71">
        <v>11.881473123424552</v>
      </c>
      <c r="Q426" s="71">
        <v>1.1734525706937107</v>
      </c>
      <c r="R426" s="71">
        <v>0</v>
      </c>
      <c r="S426" s="71">
        <v>1.731447171791247</v>
      </c>
      <c r="T426" s="72"/>
      <c r="U426" s="71">
        <v>3352990</v>
      </c>
      <c r="V426" s="71">
        <v>342</v>
      </c>
      <c r="W426" s="71">
        <v>27</v>
      </c>
      <c r="X426" s="71">
        <v>4172</v>
      </c>
      <c r="Y426" s="71">
        <v>9230</v>
      </c>
      <c r="Z426" s="71">
        <v>12979</v>
      </c>
      <c r="AA426" s="71">
        <v>2596</v>
      </c>
      <c r="AB426" s="71">
        <v>19933</v>
      </c>
      <c r="AC426" s="71">
        <v>0</v>
      </c>
      <c r="AD426" s="71">
        <v>1.731447171791247</v>
      </c>
      <c r="AE426" s="72"/>
      <c r="AF426" s="71">
        <v>26299263.726063203</v>
      </c>
      <c r="AG426" s="71">
        <v>618640.7863744538</v>
      </c>
      <c r="AH426" s="71">
        <v>307137.78290722409</v>
      </c>
      <c r="AI426" s="71">
        <v>30421794.614277564</v>
      </c>
      <c r="AJ426" s="71">
        <v>37555131.455891505</v>
      </c>
      <c r="AK426" s="71">
        <v>0</v>
      </c>
      <c r="AL426" s="71">
        <v>0</v>
      </c>
      <c r="AM426" s="71">
        <v>2573894.3594170343</v>
      </c>
      <c r="AN426" s="71">
        <v>0</v>
      </c>
      <c r="AO426" s="71">
        <v>0</v>
      </c>
      <c r="AP426" s="71">
        <v>97775862.724930987</v>
      </c>
      <c r="AQ426" s="72"/>
      <c r="AR426" s="71">
        <v>446</v>
      </c>
      <c r="AS426" s="71">
        <v>105</v>
      </c>
      <c r="AT426" s="71">
        <v>0</v>
      </c>
      <c r="AU426" s="71">
        <v>0</v>
      </c>
      <c r="AV426" s="71">
        <v>0</v>
      </c>
      <c r="AW426" s="71">
        <v>1</v>
      </c>
      <c r="AX426" s="71"/>
      <c r="AY426" s="72"/>
      <c r="AZ426" s="71">
        <v>2057.4000000000019</v>
      </c>
      <c r="BA426" s="71">
        <v>7404.3999999999987</v>
      </c>
      <c r="BB426" s="71">
        <v>0</v>
      </c>
      <c r="BC426" s="71">
        <v>0</v>
      </c>
      <c r="BD426" s="71">
        <v>0</v>
      </c>
      <c r="BE426" s="71">
        <v>300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2306</v>
      </c>
      <c r="B427" s="70">
        <v>17</v>
      </c>
      <c r="C427" s="70">
        <v>20</v>
      </c>
      <c r="D427" s="70">
        <v>1</v>
      </c>
      <c r="E427" s="70">
        <v>2023</v>
      </c>
      <c r="F427" s="70" t="s">
        <v>1539</v>
      </c>
      <c r="G427" s="70" t="s">
        <v>2286</v>
      </c>
      <c r="H427" s="70" t="s">
        <v>2287</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485</v>
      </c>
      <c r="AS427" s="71">
        <v>105</v>
      </c>
      <c r="AT427" s="71">
        <v>0</v>
      </c>
      <c r="AU427" s="71">
        <v>0</v>
      </c>
      <c r="AV427" s="71">
        <v>0</v>
      </c>
      <c r="AW427" s="71">
        <v>1</v>
      </c>
      <c r="AX427" s="71"/>
      <c r="AY427" s="72"/>
      <c r="AZ427" s="71">
        <v>2291.3000000000025</v>
      </c>
      <c r="BA427" s="71">
        <v>7404.3999999999987</v>
      </c>
      <c r="BB427" s="71">
        <v>0</v>
      </c>
      <c r="BC427" s="71">
        <v>0</v>
      </c>
      <c r="BD427" s="71">
        <v>0</v>
      </c>
      <c r="BE427" s="71">
        <v>300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2307</v>
      </c>
      <c r="B428" s="70">
        <v>17</v>
      </c>
      <c r="C428" s="70">
        <v>21</v>
      </c>
      <c r="D428" s="70">
        <v>1</v>
      </c>
      <c r="E428" s="70">
        <v>2024</v>
      </c>
      <c r="F428" s="70" t="s">
        <v>1554</v>
      </c>
      <c r="G428" s="70" t="s">
        <v>2286</v>
      </c>
      <c r="H428" s="70" t="s">
        <v>2287</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2308</v>
      </c>
      <c r="B429" s="70">
        <v>86</v>
      </c>
      <c r="C429" s="70">
        <v>1</v>
      </c>
      <c r="D429" s="70">
        <v>6</v>
      </c>
      <c r="E429" s="70">
        <v>1990</v>
      </c>
      <c r="F429" s="70" t="s">
        <v>787</v>
      </c>
      <c r="G429" s="70" t="s">
        <v>2309</v>
      </c>
      <c r="H429" s="70" t="s">
        <v>2310</v>
      </c>
      <c r="I429" s="148"/>
      <c r="J429" s="71">
        <v>318.36329843838797</v>
      </c>
      <c r="K429" s="71">
        <v>4.7497241748995176</v>
      </c>
      <c r="L429" s="71">
        <v>7.0610314188320116</v>
      </c>
      <c r="M429" s="71">
        <v>21.293607289801539</v>
      </c>
      <c r="N429" s="71">
        <v>20.918731558699118</v>
      </c>
      <c r="O429" s="71">
        <v>18.876195639775421</v>
      </c>
      <c r="P429" s="71">
        <v>32.667370705379689</v>
      </c>
      <c r="Q429" s="71">
        <v>1.8658453763173799</v>
      </c>
      <c r="R429" s="71">
        <v>45.254939640698289</v>
      </c>
      <c r="S429" s="71">
        <v>1.904985661681821</v>
      </c>
      <c r="T429" s="72"/>
      <c r="U429" s="71">
        <v>4684608</v>
      </c>
      <c r="V429" s="71">
        <v>1243</v>
      </c>
      <c r="W429" s="71">
        <v>94</v>
      </c>
      <c r="X429" s="71">
        <v>8563</v>
      </c>
      <c r="Y429" s="71">
        <v>9305</v>
      </c>
      <c r="Z429" s="71">
        <v>7764</v>
      </c>
      <c r="AA429" s="71">
        <v>7932</v>
      </c>
      <c r="AB429" s="71">
        <v>30295</v>
      </c>
      <c r="AC429" s="71">
        <v>7838237</v>
      </c>
      <c r="AD429" s="71">
        <v>1.904985661681821</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2311</v>
      </c>
      <c r="B430" s="70">
        <v>87</v>
      </c>
      <c r="C430" s="70">
        <v>2</v>
      </c>
      <c r="D430" s="70">
        <v>6</v>
      </c>
      <c r="E430" s="70">
        <v>2005</v>
      </c>
      <c r="F430" s="70" t="s">
        <v>789</v>
      </c>
      <c r="G430" s="70" t="s">
        <v>2309</v>
      </c>
      <c r="H430" s="70" t="s">
        <v>2310</v>
      </c>
      <c r="I430" s="148"/>
      <c r="J430" s="71">
        <v>143.44320535154131</v>
      </c>
      <c r="K430" s="71">
        <v>3.608181570361634</v>
      </c>
      <c r="L430" s="71">
        <v>12.028242446956551</v>
      </c>
      <c r="M430" s="71">
        <v>32.374067731572623</v>
      </c>
      <c r="N430" s="71">
        <v>26.99349085610076</v>
      </c>
      <c r="O430" s="71">
        <v>26.476678073380629</v>
      </c>
      <c r="P430" s="71">
        <v>33.289752423186542</v>
      </c>
      <c r="Q430" s="71">
        <v>1.5499767643869999</v>
      </c>
      <c r="R430" s="71">
        <v>42.490499312488637</v>
      </c>
      <c r="S430" s="71">
        <v>0</v>
      </c>
      <c r="T430" s="72"/>
      <c r="U430" s="71">
        <v>3142111</v>
      </c>
      <c r="V430" s="71">
        <v>1137</v>
      </c>
      <c r="W430" s="71">
        <v>105</v>
      </c>
      <c r="X430" s="71">
        <v>6924</v>
      </c>
      <c r="Y430" s="71">
        <v>10856</v>
      </c>
      <c r="Z430" s="71">
        <v>12602</v>
      </c>
      <c r="AA430" s="71">
        <v>6620</v>
      </c>
      <c r="AB430" s="71">
        <v>26309</v>
      </c>
      <c r="AC430" s="71">
        <v>7513565</v>
      </c>
      <c r="AD430" s="71">
        <v>0</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2312</v>
      </c>
      <c r="B431" s="70">
        <v>88</v>
      </c>
      <c r="C431" s="70">
        <v>3</v>
      </c>
      <c r="D431" s="70">
        <v>6</v>
      </c>
      <c r="E431" s="70">
        <v>2006</v>
      </c>
      <c r="F431" s="70" t="s">
        <v>790</v>
      </c>
      <c r="G431" s="70" t="s">
        <v>2309</v>
      </c>
      <c r="H431" s="70" t="s">
        <v>2310</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2313</v>
      </c>
      <c r="B432" s="70">
        <v>89</v>
      </c>
      <c r="C432" s="70">
        <v>4</v>
      </c>
      <c r="D432" s="70">
        <v>6</v>
      </c>
      <c r="E432" s="70">
        <v>2007</v>
      </c>
      <c r="F432" s="70" t="s">
        <v>791</v>
      </c>
      <c r="G432" s="70" t="s">
        <v>2309</v>
      </c>
      <c r="H432" s="70" t="s">
        <v>2310</v>
      </c>
      <c r="I432" s="148"/>
      <c r="J432" s="71">
        <v>164.16983234173281</v>
      </c>
      <c r="K432" s="71">
        <v>3.03683033326184</v>
      </c>
      <c r="L432" s="71">
        <v>16.686476035736</v>
      </c>
      <c r="M432" s="71">
        <v>30.99398210438401</v>
      </c>
      <c r="N432" s="71">
        <v>30.844498659610309</v>
      </c>
      <c r="O432" s="71">
        <v>25.220735502677812</v>
      </c>
      <c r="P432" s="71">
        <v>32.319047426344277</v>
      </c>
      <c r="Q432" s="71">
        <v>1.5837043087070199</v>
      </c>
      <c r="R432" s="71">
        <v>47.30373813429086</v>
      </c>
      <c r="S432" s="71">
        <v>0</v>
      </c>
      <c r="T432" s="72"/>
      <c r="U432" s="71">
        <v>4088436</v>
      </c>
      <c r="V432" s="71">
        <v>973</v>
      </c>
      <c r="W432" s="71">
        <v>152</v>
      </c>
      <c r="X432" s="71">
        <v>7865</v>
      </c>
      <c r="Y432" s="71">
        <v>10771</v>
      </c>
      <c r="Z432" s="71">
        <v>12479</v>
      </c>
      <c r="AA432" s="71">
        <v>6329</v>
      </c>
      <c r="AB432" s="71">
        <v>25460</v>
      </c>
      <c r="AC432" s="71">
        <v>8604691</v>
      </c>
      <c r="AD432" s="71">
        <v>0</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2314</v>
      </c>
      <c r="B433" s="70">
        <v>90</v>
      </c>
      <c r="C433" s="70">
        <v>5</v>
      </c>
      <c r="D433" s="70">
        <v>6</v>
      </c>
      <c r="E433" s="70">
        <v>2008</v>
      </c>
      <c r="F433" s="70" t="s">
        <v>792</v>
      </c>
      <c r="G433" s="70" t="s">
        <v>2309</v>
      </c>
      <c r="H433" s="70" t="s">
        <v>2310</v>
      </c>
      <c r="I433" s="148"/>
      <c r="J433" s="71">
        <v>190.274875015124</v>
      </c>
      <c r="K433" s="71">
        <v>2.162562408404622</v>
      </c>
      <c r="L433" s="71">
        <v>13.32288509550853</v>
      </c>
      <c r="M433" s="71">
        <v>32.744878258928033</v>
      </c>
      <c r="N433" s="71">
        <v>27.627592412416071</v>
      </c>
      <c r="O433" s="71">
        <v>24.326497005325539</v>
      </c>
      <c r="P433" s="71">
        <v>31.61912645440573</v>
      </c>
      <c r="Q433" s="71">
        <v>1.5391061704743001</v>
      </c>
      <c r="R433" s="71">
        <v>40.989433435186513</v>
      </c>
      <c r="S433" s="71">
        <v>0</v>
      </c>
      <c r="T433" s="72"/>
      <c r="U433" s="71">
        <v>5069508</v>
      </c>
      <c r="V433" s="71">
        <v>973</v>
      </c>
      <c r="W433" s="71">
        <v>152</v>
      </c>
      <c r="X433" s="71">
        <v>7865</v>
      </c>
      <c r="Y433" s="71">
        <v>10841</v>
      </c>
      <c r="Z433" s="71">
        <v>12459</v>
      </c>
      <c r="AA433" s="71">
        <v>6199</v>
      </c>
      <c r="AB433" s="71">
        <v>25150</v>
      </c>
      <c r="AC433" s="71">
        <v>7742340</v>
      </c>
      <c r="AD433" s="71">
        <v>0</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2315</v>
      </c>
      <c r="B434" s="70">
        <v>91</v>
      </c>
      <c r="C434" s="70">
        <v>6</v>
      </c>
      <c r="D434" s="70">
        <v>6</v>
      </c>
      <c r="E434" s="70">
        <v>2009</v>
      </c>
      <c r="F434" s="70" t="s">
        <v>176</v>
      </c>
      <c r="G434" s="70" t="s">
        <v>2309</v>
      </c>
      <c r="H434" s="70" t="s">
        <v>2310</v>
      </c>
      <c r="I434" s="148"/>
      <c r="J434" s="71">
        <v>171.0278210197834</v>
      </c>
      <c r="K434" s="71">
        <v>2.4107730060744421</v>
      </c>
      <c r="L434" s="71">
        <v>10.363282298951271</v>
      </c>
      <c r="M434" s="71">
        <v>38.170454469450007</v>
      </c>
      <c r="N434" s="71">
        <v>26.90598340015022</v>
      </c>
      <c r="O434" s="71">
        <v>24.82174827188512</v>
      </c>
      <c r="P434" s="71">
        <v>30.22312319117929</v>
      </c>
      <c r="Q434" s="71">
        <v>1.44647405554382</v>
      </c>
      <c r="R434" s="71">
        <v>36.189923741904593</v>
      </c>
      <c r="S434" s="71">
        <v>0</v>
      </c>
      <c r="T434" s="72"/>
      <c r="U434" s="71">
        <v>4207388</v>
      </c>
      <c r="V434" s="71">
        <v>776</v>
      </c>
      <c r="W434" s="71">
        <v>182</v>
      </c>
      <c r="X434" s="71">
        <v>8819</v>
      </c>
      <c r="Y434" s="71">
        <v>10820</v>
      </c>
      <c r="Z434" s="71">
        <v>12548</v>
      </c>
      <c r="AA434" s="71">
        <v>6083</v>
      </c>
      <c r="AB434" s="71">
        <v>24812</v>
      </c>
      <c r="AC434" s="71">
        <v>6668850</v>
      </c>
      <c r="AD434" s="71">
        <v>0</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21.6</v>
      </c>
      <c r="BJ434" s="71">
        <v>2809.2579999999998</v>
      </c>
      <c r="BK434" s="71">
        <v>0</v>
      </c>
      <c r="BL434" s="71">
        <v>0</v>
      </c>
      <c r="BM434" s="71">
        <v>0</v>
      </c>
      <c r="BN434" s="72"/>
      <c r="BO434" s="71">
        <v>0</v>
      </c>
      <c r="BP434" s="71">
        <v>1</v>
      </c>
      <c r="BQ434" s="71">
        <v>4</v>
      </c>
      <c r="BR434" s="71">
        <v>0</v>
      </c>
      <c r="BS434" s="71">
        <v>0</v>
      </c>
      <c r="BT434" s="71">
        <v>0</v>
      </c>
      <c r="BU434"/>
      <c r="BV434" s="70">
        <v>1159.748</v>
      </c>
      <c r="BW434" s="70">
        <v>79.706000000000003</v>
      </c>
      <c r="BX434" s="70">
        <v>1435.877</v>
      </c>
      <c r="BY434" s="70">
        <v>3.9710000000000001</v>
      </c>
      <c r="BZ434" s="70">
        <v>151.55600000000001</v>
      </c>
      <c r="CA434" s="70">
        <v>0</v>
      </c>
      <c r="CB434" s="70">
        <v>0</v>
      </c>
      <c r="CC434" s="70">
        <v>0</v>
      </c>
      <c r="CD434" s="70">
        <v>0</v>
      </c>
    </row>
    <row r="435" spans="1:82">
      <c r="A435" s="70" t="s">
        <v>2316</v>
      </c>
      <c r="B435" s="70">
        <v>92</v>
      </c>
      <c r="C435" s="70">
        <v>7</v>
      </c>
      <c r="D435" s="70">
        <v>6</v>
      </c>
      <c r="E435" s="70">
        <v>2010</v>
      </c>
      <c r="F435" s="70" t="s">
        <v>177</v>
      </c>
      <c r="G435" s="70" t="s">
        <v>2309</v>
      </c>
      <c r="H435" s="70" t="s">
        <v>2310</v>
      </c>
      <c r="I435" s="148"/>
      <c r="J435" s="71">
        <v>172.70419108935229</v>
      </c>
      <c r="K435" s="71">
        <v>1.974947889956391</v>
      </c>
      <c r="L435" s="71">
        <v>9.2168315582627187</v>
      </c>
      <c r="M435" s="71">
        <v>35.520450157891503</v>
      </c>
      <c r="N435" s="71">
        <v>26.032943517532839</v>
      </c>
      <c r="O435" s="71">
        <v>24.681343148803791</v>
      </c>
      <c r="P435" s="71">
        <v>30.044339767687369</v>
      </c>
      <c r="Q435" s="71">
        <v>1.4889120198380199</v>
      </c>
      <c r="R435" s="71">
        <v>40.950047109759574</v>
      </c>
      <c r="S435" s="71">
        <v>0</v>
      </c>
      <c r="T435" s="72"/>
      <c r="U435" s="71">
        <v>4618706</v>
      </c>
      <c r="V435" s="71">
        <v>776</v>
      </c>
      <c r="W435" s="71">
        <v>182</v>
      </c>
      <c r="X435" s="71">
        <v>8819</v>
      </c>
      <c r="Y435" s="71">
        <v>10866</v>
      </c>
      <c r="Z435" s="71">
        <v>12535</v>
      </c>
      <c r="AA435" s="71">
        <v>5896</v>
      </c>
      <c r="AB435" s="71">
        <v>24473</v>
      </c>
      <c r="AC435" s="71">
        <v>7151048</v>
      </c>
      <c r="AD435" s="71">
        <v>0</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25.9</v>
      </c>
      <c r="BJ435" s="71">
        <v>2781.0430000000001</v>
      </c>
      <c r="BK435" s="71">
        <v>0</v>
      </c>
      <c r="BL435" s="71">
        <v>0</v>
      </c>
      <c r="BM435" s="71">
        <v>0</v>
      </c>
      <c r="BN435" s="72"/>
      <c r="BO435" s="71">
        <v>0</v>
      </c>
      <c r="BP435" s="71">
        <v>1</v>
      </c>
      <c r="BQ435" s="71">
        <v>4</v>
      </c>
      <c r="BR435" s="71">
        <v>0</v>
      </c>
      <c r="BS435" s="71">
        <v>0</v>
      </c>
      <c r="BT435" s="71">
        <v>0</v>
      </c>
      <c r="BU435"/>
      <c r="BV435" s="70">
        <v>1160.1489999999999</v>
      </c>
      <c r="BW435" s="70">
        <v>73.272000000000006</v>
      </c>
      <c r="BX435" s="70">
        <v>1404.7380000000001</v>
      </c>
      <c r="BY435" s="70">
        <v>4.7240000000000002</v>
      </c>
      <c r="BZ435" s="70">
        <v>164.06</v>
      </c>
      <c r="CA435" s="70">
        <v>0</v>
      </c>
      <c r="CB435" s="70">
        <v>0</v>
      </c>
      <c r="CC435" s="70">
        <v>0</v>
      </c>
      <c r="CD435" s="70">
        <v>0</v>
      </c>
    </row>
    <row r="436" spans="1:82">
      <c r="A436" s="70" t="s">
        <v>2317</v>
      </c>
      <c r="B436" s="70">
        <v>93</v>
      </c>
      <c r="C436" s="70">
        <v>8</v>
      </c>
      <c r="D436" s="70">
        <v>6</v>
      </c>
      <c r="E436" s="70">
        <v>2011</v>
      </c>
      <c r="F436" s="70" t="s">
        <v>178</v>
      </c>
      <c r="G436" s="70" t="s">
        <v>2309</v>
      </c>
      <c r="H436" s="70" t="s">
        <v>2310</v>
      </c>
      <c r="I436" s="148"/>
      <c r="J436" s="71">
        <v>222.79709981746501</v>
      </c>
      <c r="K436" s="71">
        <v>2.876104945351901</v>
      </c>
      <c r="L436" s="71">
        <v>8.8746120892728833</v>
      </c>
      <c r="M436" s="71">
        <v>49.811053058359981</v>
      </c>
      <c r="N436" s="71">
        <v>35.131576557135233</v>
      </c>
      <c r="O436" s="71">
        <v>24.241335911190461</v>
      </c>
      <c r="P436" s="71">
        <v>28.770333289855198</v>
      </c>
      <c r="Q436" s="71">
        <v>1.6870560849596301</v>
      </c>
      <c r="R436" s="71">
        <v>41.791249093763057</v>
      </c>
      <c r="S436" s="71">
        <v>0</v>
      </c>
      <c r="T436" s="72"/>
      <c r="U436" s="71">
        <v>5621676</v>
      </c>
      <c r="V436" s="71">
        <v>776</v>
      </c>
      <c r="W436" s="71">
        <v>182</v>
      </c>
      <c r="X436" s="71">
        <v>8819</v>
      </c>
      <c r="Y436" s="71">
        <v>10793</v>
      </c>
      <c r="Z436" s="71">
        <v>12579</v>
      </c>
      <c r="AA436" s="71">
        <v>5814</v>
      </c>
      <c r="AB436" s="71">
        <v>24040</v>
      </c>
      <c r="AC436" s="71">
        <v>7285876</v>
      </c>
      <c r="AD436" s="71">
        <v>0</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23.321000000000002</v>
      </c>
      <c r="BJ436" s="71">
        <v>3078.2559999999999</v>
      </c>
      <c r="BK436" s="71">
        <v>0</v>
      </c>
      <c r="BL436" s="71">
        <v>0</v>
      </c>
      <c r="BM436" s="71">
        <v>0</v>
      </c>
      <c r="BN436" s="72"/>
      <c r="BO436" s="71">
        <v>0</v>
      </c>
      <c r="BP436" s="71">
        <v>1</v>
      </c>
      <c r="BQ436" s="71">
        <v>4</v>
      </c>
      <c r="BR436" s="71">
        <v>0</v>
      </c>
      <c r="BS436" s="71">
        <v>0</v>
      </c>
      <c r="BT436" s="71">
        <v>0</v>
      </c>
      <c r="BU436"/>
      <c r="BV436" s="70">
        <v>1255.5039999999999</v>
      </c>
      <c r="BW436" s="70">
        <v>76.248000000000005</v>
      </c>
      <c r="BX436" s="70">
        <v>1586.78</v>
      </c>
      <c r="BY436" s="70">
        <v>5.3010000000000002</v>
      </c>
      <c r="BZ436" s="70">
        <v>177.744</v>
      </c>
      <c r="CA436" s="70">
        <v>0</v>
      </c>
      <c r="CB436" s="70">
        <v>0</v>
      </c>
      <c r="CC436" s="70">
        <v>0</v>
      </c>
      <c r="CD436" s="70">
        <v>0</v>
      </c>
    </row>
    <row r="437" spans="1:82">
      <c r="A437" s="70" t="s">
        <v>2318</v>
      </c>
      <c r="B437" s="70">
        <v>94</v>
      </c>
      <c r="C437" s="70">
        <v>9</v>
      </c>
      <c r="D437" s="70">
        <v>6</v>
      </c>
      <c r="E437" s="70">
        <v>2012</v>
      </c>
      <c r="F437" s="70" t="s">
        <v>179</v>
      </c>
      <c r="G437" s="70" t="s">
        <v>2309</v>
      </c>
      <c r="H437" s="70" t="s">
        <v>2310</v>
      </c>
      <c r="I437" s="148"/>
      <c r="J437" s="71">
        <v>239.42143080003581</v>
      </c>
      <c r="K437" s="71">
        <v>3.472982782267823</v>
      </c>
      <c r="L437" s="71">
        <v>8.6769145185213876</v>
      </c>
      <c r="M437" s="71">
        <v>50.866061361059018</v>
      </c>
      <c r="N437" s="71">
        <v>44.374287380302739</v>
      </c>
      <c r="O437" s="71">
        <v>24.410026087806017</v>
      </c>
      <c r="P437" s="71">
        <v>28.515986815834694</v>
      </c>
      <c r="Q437" s="71">
        <v>1.82692901273996</v>
      </c>
      <c r="R437" s="71">
        <v>44.976107589595543</v>
      </c>
      <c r="S437" s="71">
        <v>0</v>
      </c>
      <c r="T437" s="72"/>
      <c r="U437" s="71">
        <v>5855820</v>
      </c>
      <c r="V437" s="71">
        <v>776</v>
      </c>
      <c r="W437" s="71">
        <v>182</v>
      </c>
      <c r="X437" s="71">
        <v>8819</v>
      </c>
      <c r="Y437" s="71">
        <v>11033</v>
      </c>
      <c r="Z437" s="71">
        <v>12767</v>
      </c>
      <c r="AA437" s="71">
        <v>5730</v>
      </c>
      <c r="AB437" s="71">
        <v>23961</v>
      </c>
      <c r="AC437" s="71">
        <v>7638032</v>
      </c>
      <c r="AD437" s="71">
        <v>0</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31.335000000000001</v>
      </c>
      <c r="BJ437" s="71">
        <v>3177.6190000000001</v>
      </c>
      <c r="BK437" s="71">
        <v>0</v>
      </c>
      <c r="BL437" s="71">
        <v>0</v>
      </c>
      <c r="BM437" s="71">
        <v>0</v>
      </c>
      <c r="BN437" s="72"/>
      <c r="BO437" s="71">
        <v>0</v>
      </c>
      <c r="BP437" s="71">
        <v>1</v>
      </c>
      <c r="BQ437" s="71">
        <v>4</v>
      </c>
      <c r="BR437" s="71">
        <v>0</v>
      </c>
      <c r="BS437" s="71">
        <v>0</v>
      </c>
      <c r="BT437" s="71">
        <v>0</v>
      </c>
      <c r="BU437"/>
      <c r="BV437" s="70">
        <v>1302.3530000000001</v>
      </c>
      <c r="BW437" s="70">
        <v>59.798999999999999</v>
      </c>
      <c r="BX437" s="70">
        <v>1661.8679999999999</v>
      </c>
      <c r="BY437" s="70">
        <v>5.2830000000000004</v>
      </c>
      <c r="BZ437" s="70">
        <v>179.65100000000001</v>
      </c>
      <c r="CA437" s="70">
        <v>0</v>
      </c>
      <c r="CB437" s="70">
        <v>0</v>
      </c>
      <c r="CC437" s="70">
        <v>0</v>
      </c>
      <c r="CD437" s="70">
        <v>0</v>
      </c>
    </row>
    <row r="438" spans="1:82">
      <c r="A438" s="70" t="s">
        <v>2319</v>
      </c>
      <c r="B438" s="70">
        <v>95</v>
      </c>
      <c r="C438" s="70">
        <v>10</v>
      </c>
      <c r="D438" s="70">
        <v>6</v>
      </c>
      <c r="E438" s="70">
        <v>2013</v>
      </c>
      <c r="F438" s="70" t="s">
        <v>180</v>
      </c>
      <c r="G438" s="70" t="s">
        <v>2309</v>
      </c>
      <c r="H438" s="70" t="s">
        <v>2310</v>
      </c>
      <c r="I438" s="148"/>
      <c r="J438" s="71">
        <v>266.47525721687572</v>
      </c>
      <c r="K438" s="71">
        <v>3.4983388833509679</v>
      </c>
      <c r="L438" s="71">
        <v>8.9380377560744755</v>
      </c>
      <c r="M438" s="71">
        <v>52.721404850314393</v>
      </c>
      <c r="N438" s="71">
        <v>45.267683525954283</v>
      </c>
      <c r="O438" s="71">
        <v>23.478389006533465</v>
      </c>
      <c r="P438" s="71">
        <v>28.208820055603759</v>
      </c>
      <c r="Q438" s="71">
        <v>1.8364051787645499</v>
      </c>
      <c r="R438" s="71">
        <v>48.800420368791251</v>
      </c>
      <c r="S438" s="71">
        <v>0</v>
      </c>
      <c r="T438" s="72"/>
      <c r="U438" s="71">
        <v>6913839</v>
      </c>
      <c r="V438" s="71">
        <v>776</v>
      </c>
      <c r="W438" s="71">
        <v>182</v>
      </c>
      <c r="X438" s="71">
        <v>8819</v>
      </c>
      <c r="Y438" s="71">
        <v>11011</v>
      </c>
      <c r="Z438" s="71">
        <v>12828</v>
      </c>
      <c r="AA438" s="71">
        <v>5647</v>
      </c>
      <c r="AB438" s="71">
        <v>23740</v>
      </c>
      <c r="AC438" s="71">
        <v>8089734</v>
      </c>
      <c r="AD438" s="71">
        <v>0</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38.616999999999997</v>
      </c>
      <c r="BJ438" s="71">
        <v>3296.1759999999999</v>
      </c>
      <c r="BK438" s="71">
        <v>0</v>
      </c>
      <c r="BL438" s="71">
        <v>0</v>
      </c>
      <c r="BM438" s="71">
        <v>0</v>
      </c>
      <c r="BN438" s="72"/>
      <c r="BO438" s="71">
        <v>0</v>
      </c>
      <c r="BP438" s="71">
        <v>1</v>
      </c>
      <c r="BQ438" s="71">
        <v>4</v>
      </c>
      <c r="BR438" s="71">
        <v>0</v>
      </c>
      <c r="BS438" s="71">
        <v>0</v>
      </c>
      <c r="BT438" s="71">
        <v>0</v>
      </c>
      <c r="BU438"/>
      <c r="BV438" s="70">
        <v>1396.941</v>
      </c>
      <c r="BW438" s="70">
        <v>46.204000000000001</v>
      </c>
      <c r="BX438" s="70">
        <v>1711.2239999999999</v>
      </c>
      <c r="BY438" s="70">
        <v>5.3719999999999999</v>
      </c>
      <c r="BZ438" s="70">
        <v>175.05199999999999</v>
      </c>
      <c r="CA438" s="70">
        <v>0</v>
      </c>
      <c r="CB438" s="70">
        <v>0</v>
      </c>
      <c r="CC438" s="70">
        <v>0</v>
      </c>
      <c r="CD438" s="70">
        <v>0</v>
      </c>
    </row>
    <row r="439" spans="1:82">
      <c r="A439" s="70" t="s">
        <v>2320</v>
      </c>
      <c r="B439" s="70">
        <v>96</v>
      </c>
      <c r="C439" s="70">
        <v>11</v>
      </c>
      <c r="D439" s="70">
        <v>6</v>
      </c>
      <c r="E439" s="70">
        <v>2014</v>
      </c>
      <c r="F439" s="70" t="s">
        <v>181</v>
      </c>
      <c r="G439" s="70" t="s">
        <v>2309</v>
      </c>
      <c r="H439" s="70" t="s">
        <v>2310</v>
      </c>
      <c r="I439" s="148"/>
      <c r="J439" s="71">
        <v>256.03948896786801</v>
      </c>
      <c r="K439" s="71">
        <v>2.7768525134098239</v>
      </c>
      <c r="L439" s="71">
        <v>10.83313929249422</v>
      </c>
      <c r="M439" s="71">
        <v>48.777712463952511</v>
      </c>
      <c r="N439" s="71">
        <v>45.42850561830619</v>
      </c>
      <c r="O439" s="71">
        <v>22.424023979520918</v>
      </c>
      <c r="P439" s="71">
        <v>28.024037476078473</v>
      </c>
      <c r="Q439" s="71">
        <v>1.74321859856604</v>
      </c>
      <c r="R439" s="71">
        <v>49.127787272759662</v>
      </c>
      <c r="S439" s="71">
        <v>0</v>
      </c>
      <c r="T439" s="72"/>
      <c r="U439" s="71">
        <v>7162380</v>
      </c>
      <c r="V439" s="71">
        <v>700</v>
      </c>
      <c r="W439" s="71">
        <v>202</v>
      </c>
      <c r="X439" s="71">
        <v>8331</v>
      </c>
      <c r="Y439" s="71">
        <v>11079</v>
      </c>
      <c r="Z439" s="71">
        <v>12904</v>
      </c>
      <c r="AA439" s="71">
        <v>5581</v>
      </c>
      <c r="AB439" s="71">
        <v>23488</v>
      </c>
      <c r="AC439" s="71">
        <v>8169610</v>
      </c>
      <c r="AD439" s="71">
        <v>0</v>
      </c>
      <c r="AE439" s="72"/>
      <c r="AF439" s="71"/>
      <c r="AG439" s="71"/>
      <c r="AH439" s="71"/>
      <c r="AI439" s="71"/>
      <c r="AJ439" s="71"/>
      <c r="AK439" s="71"/>
      <c r="AL439" s="71"/>
      <c r="AM439" s="71"/>
      <c r="AN439" s="71"/>
      <c r="AO439" s="71"/>
      <c r="AP439" s="71"/>
      <c r="AQ439" s="72"/>
      <c r="AR439" s="71">
        <v>353</v>
      </c>
      <c r="AS439" s="71">
        <v>61</v>
      </c>
      <c r="AT439" s="71">
        <v>0</v>
      </c>
      <c r="AU439" s="71">
        <v>0</v>
      </c>
      <c r="AV439" s="71">
        <v>0</v>
      </c>
      <c r="AW439" s="71">
        <v>2</v>
      </c>
      <c r="AX439" s="71"/>
      <c r="AY439" s="72"/>
      <c r="AZ439" s="71">
        <v>1622.021</v>
      </c>
      <c r="BA439" s="71">
        <v>1720.222</v>
      </c>
      <c r="BB439" s="71">
        <v>0</v>
      </c>
      <c r="BC439" s="71">
        <v>0</v>
      </c>
      <c r="BD439" s="71">
        <v>0</v>
      </c>
      <c r="BE439" s="71">
        <v>20205</v>
      </c>
      <c r="BF439" s="71"/>
      <c r="BG439" s="72"/>
      <c r="BH439" s="71">
        <v>0</v>
      </c>
      <c r="BI439" s="71">
        <v>39.619999999999997</v>
      </c>
      <c r="BJ439" s="71">
        <v>3258.24</v>
      </c>
      <c r="BK439" s="71">
        <v>0</v>
      </c>
      <c r="BL439" s="71">
        <v>0</v>
      </c>
      <c r="BM439" s="71">
        <v>0</v>
      </c>
      <c r="BN439" s="72"/>
      <c r="BO439" s="71">
        <v>0</v>
      </c>
      <c r="BP439" s="71">
        <v>1</v>
      </c>
      <c r="BQ439" s="71">
        <v>4</v>
      </c>
      <c r="BR439" s="71">
        <v>0</v>
      </c>
      <c r="BS439" s="71">
        <v>0</v>
      </c>
      <c r="BT439" s="71">
        <v>0</v>
      </c>
      <c r="BU439"/>
      <c r="BV439" s="70">
        <v>1395.1880000000001</v>
      </c>
      <c r="BW439" s="70">
        <v>38.82</v>
      </c>
      <c r="BX439" s="70">
        <v>1678.71</v>
      </c>
      <c r="BY439" s="70">
        <v>5.4710000000000001</v>
      </c>
      <c r="BZ439" s="70">
        <v>179.67099999999999</v>
      </c>
      <c r="CA439" s="70">
        <v>0</v>
      </c>
      <c r="CB439" s="70">
        <v>0</v>
      </c>
      <c r="CC439" s="70">
        <v>0</v>
      </c>
      <c r="CD439" s="70">
        <v>0</v>
      </c>
    </row>
    <row r="440" spans="1:82">
      <c r="A440" s="70" t="s">
        <v>2321</v>
      </c>
      <c r="B440" s="70">
        <v>97</v>
      </c>
      <c r="C440" s="70">
        <v>12</v>
      </c>
      <c r="D440" s="70">
        <v>6</v>
      </c>
      <c r="E440" s="70">
        <v>2015</v>
      </c>
      <c r="F440" s="70" t="s">
        <v>182</v>
      </c>
      <c r="G440" s="70" t="s">
        <v>2309</v>
      </c>
      <c r="H440" s="70" t="s">
        <v>2310</v>
      </c>
      <c r="I440" s="148"/>
      <c r="J440" s="71">
        <v>254.82129428393111</v>
      </c>
      <c r="K440" s="71">
        <v>3.0826817672456621</v>
      </c>
      <c r="L440" s="71">
        <v>12.90917841968356</v>
      </c>
      <c r="M440" s="71">
        <v>46.64095048112911</v>
      </c>
      <c r="N440" s="71">
        <v>38.504933967653088</v>
      </c>
      <c r="O440" s="71">
        <v>22.270515910828816</v>
      </c>
      <c r="P440" s="71">
        <v>27.563749667911271</v>
      </c>
      <c r="Q440" s="71">
        <v>1.68215954810276</v>
      </c>
      <c r="R440" s="71">
        <v>46.297920072707072</v>
      </c>
      <c r="S440" s="71">
        <v>0</v>
      </c>
      <c r="T440" s="72"/>
      <c r="U440" s="71">
        <v>7359185</v>
      </c>
      <c r="V440" s="71">
        <v>700</v>
      </c>
      <c r="W440" s="71">
        <v>202</v>
      </c>
      <c r="X440" s="71">
        <v>8331</v>
      </c>
      <c r="Y440" s="71">
        <v>11109</v>
      </c>
      <c r="Z440" s="71">
        <v>12939</v>
      </c>
      <c r="AA440" s="71">
        <v>5485</v>
      </c>
      <c r="AB440" s="71">
        <v>23153</v>
      </c>
      <c r="AC440" s="71">
        <v>7913874</v>
      </c>
      <c r="AD440" s="71">
        <v>0</v>
      </c>
      <c r="AE440" s="72"/>
      <c r="AF440" s="71">
        <v>83566490.94628948</v>
      </c>
      <c r="AG440" s="71">
        <v>2447360.0373562118</v>
      </c>
      <c r="AH440" s="71">
        <v>1582276.9948828439</v>
      </c>
      <c r="AI440" s="71">
        <v>51741085.267433576</v>
      </c>
      <c r="AJ440" s="71">
        <v>54688033.371758431</v>
      </c>
      <c r="AK440" s="71">
        <v>0</v>
      </c>
      <c r="AL440" s="71">
        <v>0</v>
      </c>
      <c r="AM440" s="71">
        <v>3173021.5268178731</v>
      </c>
      <c r="AN440" s="71">
        <v>0</v>
      </c>
      <c r="AO440" s="71">
        <v>0</v>
      </c>
      <c r="AP440" s="71">
        <v>197198268.1445384</v>
      </c>
      <c r="AQ440" s="72"/>
      <c r="AR440" s="71">
        <v>375</v>
      </c>
      <c r="AS440" s="71">
        <v>79</v>
      </c>
      <c r="AT440" s="71">
        <v>0</v>
      </c>
      <c r="AU440" s="71">
        <v>0</v>
      </c>
      <c r="AV440" s="71">
        <v>0</v>
      </c>
      <c r="AW440" s="71">
        <v>2</v>
      </c>
      <c r="AX440" s="71"/>
      <c r="AY440" s="72"/>
      <c r="AZ440" s="71">
        <v>1738.1210000000001</v>
      </c>
      <c r="BA440" s="71">
        <v>3085.6219999999998</v>
      </c>
      <c r="BB440" s="71">
        <v>0</v>
      </c>
      <c r="BC440" s="71">
        <v>0</v>
      </c>
      <c r="BD440" s="71">
        <v>0</v>
      </c>
      <c r="BE440" s="71">
        <v>20205</v>
      </c>
      <c r="BF440" s="71"/>
      <c r="BG440" s="72"/>
      <c r="BH440" s="71">
        <v>0</v>
      </c>
      <c r="BI440" s="71">
        <v>38.670999999999999</v>
      </c>
      <c r="BJ440" s="71">
        <v>3191.933</v>
      </c>
      <c r="BK440" s="71">
        <v>0</v>
      </c>
      <c r="BL440" s="71">
        <v>0</v>
      </c>
      <c r="BM440" s="71">
        <v>0</v>
      </c>
      <c r="BN440" s="72"/>
      <c r="BO440" s="71">
        <v>0</v>
      </c>
      <c r="BP440" s="71">
        <v>1</v>
      </c>
      <c r="BQ440" s="71">
        <v>4</v>
      </c>
      <c r="BR440" s="71">
        <v>0</v>
      </c>
      <c r="BS440" s="71">
        <v>0</v>
      </c>
      <c r="BT440" s="71">
        <v>0</v>
      </c>
      <c r="BU440"/>
      <c r="BV440" s="70">
        <v>1363.7529999999999</v>
      </c>
      <c r="BW440" s="70">
        <v>39.68</v>
      </c>
      <c r="BX440" s="70">
        <v>1643.653</v>
      </c>
      <c r="BY440" s="70">
        <v>5.516</v>
      </c>
      <c r="BZ440" s="70">
        <v>178.00200000000001</v>
      </c>
      <c r="CA440" s="70">
        <v>0</v>
      </c>
      <c r="CB440" s="70">
        <v>0</v>
      </c>
      <c r="CC440" s="70">
        <v>0</v>
      </c>
      <c r="CD440" s="70">
        <v>0</v>
      </c>
    </row>
    <row r="441" spans="1:82">
      <c r="A441" s="70" t="s">
        <v>2322</v>
      </c>
      <c r="B441" s="70">
        <v>98</v>
      </c>
      <c r="C441" s="70">
        <v>13</v>
      </c>
      <c r="D441" s="70">
        <v>6</v>
      </c>
      <c r="E441" s="70">
        <v>2016</v>
      </c>
      <c r="F441" s="70" t="s">
        <v>155</v>
      </c>
      <c r="G441" s="70" t="s">
        <v>2309</v>
      </c>
      <c r="H441" s="70" t="s">
        <v>2310</v>
      </c>
      <c r="I441" s="148"/>
      <c r="J441" s="71">
        <v>213.60181107922099</v>
      </c>
      <c r="K441" s="71">
        <v>2.6506480859934234</v>
      </c>
      <c r="L441" s="71">
        <v>12.38858320108025</v>
      </c>
      <c r="M441" s="71">
        <v>33.942854834590086</v>
      </c>
      <c r="N441" s="71">
        <v>28.592825454412338</v>
      </c>
      <c r="O441" s="71">
        <v>22.011976362674755</v>
      </c>
      <c r="P441" s="71">
        <v>27.199125386871906</v>
      </c>
      <c r="Q441" s="71">
        <v>1.6122466677339125</v>
      </c>
      <c r="R441" s="71">
        <v>43.61627990885507</v>
      </c>
      <c r="S441" s="71">
        <v>0</v>
      </c>
      <c r="T441" s="72"/>
      <c r="U441" s="71">
        <v>6525685</v>
      </c>
      <c r="V441" s="71">
        <v>700</v>
      </c>
      <c r="W441" s="71">
        <v>202</v>
      </c>
      <c r="X441" s="71">
        <v>8331</v>
      </c>
      <c r="Y441" s="71">
        <v>11164</v>
      </c>
      <c r="Z441" s="71">
        <v>12946</v>
      </c>
      <c r="AA441" s="71">
        <v>5598</v>
      </c>
      <c r="AB441" s="71">
        <v>22826</v>
      </c>
      <c r="AC441" s="71">
        <v>7449231.2724514203</v>
      </c>
      <c r="AD441" s="71">
        <v>0</v>
      </c>
      <c r="AE441" s="72"/>
      <c r="AF441" s="71">
        <v>77778717.49326387</v>
      </c>
      <c r="AG441" s="71">
        <v>2407504.6064516939</v>
      </c>
      <c r="AH441" s="71">
        <v>1364539.2108875951</v>
      </c>
      <c r="AI441" s="71">
        <v>48823469.943675011</v>
      </c>
      <c r="AJ441" s="71">
        <v>50891094.74709443</v>
      </c>
      <c r="AK441" s="71">
        <v>0</v>
      </c>
      <c r="AL441" s="71">
        <v>0</v>
      </c>
      <c r="AM441" s="71">
        <v>3130637.8588595171</v>
      </c>
      <c r="AN441" s="71">
        <v>0</v>
      </c>
      <c r="AO441" s="71">
        <v>0</v>
      </c>
      <c r="AP441" s="71">
        <v>184395963.86023211</v>
      </c>
      <c r="AQ441" s="72"/>
      <c r="AR441" s="71">
        <v>393</v>
      </c>
      <c r="AS441" s="71">
        <v>93</v>
      </c>
      <c r="AT441" s="71">
        <v>0</v>
      </c>
      <c r="AU441" s="71">
        <v>0</v>
      </c>
      <c r="AV441" s="71">
        <v>0</v>
      </c>
      <c r="AW441" s="71">
        <v>2</v>
      </c>
      <c r="AX441" s="71"/>
      <c r="AY441" s="72"/>
      <c r="AZ441" s="71">
        <v>1831.221</v>
      </c>
      <c r="BA441" s="71">
        <v>7342.8220000000001</v>
      </c>
      <c r="BB441" s="71">
        <v>0</v>
      </c>
      <c r="BC441" s="71">
        <v>0</v>
      </c>
      <c r="BD441" s="71">
        <v>0</v>
      </c>
      <c r="BE441" s="71">
        <v>20205</v>
      </c>
      <c r="BF441" s="71"/>
      <c r="BG441" s="72"/>
      <c r="BH441" s="71">
        <v>0</v>
      </c>
      <c r="BI441" s="71">
        <v>36.427</v>
      </c>
      <c r="BJ441" s="71">
        <v>3150.433</v>
      </c>
      <c r="BK441" s="71">
        <v>0</v>
      </c>
      <c r="BL441" s="71">
        <v>0</v>
      </c>
      <c r="BM441" s="71">
        <v>0</v>
      </c>
      <c r="BN441" s="72"/>
      <c r="BO441" s="71">
        <v>0</v>
      </c>
      <c r="BP441" s="71">
        <v>1</v>
      </c>
      <c r="BQ441" s="71">
        <v>4</v>
      </c>
      <c r="BR441" s="71">
        <v>0</v>
      </c>
      <c r="BS441" s="71">
        <v>0</v>
      </c>
      <c r="BT441" s="71">
        <v>0</v>
      </c>
      <c r="BU441"/>
      <c r="BV441" s="70">
        <v>1332.0730000000001</v>
      </c>
      <c r="BW441" s="70">
        <v>42.904000000000003</v>
      </c>
      <c r="BX441" s="70">
        <v>1629.97</v>
      </c>
      <c r="BY441" s="70">
        <v>5.5720000000000001</v>
      </c>
      <c r="BZ441" s="70">
        <v>176.34100000000001</v>
      </c>
      <c r="CA441" s="70">
        <v>0</v>
      </c>
      <c r="CB441" s="70">
        <v>0</v>
      </c>
      <c r="CC441" s="70">
        <v>0</v>
      </c>
      <c r="CD441" s="70">
        <v>0</v>
      </c>
    </row>
    <row r="442" spans="1:82">
      <c r="A442" s="70" t="s">
        <v>2323</v>
      </c>
      <c r="B442" s="70">
        <v>99</v>
      </c>
      <c r="C442" s="70">
        <v>14</v>
      </c>
      <c r="D442" s="70">
        <v>6</v>
      </c>
      <c r="E442" s="70">
        <v>2017</v>
      </c>
      <c r="F442" s="70" t="s">
        <v>156</v>
      </c>
      <c r="G442" s="70" t="s">
        <v>2309</v>
      </c>
      <c r="H442" s="70" t="s">
        <v>2310</v>
      </c>
      <c r="I442" s="148"/>
      <c r="J442" s="71">
        <v>194.37390859440492</v>
      </c>
      <c r="K442" s="71">
        <v>2.7670956688426078</v>
      </c>
      <c r="L442" s="71">
        <v>11.75976386918399</v>
      </c>
      <c r="M442" s="71">
        <v>32.342718224641551</v>
      </c>
      <c r="N442" s="71">
        <v>34.832404883273561</v>
      </c>
      <c r="O442" s="71">
        <v>21.547422896845937</v>
      </c>
      <c r="P442" s="71">
        <v>26.688872583411076</v>
      </c>
      <c r="Q442" s="71">
        <v>1.5369483259162899</v>
      </c>
      <c r="R442" s="71">
        <v>43.620766492636683</v>
      </c>
      <c r="S442" s="71">
        <v>0</v>
      </c>
      <c r="T442" s="72"/>
      <c r="U442" s="71">
        <v>6117311</v>
      </c>
      <c r="V442" s="71">
        <v>700</v>
      </c>
      <c r="W442" s="71">
        <v>202</v>
      </c>
      <c r="X442" s="71">
        <v>8331</v>
      </c>
      <c r="Y442" s="71">
        <v>11134</v>
      </c>
      <c r="Z442" s="71">
        <v>12883</v>
      </c>
      <c r="AA442" s="71">
        <v>5528</v>
      </c>
      <c r="AB442" s="71">
        <v>22502</v>
      </c>
      <c r="AC442" s="71">
        <v>7597820.9999999991</v>
      </c>
      <c r="AD442" s="71">
        <v>0</v>
      </c>
      <c r="AE442" s="72"/>
      <c r="AF442" s="71">
        <v>72753566.157787994</v>
      </c>
      <c r="AG442" s="71">
        <v>2457221.3338427409</v>
      </c>
      <c r="AH442" s="71">
        <v>1680119.6151190479</v>
      </c>
      <c r="AI442" s="71">
        <v>47751594.632631443</v>
      </c>
      <c r="AJ442" s="71">
        <v>54588005.42131637</v>
      </c>
      <c r="AK442" s="71">
        <v>0</v>
      </c>
      <c r="AL442" s="71">
        <v>0</v>
      </c>
      <c r="AM442" s="71">
        <v>3091029.5827115048</v>
      </c>
      <c r="AN442" s="71">
        <v>0</v>
      </c>
      <c r="AO442" s="71">
        <v>0</v>
      </c>
      <c r="AP442" s="71">
        <v>182321536.7434091</v>
      </c>
      <c r="AQ442" s="72"/>
      <c r="AR442" s="71">
        <v>408</v>
      </c>
      <c r="AS442" s="71">
        <v>115</v>
      </c>
      <c r="AT442" s="71">
        <v>0</v>
      </c>
      <c r="AU442" s="71">
        <v>0</v>
      </c>
      <c r="AV442" s="71">
        <v>0</v>
      </c>
      <c r="AW442" s="71">
        <v>2</v>
      </c>
      <c r="AX442" s="71"/>
      <c r="AY442" s="72"/>
      <c r="AZ442" s="71">
        <v>1907.3209999999999</v>
      </c>
      <c r="BA442" s="71">
        <v>8353.7219999999998</v>
      </c>
      <c r="BB442" s="71">
        <v>0</v>
      </c>
      <c r="BC442" s="71">
        <v>0</v>
      </c>
      <c r="BD442" s="71">
        <v>0</v>
      </c>
      <c r="BE442" s="71">
        <v>20205</v>
      </c>
      <c r="BF442" s="71"/>
      <c r="BG442" s="72"/>
      <c r="BH442" s="71">
        <v>0</v>
      </c>
      <c r="BI442" s="71">
        <v>31.172000000000001</v>
      </c>
      <c r="BJ442" s="71">
        <v>3306.8380000000002</v>
      </c>
      <c r="BK442" s="71">
        <v>0</v>
      </c>
      <c r="BL442" s="71">
        <v>0</v>
      </c>
      <c r="BM442" s="71">
        <v>0</v>
      </c>
      <c r="BN442" s="72"/>
      <c r="BO442" s="71">
        <v>0</v>
      </c>
      <c r="BP442" s="71">
        <v>1</v>
      </c>
      <c r="BQ442" s="71">
        <v>4</v>
      </c>
      <c r="BR442" s="71">
        <v>0</v>
      </c>
      <c r="BS442" s="71">
        <v>0</v>
      </c>
      <c r="BT442" s="71">
        <v>0</v>
      </c>
      <c r="BU442"/>
      <c r="BV442" s="70">
        <v>1360.2739999999999</v>
      </c>
      <c r="BW442" s="70">
        <v>52.47</v>
      </c>
      <c r="BX442" s="70">
        <v>1745.258</v>
      </c>
      <c r="BY442" s="70">
        <v>5.7939999999999996</v>
      </c>
      <c r="BZ442" s="70">
        <v>174.214</v>
      </c>
      <c r="CA442" s="70">
        <v>0</v>
      </c>
      <c r="CB442" s="70">
        <v>0</v>
      </c>
      <c r="CC442" s="70">
        <v>0</v>
      </c>
      <c r="CD442" s="70">
        <v>0</v>
      </c>
    </row>
    <row r="443" spans="1:82">
      <c r="A443" s="70" t="s">
        <v>2324</v>
      </c>
      <c r="B443" s="70">
        <v>100</v>
      </c>
      <c r="C443" s="70">
        <v>15</v>
      </c>
      <c r="D443" s="70">
        <v>6</v>
      </c>
      <c r="E443" s="70">
        <v>2018</v>
      </c>
      <c r="F443" s="70" t="s">
        <v>183</v>
      </c>
      <c r="G443" s="70" t="s">
        <v>2309</v>
      </c>
      <c r="H443" s="70" t="s">
        <v>2310</v>
      </c>
      <c r="I443" s="148"/>
      <c r="J443" s="71">
        <v>188.05717456254007</v>
      </c>
      <c r="K443" s="71">
        <v>2.7771449089979545</v>
      </c>
      <c r="L443" s="71">
        <v>10.491916503592302</v>
      </c>
      <c r="M443" s="71">
        <v>31.136122277275955</v>
      </c>
      <c r="N443" s="71">
        <v>26.297209535997755</v>
      </c>
      <c r="O443" s="71">
        <v>21.140952723162318</v>
      </c>
      <c r="P443" s="71">
        <v>26.260689115202133</v>
      </c>
      <c r="Q443" s="71">
        <v>1.3960262360322599</v>
      </c>
      <c r="R443" s="71">
        <v>49.214220615446081</v>
      </c>
      <c r="S443" s="71">
        <v>0</v>
      </c>
      <c r="T443" s="72"/>
      <c r="U443" s="71">
        <v>6001357</v>
      </c>
      <c r="V443" s="71">
        <v>700</v>
      </c>
      <c r="W443" s="71">
        <v>202</v>
      </c>
      <c r="X443" s="71">
        <v>8331</v>
      </c>
      <c r="Y443" s="71">
        <v>11002</v>
      </c>
      <c r="Z443" s="71">
        <v>12882</v>
      </c>
      <c r="AA443" s="71">
        <v>5494</v>
      </c>
      <c r="AB443" s="71">
        <v>22026</v>
      </c>
      <c r="AC443" s="71">
        <v>8538488</v>
      </c>
      <c r="AD443" s="71">
        <v>0</v>
      </c>
      <c r="AE443" s="72"/>
      <c r="AF443" s="71">
        <v>70798085.656513259</v>
      </c>
      <c r="AG443" s="71">
        <v>2488677.1568355458</v>
      </c>
      <c r="AH443" s="71">
        <v>1520405.6426891659</v>
      </c>
      <c r="AI443" s="71">
        <v>45058302.238006741</v>
      </c>
      <c r="AJ443" s="71">
        <v>44200291.272375539</v>
      </c>
      <c r="AK443" s="71">
        <v>0</v>
      </c>
      <c r="AL443" s="71">
        <v>0</v>
      </c>
      <c r="AM443" s="71">
        <v>3031903.3645347781</v>
      </c>
      <c r="AN443" s="71">
        <v>0</v>
      </c>
      <c r="AO443" s="71">
        <v>0</v>
      </c>
      <c r="AP443" s="71">
        <v>167097665.330955</v>
      </c>
      <c r="AQ443" s="72"/>
      <c r="AR443" s="71">
        <v>426</v>
      </c>
      <c r="AS443" s="71">
        <v>120</v>
      </c>
      <c r="AT443" s="71">
        <v>0</v>
      </c>
      <c r="AU443" s="71">
        <v>0</v>
      </c>
      <c r="AV443" s="71">
        <v>0</v>
      </c>
      <c r="AW443" s="71">
        <v>2</v>
      </c>
      <c r="AX443" s="71"/>
      <c r="AY443" s="72"/>
      <c r="AZ443" s="71">
        <v>2011.6309999999996</v>
      </c>
      <c r="BA443" s="71">
        <v>8451.6219999999994</v>
      </c>
      <c r="BB443" s="71">
        <v>0</v>
      </c>
      <c r="BC443" s="71">
        <v>0</v>
      </c>
      <c r="BD443" s="71">
        <v>0</v>
      </c>
      <c r="BE443" s="71">
        <v>25730.42</v>
      </c>
      <c r="BF443" s="71"/>
      <c r="BG443" s="72"/>
      <c r="BH443" s="71">
        <v>0</v>
      </c>
      <c r="BI443" s="71">
        <v>33.926000000000002</v>
      </c>
      <c r="BJ443" s="71">
        <v>3286.7440000000001</v>
      </c>
      <c r="BK443" s="71">
        <v>0</v>
      </c>
      <c r="BL443" s="71">
        <v>0</v>
      </c>
      <c r="BM443" s="71">
        <v>0</v>
      </c>
      <c r="BN443" s="72"/>
      <c r="BO443" s="71">
        <v>0</v>
      </c>
      <c r="BP443" s="71">
        <v>1</v>
      </c>
      <c r="BQ443" s="71">
        <v>4</v>
      </c>
      <c r="BR443" s="71">
        <v>0</v>
      </c>
      <c r="BS443" s="71">
        <v>0</v>
      </c>
      <c r="BT443" s="71">
        <v>0</v>
      </c>
      <c r="BU443"/>
      <c r="BV443" s="70">
        <v>1387.6179999999999</v>
      </c>
      <c r="BW443" s="70">
        <v>61.816000000000003</v>
      </c>
      <c r="BX443" s="70">
        <v>1695.145</v>
      </c>
      <c r="BY443" s="70">
        <v>5.8730000000000002</v>
      </c>
      <c r="BZ443" s="70">
        <v>170.21799999999999</v>
      </c>
      <c r="CA443" s="70">
        <v>0</v>
      </c>
      <c r="CB443" s="70">
        <v>0</v>
      </c>
      <c r="CC443" s="70">
        <v>0</v>
      </c>
      <c r="CD443" s="70">
        <v>0</v>
      </c>
    </row>
    <row r="444" spans="1:82">
      <c r="A444" s="70" t="s">
        <v>2325</v>
      </c>
      <c r="B444" s="70">
        <v>101</v>
      </c>
      <c r="C444" s="70">
        <v>16</v>
      </c>
      <c r="D444" s="70">
        <v>6</v>
      </c>
      <c r="E444" s="70">
        <v>2019</v>
      </c>
      <c r="F444" s="70" t="s">
        <v>158</v>
      </c>
      <c r="G444" s="1064" t="s">
        <v>2309</v>
      </c>
      <c r="H444" s="70" t="s">
        <v>2310</v>
      </c>
      <c r="I444" s="148"/>
      <c r="J444" s="71">
        <v>166.49146199716824</v>
      </c>
      <c r="K444" s="71">
        <v>2.10987584147709</v>
      </c>
      <c r="L444" s="71">
        <v>10.415772093239855</v>
      </c>
      <c r="M444" s="71">
        <v>25.936963792081055</v>
      </c>
      <c r="N444" s="71">
        <v>18.591470289196629</v>
      </c>
      <c r="O444" s="71">
        <v>20.446692933982405</v>
      </c>
      <c r="P444" s="71">
        <v>25.697817221488805</v>
      </c>
      <c r="Q444" s="71">
        <v>1.3268931406345299</v>
      </c>
      <c r="R444" s="71">
        <v>48.653954348007638</v>
      </c>
      <c r="S444" s="71">
        <v>0</v>
      </c>
      <c r="T444" s="72"/>
      <c r="U444" s="71">
        <v>5682516</v>
      </c>
      <c r="V444" s="71">
        <v>700</v>
      </c>
      <c r="W444" s="71">
        <v>202</v>
      </c>
      <c r="X444" s="71">
        <v>8331</v>
      </c>
      <c r="Y444" s="71">
        <v>10854</v>
      </c>
      <c r="Z444" s="71">
        <v>12801</v>
      </c>
      <c r="AA444" s="71">
        <v>5336</v>
      </c>
      <c r="AB444" s="71">
        <v>21502</v>
      </c>
      <c r="AC444" s="71">
        <v>8579542</v>
      </c>
      <c r="AD444" s="71">
        <v>0</v>
      </c>
      <c r="AE444" s="72"/>
      <c r="AF444" s="71">
        <v>62016615.572777577</v>
      </c>
      <c r="AG444" s="71">
        <v>1713903.274613376</v>
      </c>
      <c r="AH444" s="71">
        <v>1686034.1844593119</v>
      </c>
      <c r="AI444" s="71">
        <v>46859708.624593377</v>
      </c>
      <c r="AJ444" s="71">
        <v>37257989.056596808</v>
      </c>
      <c r="AK444" s="71">
        <v>0</v>
      </c>
      <c r="AL444" s="71">
        <v>0</v>
      </c>
      <c r="AM444" s="71">
        <v>2928410.5330306632</v>
      </c>
      <c r="AN444" s="71">
        <v>0</v>
      </c>
      <c r="AO444" s="71">
        <v>0</v>
      </c>
      <c r="AP444" s="71">
        <v>152462661.2460711</v>
      </c>
      <c r="AQ444" s="72"/>
      <c r="AR444" s="71">
        <v>443</v>
      </c>
      <c r="AS444" s="71">
        <v>120</v>
      </c>
      <c r="AT444" s="71">
        <v>0</v>
      </c>
      <c r="AU444" s="71">
        <v>0</v>
      </c>
      <c r="AV444" s="71">
        <v>0</v>
      </c>
      <c r="AW444" s="71">
        <v>2</v>
      </c>
      <c r="AX444" s="71"/>
      <c r="AY444" s="72"/>
      <c r="AZ444" s="71">
        <v>2112.5059999999999</v>
      </c>
      <c r="BA444" s="71">
        <v>8451.1219999999994</v>
      </c>
      <c r="BB444" s="71">
        <v>0</v>
      </c>
      <c r="BC444" s="71">
        <v>0</v>
      </c>
      <c r="BD444" s="71">
        <v>0</v>
      </c>
      <c r="BE444" s="71">
        <v>25730.42</v>
      </c>
      <c r="BF444" s="71"/>
      <c r="BG444" s="72"/>
      <c r="BH444" s="71">
        <v>0</v>
      </c>
      <c r="BI444" s="71">
        <v>33.595999999999997</v>
      </c>
      <c r="BJ444" s="71">
        <v>3185.11</v>
      </c>
      <c r="BK444" s="71">
        <v>0</v>
      </c>
      <c r="BL444" s="71">
        <v>0</v>
      </c>
      <c r="BM444" s="71">
        <v>0</v>
      </c>
      <c r="BN444" s="72"/>
      <c r="BO444" s="71">
        <v>0</v>
      </c>
      <c r="BP444" s="71">
        <v>1</v>
      </c>
      <c r="BQ444" s="71">
        <v>4</v>
      </c>
      <c r="BR444" s="71">
        <v>0</v>
      </c>
      <c r="BS444" s="71">
        <v>0</v>
      </c>
      <c r="BT444" s="71">
        <v>0</v>
      </c>
      <c r="BU444"/>
      <c r="BV444" s="70">
        <v>1329.925</v>
      </c>
      <c r="BW444" s="70">
        <v>67.412000000000006</v>
      </c>
      <c r="BX444" s="70">
        <v>1650.5350000000001</v>
      </c>
      <c r="BY444" s="70">
        <v>5.8390000000000004</v>
      </c>
      <c r="BZ444" s="70">
        <v>164.995</v>
      </c>
      <c r="CA444" s="70">
        <v>0</v>
      </c>
      <c r="CB444" s="70">
        <v>0</v>
      </c>
      <c r="CC444" s="70">
        <v>0</v>
      </c>
      <c r="CD444" s="70">
        <v>0</v>
      </c>
    </row>
    <row r="445" spans="1:82">
      <c r="A445" s="70" t="s">
        <v>2326</v>
      </c>
      <c r="B445" s="70">
        <v>102</v>
      </c>
      <c r="C445" s="70">
        <v>17</v>
      </c>
      <c r="D445" s="70">
        <v>6</v>
      </c>
      <c r="E445" s="70">
        <v>2020</v>
      </c>
      <c r="F445" s="70" t="s">
        <v>159</v>
      </c>
      <c r="G445" s="1064" t="s">
        <v>2309</v>
      </c>
      <c r="H445" s="70" t="s">
        <v>2310</v>
      </c>
      <c r="I445" s="148"/>
      <c r="J445" s="71">
        <v>153.5896858650008</v>
      </c>
      <c r="K445" s="71">
        <v>2.757033836568529</v>
      </c>
      <c r="L445" s="71">
        <v>10.921043911703363</v>
      </c>
      <c r="M445" s="71">
        <v>33.133168735094962</v>
      </c>
      <c r="N445" s="71">
        <v>32.791641143445766</v>
      </c>
      <c r="O445" s="71">
        <v>17.743462503167585</v>
      </c>
      <c r="P445" s="71">
        <v>23.946121276888569</v>
      </c>
      <c r="Q445" s="71">
        <v>1.2433637350364199</v>
      </c>
      <c r="R445" s="71">
        <v>43.174604144055579</v>
      </c>
      <c r="S445" s="71">
        <v>0</v>
      </c>
      <c r="T445" s="72"/>
      <c r="U445" s="71">
        <v>4925089</v>
      </c>
      <c r="V445" s="71">
        <v>675</v>
      </c>
      <c r="W445" s="71">
        <v>185</v>
      </c>
      <c r="X445" s="71">
        <v>7793</v>
      </c>
      <c r="Y445" s="71">
        <v>10710</v>
      </c>
      <c r="Z445" s="71">
        <v>12679</v>
      </c>
      <c r="AA445" s="71">
        <v>5285</v>
      </c>
      <c r="AB445" s="71">
        <v>21088</v>
      </c>
      <c r="AC445" s="71">
        <v>7653551.9999999981</v>
      </c>
      <c r="AD445" s="71">
        <v>0</v>
      </c>
      <c r="AE445" s="72"/>
      <c r="AF445" s="71">
        <v>51477344.703988709</v>
      </c>
      <c r="AG445" s="71">
        <v>2317402.9120507976</v>
      </c>
      <c r="AH445" s="71">
        <v>1876732.4746542638</v>
      </c>
      <c r="AI445" s="71">
        <v>46435823.254140034</v>
      </c>
      <c r="AJ445" s="71">
        <v>50848678.291447967</v>
      </c>
      <c r="AK445" s="71"/>
      <c r="AL445" s="71"/>
      <c r="AM445" s="71">
        <v>2752218.292566651</v>
      </c>
      <c r="AN445" s="71"/>
      <c r="AO445" s="71"/>
      <c r="AP445" s="71">
        <v>155708199.92884845</v>
      </c>
      <c r="AQ445" s="72"/>
      <c r="AR445" s="71">
        <v>454</v>
      </c>
      <c r="AS445" s="71">
        <v>121</v>
      </c>
      <c r="AT445" s="71">
        <v>0</v>
      </c>
      <c r="AU445" s="71">
        <v>0</v>
      </c>
      <c r="AV445" s="71">
        <v>0</v>
      </c>
      <c r="AW445" s="71">
        <v>2</v>
      </c>
      <c r="AX445" s="71"/>
      <c r="AY445" s="72"/>
      <c r="AZ445" s="71">
        <v>2183.8179999999988</v>
      </c>
      <c r="BA445" s="71">
        <v>8500.6219999999994</v>
      </c>
      <c r="BB445" s="71">
        <v>0</v>
      </c>
      <c r="BC445" s="71">
        <v>0</v>
      </c>
      <c r="BD445" s="71">
        <v>0</v>
      </c>
      <c r="BE445" s="71">
        <v>25730.42</v>
      </c>
      <c r="BF445" s="71"/>
      <c r="BG445" s="72"/>
      <c r="BH445" s="71">
        <v>0</v>
      </c>
      <c r="BI445" s="71">
        <v>26.071999999999999</v>
      </c>
      <c r="BJ445" s="71">
        <v>3031.3009999999999</v>
      </c>
      <c r="BK445" s="71">
        <v>0</v>
      </c>
      <c r="BL445" s="71">
        <v>0</v>
      </c>
      <c r="BM445" s="71">
        <v>0</v>
      </c>
      <c r="BN445" s="72"/>
      <c r="BO445" s="71">
        <v>0</v>
      </c>
      <c r="BP445" s="71">
        <v>1</v>
      </c>
      <c r="BQ445" s="71">
        <v>4</v>
      </c>
      <c r="BR445" s="71">
        <v>0</v>
      </c>
      <c r="BS445" s="71">
        <v>0</v>
      </c>
      <c r="BT445" s="71">
        <v>0</v>
      </c>
      <c r="BU445"/>
      <c r="BV445" s="70">
        <v>1239.0070000000001</v>
      </c>
      <c r="BW445" s="70">
        <v>64.638000000000005</v>
      </c>
      <c r="BX445" s="70">
        <v>1587.3889999999999</v>
      </c>
      <c r="BY445" s="70">
        <v>6.7960000000000003</v>
      </c>
      <c r="BZ445" s="70">
        <v>159.54300000000001</v>
      </c>
      <c r="CA445" s="70">
        <v>0</v>
      </c>
      <c r="CB445" s="70">
        <v>0</v>
      </c>
      <c r="CC445" s="70">
        <v>0</v>
      </c>
      <c r="CD445" s="70">
        <v>0</v>
      </c>
    </row>
    <row r="446" spans="1:82">
      <c r="A446" s="70" t="s">
        <v>2327</v>
      </c>
      <c r="B446" s="70">
        <v>102</v>
      </c>
      <c r="C446" s="70">
        <v>18</v>
      </c>
      <c r="D446" s="70">
        <v>6</v>
      </c>
      <c r="E446" s="70">
        <v>2021</v>
      </c>
      <c r="F446" s="70" t="s">
        <v>160</v>
      </c>
      <c r="G446" s="70" t="s">
        <v>2309</v>
      </c>
      <c r="H446" s="70" t="s">
        <v>2310</v>
      </c>
      <c r="I446" s="148"/>
      <c r="J446" s="71">
        <v>151.71537483074297</v>
      </c>
      <c r="K446" s="71">
        <v>2.8158838324637436</v>
      </c>
      <c r="L446" s="71">
        <v>10.625997419184374</v>
      </c>
      <c r="M446" s="71">
        <v>32.049764010007131</v>
      </c>
      <c r="N446" s="71">
        <v>25.869293471302925</v>
      </c>
      <c r="O446" s="71">
        <v>17.004146332935321</v>
      </c>
      <c r="P446" s="71">
        <v>24.3250028350223</v>
      </c>
      <c r="Q446" s="71">
        <v>1.2029495737093701</v>
      </c>
      <c r="R446" s="71">
        <v>46.100077742263487</v>
      </c>
      <c r="S446" s="71">
        <v>0</v>
      </c>
      <c r="T446" s="72"/>
      <c r="U446" s="71">
        <v>5389629</v>
      </c>
      <c r="V446" s="71">
        <v>675</v>
      </c>
      <c r="W446" s="71">
        <v>185</v>
      </c>
      <c r="X446" s="71">
        <v>7793</v>
      </c>
      <c r="Y446" s="71">
        <v>10580</v>
      </c>
      <c r="Z446" s="71">
        <v>12511</v>
      </c>
      <c r="AA446" s="71">
        <v>5235</v>
      </c>
      <c r="AB446" s="71">
        <v>20603</v>
      </c>
      <c r="AC446" s="71">
        <v>7927944</v>
      </c>
      <c r="AD446" s="71">
        <v>0</v>
      </c>
      <c r="AE446" s="72"/>
      <c r="AF446" s="71">
        <v>49825138.302478492</v>
      </c>
      <c r="AG446" s="71">
        <v>2476670.5809155763</v>
      </c>
      <c r="AH446" s="71">
        <v>1806627.843922158</v>
      </c>
      <c r="AI446" s="71">
        <v>49605160.114117913</v>
      </c>
      <c r="AJ446" s="71">
        <v>41082483.979669772</v>
      </c>
      <c r="AK446" s="71">
        <v>0</v>
      </c>
      <c r="AL446" s="71">
        <v>0</v>
      </c>
      <c r="AM446" s="71">
        <v>2704429.8805041634</v>
      </c>
      <c r="AN446" s="71">
        <v>0</v>
      </c>
      <c r="AO446" s="71">
        <v>0</v>
      </c>
      <c r="AP446" s="71">
        <v>147500510.70160809</v>
      </c>
      <c r="AQ446" s="72"/>
      <c r="AR446" s="71">
        <v>474</v>
      </c>
      <c r="AS446" s="71">
        <v>122</v>
      </c>
      <c r="AT446" s="71">
        <v>0</v>
      </c>
      <c r="AU446" s="71">
        <v>0</v>
      </c>
      <c r="AV446" s="71">
        <v>0</v>
      </c>
      <c r="AW446" s="71">
        <v>2</v>
      </c>
      <c r="AX446" s="71"/>
      <c r="AY446" s="72"/>
      <c r="AZ446" s="71">
        <v>2310.212</v>
      </c>
      <c r="BA446" s="71">
        <v>8550.1219999999994</v>
      </c>
      <c r="BB446" s="71">
        <v>0</v>
      </c>
      <c r="BC446" s="71">
        <v>0</v>
      </c>
      <c r="BD446" s="71">
        <v>0</v>
      </c>
      <c r="BE446" s="71">
        <v>25730.42</v>
      </c>
      <c r="BF446" s="71"/>
      <c r="BG446" s="72"/>
      <c r="BH446" s="71">
        <v>0</v>
      </c>
      <c r="BI446" s="71">
        <v>35.152999999999999</v>
      </c>
      <c r="BJ446" s="71">
        <v>3108.0450000000001</v>
      </c>
      <c r="BK446" s="71">
        <v>0</v>
      </c>
      <c r="BL446" s="71">
        <v>0</v>
      </c>
      <c r="BM446" s="71">
        <v>0</v>
      </c>
      <c r="BN446" s="72"/>
      <c r="BO446" s="71">
        <v>0</v>
      </c>
      <c r="BP446" s="71">
        <v>1</v>
      </c>
      <c r="BQ446" s="71">
        <v>4</v>
      </c>
      <c r="BR446" s="71">
        <v>0</v>
      </c>
      <c r="BS446" s="71">
        <v>0</v>
      </c>
      <c r="BT446" s="71">
        <v>0</v>
      </c>
      <c r="BU446"/>
      <c r="BV446" s="70">
        <v>1303.4860000000001</v>
      </c>
      <c r="BW446" s="70">
        <v>84.123999999999995</v>
      </c>
      <c r="BX446" s="70">
        <v>1591.098</v>
      </c>
      <c r="BY446" s="70">
        <v>6.3289999999999997</v>
      </c>
      <c r="BZ446" s="70">
        <v>158.161</v>
      </c>
      <c r="CA446" s="70">
        <v>0</v>
      </c>
      <c r="CB446" s="70">
        <v>0</v>
      </c>
      <c r="CC446" s="70">
        <v>0</v>
      </c>
      <c r="CD446" s="70">
        <v>0</v>
      </c>
    </row>
    <row r="447" spans="1:82">
      <c r="A447" s="70" t="s">
        <v>2328</v>
      </c>
      <c r="B447" s="70">
        <v>102</v>
      </c>
      <c r="C447" s="70">
        <v>19</v>
      </c>
      <c r="D447" s="70">
        <v>6</v>
      </c>
      <c r="E447" s="70">
        <v>2022</v>
      </c>
      <c r="F447" s="70" t="s">
        <v>161</v>
      </c>
      <c r="G447" s="70" t="s">
        <v>2309</v>
      </c>
      <c r="H447" s="70" t="s">
        <v>2310</v>
      </c>
      <c r="I447" s="148"/>
      <c r="J447" s="71">
        <v>201.10416163181222</v>
      </c>
      <c r="K447" s="71">
        <v>2.0571193147180766</v>
      </c>
      <c r="L447" s="71">
        <v>8.3762081341147638</v>
      </c>
      <c r="M447" s="71">
        <v>24.466487237967982</v>
      </c>
      <c r="N447" s="71">
        <v>23.941541022337852</v>
      </c>
      <c r="O447" s="71">
        <v>17.705381496868611</v>
      </c>
      <c r="P447" s="71">
        <v>24.129093338480061</v>
      </c>
      <c r="Q447" s="71">
        <v>1.193173967933584</v>
      </c>
      <c r="R447" s="71">
        <v>48.584098898785214</v>
      </c>
      <c r="S447" s="71">
        <v>0</v>
      </c>
      <c r="T447" s="72"/>
      <c r="U447" s="71">
        <v>8303384</v>
      </c>
      <c r="V447" s="71">
        <v>675</v>
      </c>
      <c r="W447" s="71">
        <v>185</v>
      </c>
      <c r="X447" s="71">
        <v>7793</v>
      </c>
      <c r="Y447" s="71">
        <v>10652</v>
      </c>
      <c r="Z447" s="71">
        <v>12377</v>
      </c>
      <c r="AA447" s="71">
        <v>5272</v>
      </c>
      <c r="AB447" s="71">
        <v>20268</v>
      </c>
      <c r="AC447" s="71">
        <v>8460062.9999999981</v>
      </c>
      <c r="AD447" s="71">
        <v>0</v>
      </c>
      <c r="AE447" s="72"/>
      <c r="AF447" s="71">
        <v>77217151.977987051</v>
      </c>
      <c r="AG447" s="71">
        <v>1438509.5634526676</v>
      </c>
      <c r="AH447" s="71">
        <v>1603399.2376077317</v>
      </c>
      <c r="AI447" s="71">
        <v>43334363.152036317</v>
      </c>
      <c r="AJ447" s="71">
        <v>50219101.894570708</v>
      </c>
      <c r="AK447" s="71">
        <v>0</v>
      </c>
      <c r="AL447" s="71">
        <v>0</v>
      </c>
      <c r="AM447" s="71">
        <v>2617152.0030434183</v>
      </c>
      <c r="AN447" s="71">
        <v>0</v>
      </c>
      <c r="AO447" s="71">
        <v>0</v>
      </c>
      <c r="AP447" s="71">
        <v>176429677.82869789</v>
      </c>
      <c r="AQ447" s="72"/>
      <c r="AR447" s="71">
        <v>494</v>
      </c>
      <c r="AS447" s="71">
        <v>124</v>
      </c>
      <c r="AT447" s="71">
        <v>0</v>
      </c>
      <c r="AU447" s="71">
        <v>0</v>
      </c>
      <c r="AV447" s="71">
        <v>0</v>
      </c>
      <c r="AW447" s="71">
        <v>2</v>
      </c>
      <c r="AX447" s="71"/>
      <c r="AY447" s="72"/>
      <c r="AZ447" s="71">
        <v>2425.8519999999999</v>
      </c>
      <c r="BA447" s="71">
        <v>8836.3220000000001</v>
      </c>
      <c r="BB447" s="71">
        <v>0</v>
      </c>
      <c r="BC447" s="71">
        <v>0</v>
      </c>
      <c r="BD447" s="71">
        <v>0</v>
      </c>
      <c r="BE447" s="71">
        <v>25730.42</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2329</v>
      </c>
      <c r="B448" s="70">
        <v>102</v>
      </c>
      <c r="C448" s="70">
        <v>20</v>
      </c>
      <c r="D448" s="70">
        <v>6</v>
      </c>
      <c r="E448" s="70">
        <v>2023</v>
      </c>
      <c r="F448" s="70" t="s">
        <v>1539</v>
      </c>
      <c r="G448" s="70" t="s">
        <v>2309</v>
      </c>
      <c r="H448" s="70" t="s">
        <v>2310</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514</v>
      </c>
      <c r="AS448" s="71">
        <v>125</v>
      </c>
      <c r="AT448" s="71">
        <v>0</v>
      </c>
      <c r="AU448" s="71">
        <v>0</v>
      </c>
      <c r="AV448" s="71">
        <v>0</v>
      </c>
      <c r="AW448" s="71">
        <v>2</v>
      </c>
      <c r="AX448" s="71"/>
      <c r="AY448" s="72"/>
      <c r="AZ448" s="71">
        <v>2543.9520000000002</v>
      </c>
      <c r="BA448" s="71">
        <v>8852.8220000000001</v>
      </c>
      <c r="BB448" s="71">
        <v>0</v>
      </c>
      <c r="BC448" s="71">
        <v>0</v>
      </c>
      <c r="BD448" s="71">
        <v>0</v>
      </c>
      <c r="BE448" s="71">
        <v>29220.544999999998</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2330</v>
      </c>
      <c r="B449" s="70">
        <v>102</v>
      </c>
      <c r="C449" s="70">
        <v>21</v>
      </c>
      <c r="D449" s="70">
        <v>6</v>
      </c>
      <c r="E449" s="70">
        <v>2024</v>
      </c>
      <c r="F449" s="70" t="s">
        <v>1554</v>
      </c>
      <c r="G449" s="70" t="s">
        <v>2309</v>
      </c>
      <c r="H449" s="70" t="s">
        <v>2310</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2331</v>
      </c>
      <c r="B450" s="70">
        <v>137</v>
      </c>
      <c r="C450" s="70">
        <v>1</v>
      </c>
      <c r="D450" s="70">
        <v>9</v>
      </c>
      <c r="E450" s="70">
        <v>1990</v>
      </c>
      <c r="F450" s="70" t="s">
        <v>787</v>
      </c>
      <c r="G450" s="70" t="s">
        <v>2332</v>
      </c>
      <c r="H450" s="70" t="s">
        <v>2333</v>
      </c>
      <c r="I450" s="148"/>
      <c r="J450" s="71">
        <v>29.953431753079329</v>
      </c>
      <c r="K450" s="71">
        <v>2.4017595429246028</v>
      </c>
      <c r="L450" s="71">
        <v>0.47382914107148139</v>
      </c>
      <c r="M450" s="71">
        <v>13.71323685167958</v>
      </c>
      <c r="N450" s="71">
        <v>16.745630314258971</v>
      </c>
      <c r="O450" s="71">
        <v>17.76997861039651</v>
      </c>
      <c r="P450" s="71">
        <v>25.538371878978751</v>
      </c>
      <c r="Q450" s="71">
        <v>1.6241692826824801</v>
      </c>
      <c r="R450" s="71">
        <v>0</v>
      </c>
      <c r="S450" s="71">
        <v>2.1657091792073651</v>
      </c>
      <c r="T450" s="72"/>
      <c r="U450" s="71">
        <v>5126423</v>
      </c>
      <c r="V450" s="71">
        <v>947</v>
      </c>
      <c r="W450" s="71">
        <v>5</v>
      </c>
      <c r="X450" s="71">
        <v>5674</v>
      </c>
      <c r="Y450" s="71">
        <v>7461</v>
      </c>
      <c r="Z450" s="71">
        <v>7309</v>
      </c>
      <c r="AA450" s="71">
        <v>6201</v>
      </c>
      <c r="AB450" s="71">
        <v>26371</v>
      </c>
      <c r="AC450" s="71">
        <v>0</v>
      </c>
      <c r="AD450" s="71">
        <v>2.1657091792073651</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2334</v>
      </c>
      <c r="B451" s="70">
        <v>138</v>
      </c>
      <c r="C451" s="70">
        <v>2</v>
      </c>
      <c r="D451" s="70">
        <v>9</v>
      </c>
      <c r="E451" s="70">
        <v>2005</v>
      </c>
      <c r="F451" s="70" t="s">
        <v>789</v>
      </c>
      <c r="G451" s="70" t="s">
        <v>2332</v>
      </c>
      <c r="H451" s="70" t="s">
        <v>2333</v>
      </c>
      <c r="I451" s="148"/>
      <c r="J451" s="71">
        <v>20.958336279587581</v>
      </c>
      <c r="K451" s="71">
        <v>2.2699920304041941</v>
      </c>
      <c r="L451" s="71">
        <v>8.5063624584103898</v>
      </c>
      <c r="M451" s="71">
        <v>21.141503002230909</v>
      </c>
      <c r="N451" s="71">
        <v>26.134844889342691</v>
      </c>
      <c r="O451" s="71">
        <v>27.174206808530791</v>
      </c>
      <c r="P451" s="71">
        <v>22.06577547325416</v>
      </c>
      <c r="Q451" s="71">
        <v>1.50720497028822</v>
      </c>
      <c r="R451" s="71">
        <v>0</v>
      </c>
      <c r="S451" s="71">
        <v>0</v>
      </c>
      <c r="T451" s="72"/>
      <c r="U451" s="71">
        <v>2841361</v>
      </c>
      <c r="V451" s="71">
        <v>1004</v>
      </c>
      <c r="W451" s="71">
        <v>77</v>
      </c>
      <c r="X451" s="71">
        <v>4499</v>
      </c>
      <c r="Y451" s="71">
        <v>8772</v>
      </c>
      <c r="Z451" s="71">
        <v>12934</v>
      </c>
      <c r="AA451" s="71">
        <v>4388</v>
      </c>
      <c r="AB451" s="71">
        <v>25583</v>
      </c>
      <c r="AC451" s="71">
        <v>0</v>
      </c>
      <c r="AD451" s="71">
        <v>0</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2335</v>
      </c>
      <c r="B452" s="70">
        <v>139</v>
      </c>
      <c r="C452" s="70">
        <v>3</v>
      </c>
      <c r="D452" s="70">
        <v>9</v>
      </c>
      <c r="E452" s="70">
        <v>2006</v>
      </c>
      <c r="F452" s="70" t="s">
        <v>790</v>
      </c>
      <c r="G452" s="70" t="s">
        <v>2332</v>
      </c>
      <c r="H452" s="70" t="s">
        <v>2333</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2336</v>
      </c>
      <c r="B453" s="70">
        <v>140</v>
      </c>
      <c r="C453" s="70">
        <v>4</v>
      </c>
      <c r="D453" s="70">
        <v>9</v>
      </c>
      <c r="E453" s="70">
        <v>2007</v>
      </c>
      <c r="F453" s="70" t="s">
        <v>791</v>
      </c>
      <c r="G453" s="70" t="s">
        <v>2332</v>
      </c>
      <c r="H453" s="70" t="s">
        <v>2333</v>
      </c>
      <c r="I453" s="148"/>
      <c r="J453" s="71">
        <v>20.73887052950003</v>
      </c>
      <c r="K453" s="71">
        <v>2.2034960039008098</v>
      </c>
      <c r="L453" s="71">
        <v>7.1485814846127944</v>
      </c>
      <c r="M453" s="71">
        <v>21.417957019535379</v>
      </c>
      <c r="N453" s="71">
        <v>25.902047066201419</v>
      </c>
      <c r="O453" s="71">
        <v>26.196904686730491</v>
      </c>
      <c r="P453" s="71">
        <v>21.21240685875086</v>
      </c>
      <c r="Q453" s="71">
        <v>1.5585740439498399</v>
      </c>
      <c r="R453" s="71">
        <v>0</v>
      </c>
      <c r="S453" s="71">
        <v>0</v>
      </c>
      <c r="T453" s="72"/>
      <c r="U453" s="71">
        <v>3673887</v>
      </c>
      <c r="V453" s="71">
        <v>1007</v>
      </c>
      <c r="W453" s="71">
        <v>94</v>
      </c>
      <c r="X453" s="71">
        <v>5565</v>
      </c>
      <c r="Y453" s="71">
        <v>8853</v>
      </c>
      <c r="Z453" s="71">
        <v>12962</v>
      </c>
      <c r="AA453" s="71">
        <v>4154</v>
      </c>
      <c r="AB453" s="71">
        <v>25056</v>
      </c>
      <c r="AC453" s="71">
        <v>0</v>
      </c>
      <c r="AD453" s="71">
        <v>0</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2337</v>
      </c>
      <c r="B454" s="70">
        <v>141</v>
      </c>
      <c r="C454" s="70">
        <v>5</v>
      </c>
      <c r="D454" s="70">
        <v>9</v>
      </c>
      <c r="E454" s="70">
        <v>2008</v>
      </c>
      <c r="F454" s="70" t="s">
        <v>792</v>
      </c>
      <c r="G454" s="70" t="s">
        <v>2332</v>
      </c>
      <c r="H454" s="70" t="s">
        <v>2333</v>
      </c>
      <c r="I454" s="148"/>
      <c r="J454" s="71">
        <v>16.347648213120731</v>
      </c>
      <c r="K454" s="71">
        <v>1.664094016415558</v>
      </c>
      <c r="L454" s="71">
        <v>6.1483049802688283</v>
      </c>
      <c r="M454" s="71">
        <v>22.527800082505291</v>
      </c>
      <c r="N454" s="71">
        <v>24.472471493049639</v>
      </c>
      <c r="O454" s="71">
        <v>25.304711549002249</v>
      </c>
      <c r="P454" s="71">
        <v>20.530244229550419</v>
      </c>
      <c r="Q454" s="71">
        <v>1.5150557241523701</v>
      </c>
      <c r="R454" s="71">
        <v>0</v>
      </c>
      <c r="S454" s="71">
        <v>0</v>
      </c>
      <c r="T454" s="72"/>
      <c r="U454" s="71">
        <v>3345162</v>
      </c>
      <c r="V454" s="71">
        <v>1007</v>
      </c>
      <c r="W454" s="71">
        <v>94</v>
      </c>
      <c r="X454" s="71">
        <v>5565</v>
      </c>
      <c r="Y454" s="71">
        <v>8928</v>
      </c>
      <c r="Z454" s="71">
        <v>12960</v>
      </c>
      <c r="AA454" s="71">
        <v>4025</v>
      </c>
      <c r="AB454" s="71">
        <v>24757</v>
      </c>
      <c r="AC454" s="71">
        <v>0</v>
      </c>
      <c r="AD454" s="71">
        <v>0</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2338</v>
      </c>
      <c r="B455" s="70">
        <v>142</v>
      </c>
      <c r="C455" s="70">
        <v>6</v>
      </c>
      <c r="D455" s="70">
        <v>9</v>
      </c>
      <c r="E455" s="70">
        <v>2009</v>
      </c>
      <c r="F455" s="70" t="s">
        <v>176</v>
      </c>
      <c r="G455" s="70" t="s">
        <v>2332</v>
      </c>
      <c r="H455" s="70" t="s">
        <v>2333</v>
      </c>
      <c r="I455" s="148"/>
      <c r="J455" s="71">
        <v>12.124160171225491</v>
      </c>
      <c r="K455" s="71">
        <v>1.4680012283446719</v>
      </c>
      <c r="L455" s="71">
        <v>4.5820616521568232</v>
      </c>
      <c r="M455" s="71">
        <v>18.54145627204846</v>
      </c>
      <c r="N455" s="71">
        <v>23.757199215891202</v>
      </c>
      <c r="O455" s="71">
        <v>25.747519565417331</v>
      </c>
      <c r="P455" s="71">
        <v>19.476350963245569</v>
      </c>
      <c r="Q455" s="71">
        <v>1.42886825332013</v>
      </c>
      <c r="R455" s="71">
        <v>0</v>
      </c>
      <c r="S455" s="71">
        <v>0</v>
      </c>
      <c r="T455" s="72"/>
      <c r="U455" s="71">
        <v>2247222</v>
      </c>
      <c r="V455" s="71">
        <v>959</v>
      </c>
      <c r="W455" s="71">
        <v>101</v>
      </c>
      <c r="X455" s="71">
        <v>5812</v>
      </c>
      <c r="Y455" s="71">
        <v>8968</v>
      </c>
      <c r="Z455" s="71">
        <v>13016</v>
      </c>
      <c r="AA455" s="71">
        <v>3920</v>
      </c>
      <c r="AB455" s="71">
        <v>24510</v>
      </c>
      <c r="AC455" s="71">
        <v>0</v>
      </c>
      <c r="AD455" s="71">
        <v>0</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0</v>
      </c>
      <c r="BL455" s="71">
        <v>3.67</v>
      </c>
      <c r="BM455" s="71">
        <v>0</v>
      </c>
      <c r="BN455" s="72"/>
      <c r="BO455" s="71">
        <v>0</v>
      </c>
      <c r="BP455" s="71">
        <v>0</v>
      </c>
      <c r="BQ455" s="71">
        <v>0</v>
      </c>
      <c r="BR455" s="71">
        <v>0</v>
      </c>
      <c r="BS455" s="71">
        <v>1</v>
      </c>
      <c r="BT455" s="71">
        <v>0</v>
      </c>
      <c r="BU455"/>
      <c r="BV455" s="70">
        <v>3.67</v>
      </c>
      <c r="BW455" s="70">
        <v>0</v>
      </c>
      <c r="BX455" s="70">
        <v>0</v>
      </c>
      <c r="BY455" s="70">
        <v>0</v>
      </c>
      <c r="BZ455" s="70">
        <v>0</v>
      </c>
      <c r="CA455" s="70">
        <v>0</v>
      </c>
      <c r="CB455" s="70">
        <v>0</v>
      </c>
      <c r="CC455" s="70">
        <v>0</v>
      </c>
      <c r="CD455" s="70">
        <v>0</v>
      </c>
    </row>
    <row r="456" spans="1:82">
      <c r="A456" s="70" t="s">
        <v>2339</v>
      </c>
      <c r="B456" s="70">
        <v>143</v>
      </c>
      <c r="C456" s="70">
        <v>7</v>
      </c>
      <c r="D456" s="70">
        <v>9</v>
      </c>
      <c r="E456" s="70">
        <v>2010</v>
      </c>
      <c r="F456" s="70" t="s">
        <v>177</v>
      </c>
      <c r="G456" s="70" t="s">
        <v>2332</v>
      </c>
      <c r="H456" s="70" t="s">
        <v>2333</v>
      </c>
      <c r="I456" s="148"/>
      <c r="J456" s="71">
        <v>14.18354824482047</v>
      </c>
      <c r="K456" s="71">
        <v>1.588485593318806</v>
      </c>
      <c r="L456" s="71">
        <v>4.2163421769434946</v>
      </c>
      <c r="M456" s="71">
        <v>20.368427318050649</v>
      </c>
      <c r="N456" s="71">
        <v>24.126332325066041</v>
      </c>
      <c r="O456" s="71">
        <v>25.626460397421731</v>
      </c>
      <c r="P456" s="71">
        <v>19.440155395815349</v>
      </c>
      <c r="Q456" s="71">
        <v>1.4749190576117801</v>
      </c>
      <c r="R456" s="71">
        <v>0</v>
      </c>
      <c r="S456" s="71">
        <v>0</v>
      </c>
      <c r="T456" s="72"/>
      <c r="U456" s="71">
        <v>2287027</v>
      </c>
      <c r="V456" s="71">
        <v>959</v>
      </c>
      <c r="W456" s="71">
        <v>101</v>
      </c>
      <c r="X456" s="71">
        <v>5812</v>
      </c>
      <c r="Y456" s="71">
        <v>8999</v>
      </c>
      <c r="Z456" s="71">
        <v>13015</v>
      </c>
      <c r="AA456" s="71">
        <v>3815</v>
      </c>
      <c r="AB456" s="71">
        <v>24243</v>
      </c>
      <c r="AC456" s="71">
        <v>0</v>
      </c>
      <c r="AD456" s="71">
        <v>0</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0</v>
      </c>
      <c r="BK456" s="71">
        <v>0</v>
      </c>
      <c r="BL456" s="71">
        <v>3.536</v>
      </c>
      <c r="BM456" s="71">
        <v>0</v>
      </c>
      <c r="BN456" s="72"/>
      <c r="BO456" s="71">
        <v>0</v>
      </c>
      <c r="BP456" s="71">
        <v>0</v>
      </c>
      <c r="BQ456" s="71">
        <v>0</v>
      </c>
      <c r="BR456" s="71">
        <v>0</v>
      </c>
      <c r="BS456" s="71">
        <v>1</v>
      </c>
      <c r="BT456" s="71">
        <v>0</v>
      </c>
      <c r="BU456"/>
      <c r="BV456" s="70">
        <v>3.536</v>
      </c>
      <c r="BW456" s="70">
        <v>0</v>
      </c>
      <c r="BX456" s="70">
        <v>0</v>
      </c>
      <c r="BY456" s="70">
        <v>0</v>
      </c>
      <c r="BZ456" s="70">
        <v>0</v>
      </c>
      <c r="CA456" s="70">
        <v>0</v>
      </c>
      <c r="CB456" s="70">
        <v>0</v>
      </c>
      <c r="CC456" s="70">
        <v>0</v>
      </c>
      <c r="CD456" s="70">
        <v>0</v>
      </c>
    </row>
    <row r="457" spans="1:82">
      <c r="A457" s="70" t="s">
        <v>2340</v>
      </c>
      <c r="B457" s="70">
        <v>144</v>
      </c>
      <c r="C457" s="70">
        <v>8</v>
      </c>
      <c r="D457" s="70">
        <v>9</v>
      </c>
      <c r="E457" s="70">
        <v>2011</v>
      </c>
      <c r="F457" s="70" t="s">
        <v>178</v>
      </c>
      <c r="G457" s="70" t="s">
        <v>2332</v>
      </c>
      <c r="H457" s="70" t="s">
        <v>2333</v>
      </c>
      <c r="I457" s="148"/>
      <c r="J457" s="71">
        <v>14.50991806021068</v>
      </c>
      <c r="K457" s="71">
        <v>2.2298719783125942</v>
      </c>
      <c r="L457" s="71">
        <v>4.35036030946039</v>
      </c>
      <c r="M457" s="71">
        <v>26.884294643212389</v>
      </c>
      <c r="N457" s="71">
        <v>28.682868171408259</v>
      </c>
      <c r="O457" s="71">
        <v>25.382195348301899</v>
      </c>
      <c r="P457" s="71">
        <v>18.398365870602273</v>
      </c>
      <c r="Q457" s="71">
        <v>1.6826349313260001</v>
      </c>
      <c r="R457" s="71">
        <v>0</v>
      </c>
      <c r="S457" s="71">
        <v>0</v>
      </c>
      <c r="T457" s="72"/>
      <c r="U457" s="71">
        <v>2239603</v>
      </c>
      <c r="V457" s="71">
        <v>959</v>
      </c>
      <c r="W457" s="71">
        <v>101</v>
      </c>
      <c r="X457" s="71">
        <v>5812</v>
      </c>
      <c r="Y457" s="71">
        <v>9056</v>
      </c>
      <c r="Z457" s="71">
        <v>13171</v>
      </c>
      <c r="AA457" s="71">
        <v>3718</v>
      </c>
      <c r="AB457" s="71">
        <v>23977</v>
      </c>
      <c r="AC457" s="71">
        <v>0</v>
      </c>
      <c r="AD457" s="71">
        <v>0</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0</v>
      </c>
      <c r="BK457" s="71">
        <v>0</v>
      </c>
      <c r="BL457" s="71">
        <v>3.7559999999999998</v>
      </c>
      <c r="BM457" s="71">
        <v>0</v>
      </c>
      <c r="BN457" s="72"/>
      <c r="BO457" s="71">
        <v>0</v>
      </c>
      <c r="BP457" s="71">
        <v>0</v>
      </c>
      <c r="BQ457" s="71">
        <v>0</v>
      </c>
      <c r="BR457" s="71">
        <v>0</v>
      </c>
      <c r="BS457" s="71">
        <v>1</v>
      </c>
      <c r="BT457" s="71">
        <v>0</v>
      </c>
      <c r="BU457"/>
      <c r="BV457" s="70">
        <v>3.7559999999999998</v>
      </c>
      <c r="BW457" s="70">
        <v>0</v>
      </c>
      <c r="BX457" s="70">
        <v>0</v>
      </c>
      <c r="BY457" s="70">
        <v>0</v>
      </c>
      <c r="BZ457" s="70">
        <v>0</v>
      </c>
      <c r="CA457" s="70">
        <v>0</v>
      </c>
      <c r="CB457" s="70">
        <v>0</v>
      </c>
      <c r="CC457" s="70">
        <v>0</v>
      </c>
      <c r="CD457" s="70">
        <v>0</v>
      </c>
    </row>
    <row r="458" spans="1:82">
      <c r="A458" s="70" t="s">
        <v>2341</v>
      </c>
      <c r="B458" s="70">
        <v>145</v>
      </c>
      <c r="C458" s="70">
        <v>9</v>
      </c>
      <c r="D458" s="70">
        <v>9</v>
      </c>
      <c r="E458" s="70">
        <v>2012</v>
      </c>
      <c r="F458" s="70" t="s">
        <v>179</v>
      </c>
      <c r="G458" s="70" t="s">
        <v>2332</v>
      </c>
      <c r="H458" s="70" t="s">
        <v>2333</v>
      </c>
      <c r="I458" s="148"/>
      <c r="J458" s="71">
        <v>15.081944515162579</v>
      </c>
      <c r="K458" s="71">
        <v>2.1452434761899188</v>
      </c>
      <c r="L458" s="71">
        <v>4.2662786549108391</v>
      </c>
      <c r="M458" s="71">
        <v>29.75520954844762</v>
      </c>
      <c r="N458" s="71">
        <v>33.502776974366107</v>
      </c>
      <c r="O458" s="71">
        <v>25.56293951546694</v>
      </c>
      <c r="P458" s="71">
        <v>18.408487824044073</v>
      </c>
      <c r="Q458" s="71">
        <v>1.81655956464795</v>
      </c>
      <c r="R458" s="71">
        <v>0</v>
      </c>
      <c r="S458" s="71">
        <v>0</v>
      </c>
      <c r="T458" s="72"/>
      <c r="U458" s="71">
        <v>2126971</v>
      </c>
      <c r="V458" s="71">
        <v>959</v>
      </c>
      <c r="W458" s="71">
        <v>101</v>
      </c>
      <c r="X458" s="71">
        <v>5812</v>
      </c>
      <c r="Y458" s="71">
        <v>9187</v>
      </c>
      <c r="Z458" s="71">
        <v>13370</v>
      </c>
      <c r="AA458" s="71">
        <v>3699</v>
      </c>
      <c r="AB458" s="71">
        <v>23825</v>
      </c>
      <c r="AC458" s="71">
        <v>0</v>
      </c>
      <c r="AD458" s="71">
        <v>0</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0</v>
      </c>
      <c r="BL458" s="71">
        <v>0</v>
      </c>
      <c r="BM458" s="71">
        <v>0</v>
      </c>
      <c r="BN458" s="72"/>
      <c r="BO458" s="71">
        <v>0</v>
      </c>
      <c r="BP458" s="71">
        <v>0</v>
      </c>
      <c r="BQ458" s="71">
        <v>0</v>
      </c>
      <c r="BR458" s="71">
        <v>0</v>
      </c>
      <c r="BS458" s="71">
        <v>0</v>
      </c>
      <c r="BT458" s="71">
        <v>0</v>
      </c>
      <c r="BU458"/>
      <c r="BV458" s="70">
        <v>0</v>
      </c>
      <c r="BW458" s="70">
        <v>0</v>
      </c>
      <c r="BX458" s="70">
        <v>0</v>
      </c>
      <c r="BY458" s="70">
        <v>0</v>
      </c>
      <c r="BZ458" s="70">
        <v>0</v>
      </c>
      <c r="CA458" s="70">
        <v>0</v>
      </c>
      <c r="CB458" s="70">
        <v>0</v>
      </c>
      <c r="CC458" s="70">
        <v>0</v>
      </c>
      <c r="CD458" s="70">
        <v>0</v>
      </c>
    </row>
    <row r="459" spans="1:82">
      <c r="A459" s="70" t="s">
        <v>2342</v>
      </c>
      <c r="B459" s="70">
        <v>146</v>
      </c>
      <c r="C459" s="70">
        <v>10</v>
      </c>
      <c r="D459" s="70">
        <v>9</v>
      </c>
      <c r="E459" s="70">
        <v>2013</v>
      </c>
      <c r="F459" s="70" t="s">
        <v>180</v>
      </c>
      <c r="G459" s="70" t="s">
        <v>2332</v>
      </c>
      <c r="H459" s="70" t="s">
        <v>2333</v>
      </c>
      <c r="I459" s="148"/>
      <c r="J459" s="71">
        <v>17.266859997846861</v>
      </c>
      <c r="K459" s="71">
        <v>1.9399320162260589</v>
      </c>
      <c r="L459" s="71">
        <v>4.1961876290334814</v>
      </c>
      <c r="M459" s="71">
        <v>28.357003600258221</v>
      </c>
      <c r="N459" s="71">
        <v>32.356801899368598</v>
      </c>
      <c r="O459" s="71">
        <v>24.836431152062605</v>
      </c>
      <c r="P459" s="71">
        <v>18.352967041666055</v>
      </c>
      <c r="Q459" s="71">
        <v>1.8312997557738799</v>
      </c>
      <c r="R459" s="71">
        <v>0</v>
      </c>
      <c r="S459" s="71">
        <v>0</v>
      </c>
      <c r="T459" s="72"/>
      <c r="U459" s="71">
        <v>2274451</v>
      </c>
      <c r="V459" s="71">
        <v>959</v>
      </c>
      <c r="W459" s="71">
        <v>101</v>
      </c>
      <c r="X459" s="71">
        <v>5812</v>
      </c>
      <c r="Y459" s="71">
        <v>9160</v>
      </c>
      <c r="Z459" s="71">
        <v>13570</v>
      </c>
      <c r="AA459" s="71">
        <v>3674</v>
      </c>
      <c r="AB459" s="71">
        <v>23674</v>
      </c>
      <c r="AC459" s="71">
        <v>0</v>
      </c>
      <c r="AD459" s="71">
        <v>0</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0</v>
      </c>
      <c r="BL459" s="71">
        <v>0</v>
      </c>
      <c r="BM459" s="71">
        <v>0</v>
      </c>
      <c r="BN459" s="72"/>
      <c r="BO459" s="71">
        <v>0</v>
      </c>
      <c r="BP459" s="71">
        <v>0</v>
      </c>
      <c r="BQ459" s="71">
        <v>0</v>
      </c>
      <c r="BR459" s="71">
        <v>0</v>
      </c>
      <c r="BS459" s="71">
        <v>0</v>
      </c>
      <c r="BT459" s="71">
        <v>0</v>
      </c>
      <c r="BU459"/>
      <c r="BV459" s="70">
        <v>0</v>
      </c>
      <c r="BW459" s="70">
        <v>0</v>
      </c>
      <c r="BX459" s="70">
        <v>0</v>
      </c>
      <c r="BY459" s="70">
        <v>0</v>
      </c>
      <c r="BZ459" s="70">
        <v>0</v>
      </c>
      <c r="CA459" s="70">
        <v>0</v>
      </c>
      <c r="CB459" s="70">
        <v>0</v>
      </c>
      <c r="CC459" s="70">
        <v>0</v>
      </c>
      <c r="CD459" s="70">
        <v>0</v>
      </c>
    </row>
    <row r="460" spans="1:82">
      <c r="A460" s="70" t="s">
        <v>2343</v>
      </c>
      <c r="B460" s="70">
        <v>147</v>
      </c>
      <c r="C460" s="70">
        <v>11</v>
      </c>
      <c r="D460" s="70">
        <v>9</v>
      </c>
      <c r="E460" s="70">
        <v>2014</v>
      </c>
      <c r="F460" s="70" t="s">
        <v>181</v>
      </c>
      <c r="G460" s="70" t="s">
        <v>2332</v>
      </c>
      <c r="H460" s="70" t="s">
        <v>2333</v>
      </c>
      <c r="I460" s="148"/>
      <c r="J460" s="71">
        <v>16.26270649900059</v>
      </c>
      <c r="K460" s="71">
        <v>1.829665369114517</v>
      </c>
      <c r="L460" s="71">
        <v>3.1253994966489729</v>
      </c>
      <c r="M460" s="71">
        <v>28.019916483833889</v>
      </c>
      <c r="N460" s="71">
        <v>30.648527174773061</v>
      </c>
      <c r="O460" s="71">
        <v>23.645667567369895</v>
      </c>
      <c r="P460" s="71">
        <v>18.137040559683825</v>
      </c>
      <c r="Q460" s="71">
        <v>1.73060163834141</v>
      </c>
      <c r="R460" s="71">
        <v>0</v>
      </c>
      <c r="S460" s="71">
        <v>0</v>
      </c>
      <c r="T460" s="72"/>
      <c r="U460" s="71">
        <v>2333377</v>
      </c>
      <c r="V460" s="71">
        <v>723</v>
      </c>
      <c r="W460" s="71">
        <v>96</v>
      </c>
      <c r="X460" s="71">
        <v>5735</v>
      </c>
      <c r="Y460" s="71">
        <v>9158</v>
      </c>
      <c r="Z460" s="71">
        <v>13607</v>
      </c>
      <c r="AA460" s="71">
        <v>3612</v>
      </c>
      <c r="AB460" s="71">
        <v>23318</v>
      </c>
      <c r="AC460" s="71">
        <v>0</v>
      </c>
      <c r="AD460" s="71">
        <v>0</v>
      </c>
      <c r="AE460" s="72"/>
      <c r="AF460" s="71"/>
      <c r="AG460" s="71"/>
      <c r="AH460" s="71"/>
      <c r="AI460" s="71"/>
      <c r="AJ460" s="71"/>
      <c r="AK460" s="71"/>
      <c r="AL460" s="71"/>
      <c r="AM460" s="71"/>
      <c r="AN460" s="71"/>
      <c r="AO460" s="71"/>
      <c r="AP460" s="71"/>
      <c r="AQ460" s="72"/>
      <c r="AR460" s="71">
        <v>209</v>
      </c>
      <c r="AS460" s="71">
        <v>68</v>
      </c>
      <c r="AT460" s="71">
        <v>0</v>
      </c>
      <c r="AU460" s="71">
        <v>0</v>
      </c>
      <c r="AV460" s="71">
        <v>0</v>
      </c>
      <c r="AW460" s="71">
        <v>0</v>
      </c>
      <c r="AX460" s="71"/>
      <c r="AY460" s="72"/>
      <c r="AZ460" s="71">
        <v>918.19999999999993</v>
      </c>
      <c r="BA460" s="71">
        <v>2652.7</v>
      </c>
      <c r="BB460" s="71">
        <v>0</v>
      </c>
      <c r="BC460" s="71">
        <v>0</v>
      </c>
      <c r="BD460" s="71">
        <v>0</v>
      </c>
      <c r="BE460" s="71">
        <v>0</v>
      </c>
      <c r="BF460" s="71"/>
      <c r="BG460" s="72"/>
      <c r="BH460" s="71">
        <v>0</v>
      </c>
      <c r="BI460" s="71">
        <v>0</v>
      </c>
      <c r="BJ460" s="71">
        <v>0</v>
      </c>
      <c r="BK460" s="71">
        <v>0</v>
      </c>
      <c r="BL460" s="71">
        <v>4.3719999999999999</v>
      </c>
      <c r="BM460" s="71">
        <v>0</v>
      </c>
      <c r="BN460" s="72"/>
      <c r="BO460" s="71">
        <v>0</v>
      </c>
      <c r="BP460" s="71">
        <v>0</v>
      </c>
      <c r="BQ460" s="71">
        <v>0</v>
      </c>
      <c r="BR460" s="71">
        <v>0</v>
      </c>
      <c r="BS460" s="71">
        <v>1</v>
      </c>
      <c r="BT460" s="71">
        <v>0</v>
      </c>
      <c r="BU460"/>
      <c r="BV460" s="70">
        <v>4.3719999999999999</v>
      </c>
      <c r="BW460" s="70">
        <v>0</v>
      </c>
      <c r="BX460" s="70">
        <v>0</v>
      </c>
      <c r="BY460" s="70">
        <v>0</v>
      </c>
      <c r="BZ460" s="70">
        <v>0</v>
      </c>
      <c r="CA460" s="70">
        <v>0</v>
      </c>
      <c r="CB460" s="70">
        <v>0</v>
      </c>
      <c r="CC460" s="70">
        <v>0</v>
      </c>
      <c r="CD460" s="70">
        <v>0</v>
      </c>
    </row>
    <row r="461" spans="1:82">
      <c r="A461" s="70" t="s">
        <v>2344</v>
      </c>
      <c r="B461" s="70">
        <v>148</v>
      </c>
      <c r="C461" s="70">
        <v>12</v>
      </c>
      <c r="D461" s="70">
        <v>9</v>
      </c>
      <c r="E461" s="70">
        <v>2015</v>
      </c>
      <c r="F461" s="70" t="s">
        <v>182</v>
      </c>
      <c r="G461" s="70" t="s">
        <v>2332</v>
      </c>
      <c r="H461" s="70" t="s">
        <v>2333</v>
      </c>
      <c r="I461" s="148"/>
      <c r="J461" s="71">
        <v>13.14789744576955</v>
      </c>
      <c r="K461" s="71">
        <v>1.739186618259148</v>
      </c>
      <c r="L461" s="71">
        <v>3.608288150319678</v>
      </c>
      <c r="M461" s="71">
        <v>25.515830144881619</v>
      </c>
      <c r="N461" s="71">
        <v>28.94061137186538</v>
      </c>
      <c r="O461" s="71">
        <v>23.447811906114921</v>
      </c>
      <c r="P461" s="71">
        <v>17.864927998071938</v>
      </c>
      <c r="Q461" s="71">
        <v>1.6685732380999401</v>
      </c>
      <c r="R461" s="71">
        <v>0</v>
      </c>
      <c r="S461" s="71">
        <v>0</v>
      </c>
      <c r="T461" s="72"/>
      <c r="U461" s="71">
        <v>2282494</v>
      </c>
      <c r="V461" s="71">
        <v>723</v>
      </c>
      <c r="W461" s="71">
        <v>96</v>
      </c>
      <c r="X461" s="71">
        <v>5735</v>
      </c>
      <c r="Y461" s="71">
        <v>9144</v>
      </c>
      <c r="Z461" s="71">
        <v>13623</v>
      </c>
      <c r="AA461" s="71">
        <v>3555</v>
      </c>
      <c r="AB461" s="71">
        <v>22966</v>
      </c>
      <c r="AC461" s="71">
        <v>0</v>
      </c>
      <c r="AD461" s="71">
        <v>0</v>
      </c>
      <c r="AE461" s="72"/>
      <c r="AF461" s="71">
        <v>14610385.45509723</v>
      </c>
      <c r="AG461" s="71">
        <v>1347201.195783193</v>
      </c>
      <c r="AH461" s="71">
        <v>571885.71392178047</v>
      </c>
      <c r="AI461" s="71">
        <v>35451285.544038482</v>
      </c>
      <c r="AJ461" s="71">
        <v>43772575.317894168</v>
      </c>
      <c r="AK461" s="71">
        <v>0</v>
      </c>
      <c r="AL461" s="71">
        <v>0</v>
      </c>
      <c r="AM461" s="71">
        <v>3147393.9612533702</v>
      </c>
      <c r="AN461" s="71">
        <v>0</v>
      </c>
      <c r="AO461" s="71">
        <v>0</v>
      </c>
      <c r="AP461" s="71">
        <v>98900727.187988222</v>
      </c>
      <c r="AQ461" s="72"/>
      <c r="AR461" s="71">
        <v>236</v>
      </c>
      <c r="AS461" s="71">
        <v>79</v>
      </c>
      <c r="AT461" s="71">
        <v>0</v>
      </c>
      <c r="AU461" s="71">
        <v>0</v>
      </c>
      <c r="AV461" s="71">
        <v>0</v>
      </c>
      <c r="AW461" s="71">
        <v>0</v>
      </c>
      <c r="AX461" s="71"/>
      <c r="AY461" s="72"/>
      <c r="AZ461" s="71">
        <v>1045.5999999999999</v>
      </c>
      <c r="BA461" s="71">
        <v>3353.1</v>
      </c>
      <c r="BB461" s="71">
        <v>0</v>
      </c>
      <c r="BC461" s="71">
        <v>0</v>
      </c>
      <c r="BD461" s="71">
        <v>0</v>
      </c>
      <c r="BE461" s="71">
        <v>0</v>
      </c>
      <c r="BF461" s="71"/>
      <c r="BG461" s="72"/>
      <c r="BH461" s="71">
        <v>0</v>
      </c>
      <c r="BI461" s="71">
        <v>0</v>
      </c>
      <c r="BJ461" s="71">
        <v>0</v>
      </c>
      <c r="BK461" s="71">
        <v>0</v>
      </c>
      <c r="BL461" s="71">
        <v>4.1120000000000001</v>
      </c>
      <c r="BM461" s="71">
        <v>0</v>
      </c>
      <c r="BN461" s="72"/>
      <c r="BO461" s="71">
        <v>0</v>
      </c>
      <c r="BP461" s="71">
        <v>0</v>
      </c>
      <c r="BQ461" s="71">
        <v>0</v>
      </c>
      <c r="BR461" s="71">
        <v>0</v>
      </c>
      <c r="BS461" s="71">
        <v>1</v>
      </c>
      <c r="BT461" s="71">
        <v>0</v>
      </c>
      <c r="BU461"/>
      <c r="BV461" s="70">
        <v>4.1120000000000001</v>
      </c>
      <c r="BW461" s="70">
        <v>0</v>
      </c>
      <c r="BX461" s="70">
        <v>0</v>
      </c>
      <c r="BY461" s="70">
        <v>0</v>
      </c>
      <c r="BZ461" s="70">
        <v>0</v>
      </c>
      <c r="CA461" s="70">
        <v>0</v>
      </c>
      <c r="CB461" s="70">
        <v>0</v>
      </c>
      <c r="CC461" s="70">
        <v>0</v>
      </c>
      <c r="CD461" s="70">
        <v>0</v>
      </c>
    </row>
    <row r="462" spans="1:82">
      <c r="A462" s="70" t="s">
        <v>2345</v>
      </c>
      <c r="B462" s="70">
        <v>149</v>
      </c>
      <c r="C462" s="70">
        <v>13</v>
      </c>
      <c r="D462" s="70">
        <v>9</v>
      </c>
      <c r="E462" s="70">
        <v>2016</v>
      </c>
      <c r="F462" s="70" t="s">
        <v>155</v>
      </c>
      <c r="G462" s="1064" t="s">
        <v>2332</v>
      </c>
      <c r="H462" s="70" t="s">
        <v>2333</v>
      </c>
      <c r="I462" s="148"/>
      <c r="J462" s="71">
        <v>12.351561994364186</v>
      </c>
      <c r="K462" s="71">
        <v>1.6013387231011584</v>
      </c>
      <c r="L462" s="71">
        <v>4.3510286643592373</v>
      </c>
      <c r="M462" s="71">
        <v>24.936591956555286</v>
      </c>
      <c r="N462" s="71">
        <v>28.414665703862813</v>
      </c>
      <c r="O462" s="71">
        <v>23.089961301183621</v>
      </c>
      <c r="P462" s="71">
        <v>17.413659411673613</v>
      </c>
      <c r="Q462" s="71">
        <v>1.5994622706928263</v>
      </c>
      <c r="R462" s="71">
        <v>0</v>
      </c>
      <c r="S462" s="71">
        <v>0</v>
      </c>
      <c r="T462" s="72"/>
      <c r="U462" s="71">
        <v>2288680</v>
      </c>
      <c r="V462" s="71">
        <v>723</v>
      </c>
      <c r="W462" s="71">
        <v>96</v>
      </c>
      <c r="X462" s="71">
        <v>5735</v>
      </c>
      <c r="Y462" s="71">
        <v>9110</v>
      </c>
      <c r="Z462" s="71">
        <v>13580</v>
      </c>
      <c r="AA462" s="71">
        <v>3584</v>
      </c>
      <c r="AB462" s="71">
        <v>22645</v>
      </c>
      <c r="AC462" s="71">
        <v>0</v>
      </c>
      <c r="AD462" s="71">
        <v>0</v>
      </c>
      <c r="AE462" s="72"/>
      <c r="AF462" s="71">
        <v>13634279.501991849</v>
      </c>
      <c r="AG462" s="71">
        <v>1197112.367323953</v>
      </c>
      <c r="AH462" s="71">
        <v>537031.93686717353</v>
      </c>
      <c r="AI462" s="71">
        <v>37485538.303116783</v>
      </c>
      <c r="AJ462" s="71">
        <v>40639819.218644463</v>
      </c>
      <c r="AK462" s="71">
        <v>0</v>
      </c>
      <c r="AL462" s="71">
        <v>0</v>
      </c>
      <c r="AM462" s="71">
        <v>3105813.2968489341</v>
      </c>
      <c r="AN462" s="71">
        <v>0</v>
      </c>
      <c r="AO462" s="71">
        <v>0</v>
      </c>
      <c r="AP462" s="71">
        <v>96599594.624793157</v>
      </c>
      <c r="AQ462" s="72"/>
      <c r="AR462" s="71">
        <v>251</v>
      </c>
      <c r="AS462" s="71">
        <v>87</v>
      </c>
      <c r="AT462" s="71">
        <v>0</v>
      </c>
      <c r="AU462" s="71">
        <v>0</v>
      </c>
      <c r="AV462" s="71">
        <v>0</v>
      </c>
      <c r="AW462" s="71">
        <v>0</v>
      </c>
      <c r="AX462" s="71"/>
      <c r="AY462" s="72"/>
      <c r="AZ462" s="71">
        <v>1121</v>
      </c>
      <c r="BA462" s="71">
        <v>3569.5</v>
      </c>
      <c r="BB462" s="71">
        <v>0</v>
      </c>
      <c r="BC462" s="71">
        <v>0</v>
      </c>
      <c r="BD462" s="71">
        <v>0</v>
      </c>
      <c r="BE462" s="71">
        <v>0</v>
      </c>
      <c r="BF462" s="71"/>
      <c r="BG462" s="72"/>
      <c r="BH462" s="71">
        <v>0</v>
      </c>
      <c r="BI462" s="71">
        <v>0</v>
      </c>
      <c r="BJ462" s="71">
        <v>0</v>
      </c>
      <c r="BK462" s="71">
        <v>0</v>
      </c>
      <c r="BL462" s="71">
        <v>4.1349999999999998</v>
      </c>
      <c r="BM462" s="71">
        <v>0</v>
      </c>
      <c r="BN462" s="72"/>
      <c r="BO462" s="71">
        <v>0</v>
      </c>
      <c r="BP462" s="71">
        <v>0</v>
      </c>
      <c r="BQ462" s="71">
        <v>0</v>
      </c>
      <c r="BR462" s="71">
        <v>0</v>
      </c>
      <c r="BS462" s="71">
        <v>1</v>
      </c>
      <c r="BT462" s="71">
        <v>0</v>
      </c>
      <c r="BU462"/>
      <c r="BV462" s="70">
        <v>4.1349999999999998</v>
      </c>
      <c r="BW462" s="70">
        <v>0</v>
      </c>
      <c r="BX462" s="70">
        <v>0</v>
      </c>
      <c r="BY462" s="70">
        <v>0</v>
      </c>
      <c r="BZ462" s="70">
        <v>0</v>
      </c>
      <c r="CA462" s="70">
        <v>0</v>
      </c>
      <c r="CB462" s="70">
        <v>0</v>
      </c>
      <c r="CC462" s="70">
        <v>0</v>
      </c>
      <c r="CD462" s="70">
        <v>0</v>
      </c>
    </row>
    <row r="463" spans="1:82">
      <c r="A463" s="70" t="s">
        <v>2346</v>
      </c>
      <c r="B463" s="70">
        <v>150</v>
      </c>
      <c r="C463" s="70">
        <v>14</v>
      </c>
      <c r="D463" s="70">
        <v>9</v>
      </c>
      <c r="E463" s="70">
        <v>2017</v>
      </c>
      <c r="F463" s="70" t="s">
        <v>156</v>
      </c>
      <c r="G463" s="1064" t="s">
        <v>2332</v>
      </c>
      <c r="H463" s="70" t="s">
        <v>2333</v>
      </c>
      <c r="I463" s="148"/>
      <c r="J463" s="71">
        <v>12.256945798884196</v>
      </c>
      <c r="K463" s="71">
        <v>1.6326387738400066</v>
      </c>
      <c r="L463" s="71">
        <v>3.8475056047276168</v>
      </c>
      <c r="M463" s="71">
        <v>21.788433219106487</v>
      </c>
      <c r="N463" s="71">
        <v>25.788491925575904</v>
      </c>
      <c r="O463" s="71">
        <v>22.647958817526259</v>
      </c>
      <c r="P463" s="71">
        <v>17.052297026882762</v>
      </c>
      <c r="Q463" s="71">
        <v>1.52014585110626</v>
      </c>
      <c r="R463" s="71">
        <v>0</v>
      </c>
      <c r="S463" s="71">
        <v>0</v>
      </c>
      <c r="T463" s="72"/>
      <c r="U463" s="71">
        <v>2458382</v>
      </c>
      <c r="V463" s="71">
        <v>723</v>
      </c>
      <c r="W463" s="71">
        <v>96</v>
      </c>
      <c r="X463" s="71">
        <v>5735</v>
      </c>
      <c r="Y463" s="71">
        <v>9127</v>
      </c>
      <c r="Z463" s="71">
        <v>13541</v>
      </c>
      <c r="AA463" s="71">
        <v>3532</v>
      </c>
      <c r="AB463" s="71">
        <v>22256</v>
      </c>
      <c r="AC463" s="71">
        <v>0</v>
      </c>
      <c r="AD463" s="71">
        <v>0</v>
      </c>
      <c r="AE463" s="72"/>
      <c r="AF463" s="71">
        <v>14795722.524022041</v>
      </c>
      <c r="AG463" s="71">
        <v>1313490.9333749621</v>
      </c>
      <c r="AH463" s="71">
        <v>647673.48010025837</v>
      </c>
      <c r="AI463" s="71">
        <v>37698515.841794007</v>
      </c>
      <c r="AJ463" s="71">
        <v>40877716.017616399</v>
      </c>
      <c r="AK463" s="71">
        <v>0</v>
      </c>
      <c r="AL463" s="71">
        <v>0</v>
      </c>
      <c r="AM463" s="71">
        <v>3057237.3296963498</v>
      </c>
      <c r="AN463" s="71">
        <v>0</v>
      </c>
      <c r="AO463" s="71">
        <v>0</v>
      </c>
      <c r="AP463" s="71">
        <v>98390356.126604021</v>
      </c>
      <c r="AQ463" s="72"/>
      <c r="AR463" s="71">
        <v>268</v>
      </c>
      <c r="AS463" s="71">
        <v>91</v>
      </c>
      <c r="AT463" s="71">
        <v>0</v>
      </c>
      <c r="AU463" s="71">
        <v>0</v>
      </c>
      <c r="AV463" s="71">
        <v>0</v>
      </c>
      <c r="AW463" s="71">
        <v>0</v>
      </c>
      <c r="AX463" s="71"/>
      <c r="AY463" s="72"/>
      <c r="AZ463" s="71">
        <v>1217.5999999999999</v>
      </c>
      <c r="BA463" s="71">
        <v>3628.1</v>
      </c>
      <c r="BB463" s="71">
        <v>0</v>
      </c>
      <c r="BC463" s="71">
        <v>0</v>
      </c>
      <c r="BD463" s="71">
        <v>0</v>
      </c>
      <c r="BE463" s="71">
        <v>0</v>
      </c>
      <c r="BF463" s="71"/>
      <c r="BG463" s="72"/>
      <c r="BH463" s="71">
        <v>0</v>
      </c>
      <c r="BI463" s="71">
        <v>0</v>
      </c>
      <c r="BJ463" s="71">
        <v>0</v>
      </c>
      <c r="BK463" s="71">
        <v>0</v>
      </c>
      <c r="BL463" s="71">
        <v>4.3099999999999996</v>
      </c>
      <c r="BM463" s="71">
        <v>0</v>
      </c>
      <c r="BN463" s="72"/>
      <c r="BO463" s="71">
        <v>0</v>
      </c>
      <c r="BP463" s="71">
        <v>0</v>
      </c>
      <c r="BQ463" s="71">
        <v>0</v>
      </c>
      <c r="BR463" s="71">
        <v>0</v>
      </c>
      <c r="BS463" s="71">
        <v>1</v>
      </c>
      <c r="BT463" s="71">
        <v>0</v>
      </c>
      <c r="BU463"/>
      <c r="BV463" s="70">
        <v>4.3099999999999996</v>
      </c>
      <c r="BW463" s="70">
        <v>0</v>
      </c>
      <c r="BX463" s="70">
        <v>0</v>
      </c>
      <c r="BY463" s="70">
        <v>0</v>
      </c>
      <c r="BZ463" s="70">
        <v>0</v>
      </c>
      <c r="CA463" s="70">
        <v>0</v>
      </c>
      <c r="CB463" s="70">
        <v>0</v>
      </c>
      <c r="CC463" s="70">
        <v>0</v>
      </c>
      <c r="CD463" s="70">
        <v>0</v>
      </c>
    </row>
    <row r="464" spans="1:82">
      <c r="A464" s="70" t="s">
        <v>2347</v>
      </c>
      <c r="B464" s="70">
        <v>151</v>
      </c>
      <c r="C464" s="70">
        <v>15</v>
      </c>
      <c r="D464" s="70">
        <v>9</v>
      </c>
      <c r="E464" s="70">
        <v>2018</v>
      </c>
      <c r="F464" s="70" t="s">
        <v>183</v>
      </c>
      <c r="G464" s="70" t="s">
        <v>2332</v>
      </c>
      <c r="H464" s="70" t="s">
        <v>2333</v>
      </c>
      <c r="I464" s="148"/>
      <c r="J464" s="71">
        <v>12.193213667503231</v>
      </c>
      <c r="K464" s="71">
        <v>1.3877500764918056</v>
      </c>
      <c r="L464" s="71">
        <v>3.457153839056299</v>
      </c>
      <c r="M464" s="71">
        <v>19.400938235571704</v>
      </c>
      <c r="N464" s="71">
        <v>20.153103346183762</v>
      </c>
      <c r="O464" s="71">
        <v>22.099368837921425</v>
      </c>
      <c r="P464" s="71">
        <v>16.815636022439229</v>
      </c>
      <c r="Q464" s="71">
        <v>1.3826528801890401</v>
      </c>
      <c r="R464" s="71">
        <v>0</v>
      </c>
      <c r="S464" s="71">
        <v>0</v>
      </c>
      <c r="T464" s="72"/>
      <c r="U464" s="71">
        <v>2846685</v>
      </c>
      <c r="V464" s="71">
        <v>723</v>
      </c>
      <c r="W464" s="71">
        <v>96</v>
      </c>
      <c r="X464" s="71">
        <v>5735</v>
      </c>
      <c r="Y464" s="71">
        <v>9124</v>
      </c>
      <c r="Z464" s="71">
        <v>13466</v>
      </c>
      <c r="AA464" s="71">
        <v>3518</v>
      </c>
      <c r="AB464" s="71">
        <v>21815</v>
      </c>
      <c r="AC464" s="71">
        <v>0</v>
      </c>
      <c r="AD464" s="71">
        <v>0</v>
      </c>
      <c r="AE464" s="72"/>
      <c r="AF464" s="71">
        <v>16831061.219561409</v>
      </c>
      <c r="AG464" s="71">
        <v>1098422.198723038</v>
      </c>
      <c r="AH464" s="71">
        <v>612364.66847616818</v>
      </c>
      <c r="AI464" s="71">
        <v>37621314.113447562</v>
      </c>
      <c r="AJ464" s="71">
        <v>36289976.331847593</v>
      </c>
      <c r="AK464" s="71">
        <v>0</v>
      </c>
      <c r="AL464" s="71">
        <v>0</v>
      </c>
      <c r="AM464" s="71">
        <v>3002858.9801746202</v>
      </c>
      <c r="AN464" s="71">
        <v>0</v>
      </c>
      <c r="AO464" s="71">
        <v>0</v>
      </c>
      <c r="AP464" s="71">
        <v>95455997.512230381</v>
      </c>
      <c r="AQ464" s="72"/>
      <c r="AR464" s="71">
        <v>286</v>
      </c>
      <c r="AS464" s="71">
        <v>100</v>
      </c>
      <c r="AT464" s="71">
        <v>0</v>
      </c>
      <c r="AU464" s="71">
        <v>0</v>
      </c>
      <c r="AV464" s="71">
        <v>0</v>
      </c>
      <c r="AW464" s="71">
        <v>0</v>
      </c>
      <c r="AX464" s="71"/>
      <c r="AY464" s="72"/>
      <c r="AZ464" s="71">
        <v>1306.6999999999998</v>
      </c>
      <c r="BA464" s="71">
        <v>3890</v>
      </c>
      <c r="BB464" s="71">
        <v>0</v>
      </c>
      <c r="BC464" s="71">
        <v>0</v>
      </c>
      <c r="BD464" s="71">
        <v>0</v>
      </c>
      <c r="BE464" s="71">
        <v>0</v>
      </c>
      <c r="BF464" s="71"/>
      <c r="BG464" s="72"/>
      <c r="BH464" s="71">
        <v>0</v>
      </c>
      <c r="BI464" s="71">
        <v>0</v>
      </c>
      <c r="BJ464" s="71">
        <v>0</v>
      </c>
      <c r="BK464" s="71">
        <v>0</v>
      </c>
      <c r="BL464" s="71">
        <v>3.6850000000000001</v>
      </c>
      <c r="BM464" s="71">
        <v>0</v>
      </c>
      <c r="BN464" s="72"/>
      <c r="BO464" s="71">
        <v>0</v>
      </c>
      <c r="BP464" s="71">
        <v>0</v>
      </c>
      <c r="BQ464" s="71">
        <v>0</v>
      </c>
      <c r="BR464" s="71">
        <v>0</v>
      </c>
      <c r="BS464" s="71">
        <v>1</v>
      </c>
      <c r="BT464" s="71">
        <v>0</v>
      </c>
      <c r="BU464"/>
      <c r="BV464" s="70">
        <v>3.6850000000000001</v>
      </c>
      <c r="BW464" s="70">
        <v>0</v>
      </c>
      <c r="BX464" s="70">
        <v>0</v>
      </c>
      <c r="BY464" s="70">
        <v>0</v>
      </c>
      <c r="BZ464" s="70">
        <v>0</v>
      </c>
      <c r="CA464" s="70">
        <v>0</v>
      </c>
      <c r="CB464" s="70">
        <v>0</v>
      </c>
      <c r="CC464" s="70">
        <v>0</v>
      </c>
      <c r="CD464" s="70">
        <v>0</v>
      </c>
    </row>
    <row r="465" spans="1:82">
      <c r="A465" s="70" t="s">
        <v>2348</v>
      </c>
      <c r="B465" s="70">
        <v>152</v>
      </c>
      <c r="C465" s="70">
        <v>16</v>
      </c>
      <c r="D465" s="70">
        <v>9</v>
      </c>
      <c r="E465" s="70">
        <v>2019</v>
      </c>
      <c r="F465" s="70" t="s">
        <v>158</v>
      </c>
      <c r="G465" s="70" t="s">
        <v>2332</v>
      </c>
      <c r="H465" s="70" t="s">
        <v>2333</v>
      </c>
      <c r="I465" s="148"/>
      <c r="J465" s="71">
        <v>9.3917580741979414</v>
      </c>
      <c r="K465" s="71">
        <v>1.3272141666559947</v>
      </c>
      <c r="L465" s="71">
        <v>3.4878655979019189</v>
      </c>
      <c r="M465" s="71">
        <v>17.946841062775459</v>
      </c>
      <c r="N465" s="71">
        <v>19.59945345457362</v>
      </c>
      <c r="O465" s="71">
        <v>21.422626797169908</v>
      </c>
      <c r="P465" s="71">
        <v>16.374171393002612</v>
      </c>
      <c r="Q465" s="71">
        <v>1.3191793631915401</v>
      </c>
      <c r="R465" s="71">
        <v>0</v>
      </c>
      <c r="S465" s="71">
        <v>0</v>
      </c>
      <c r="T465" s="72"/>
      <c r="U465" s="71">
        <v>2267087</v>
      </c>
      <c r="V465" s="71">
        <v>723</v>
      </c>
      <c r="W465" s="71">
        <v>96</v>
      </c>
      <c r="X465" s="71">
        <v>5735</v>
      </c>
      <c r="Y465" s="71">
        <v>9065</v>
      </c>
      <c r="Z465" s="71">
        <v>13412</v>
      </c>
      <c r="AA465" s="71">
        <v>3400</v>
      </c>
      <c r="AB465" s="71">
        <v>21377</v>
      </c>
      <c r="AC465" s="71">
        <v>0</v>
      </c>
      <c r="AD465" s="71">
        <v>0</v>
      </c>
      <c r="AE465" s="72"/>
      <c r="AF465" s="71">
        <v>13151449.961138351</v>
      </c>
      <c r="AG465" s="71">
        <v>1154265.2280260769</v>
      </c>
      <c r="AH465" s="71">
        <v>649002.58241938322</v>
      </c>
      <c r="AI465" s="71">
        <v>36336372.905858569</v>
      </c>
      <c r="AJ465" s="71">
        <v>34757054.91300837</v>
      </c>
      <c r="AK465" s="71">
        <v>0</v>
      </c>
      <c r="AL465" s="71">
        <v>0</v>
      </c>
      <c r="AM465" s="71">
        <v>2911386.4740301594</v>
      </c>
      <c r="AN465" s="71">
        <v>0</v>
      </c>
      <c r="AO465" s="71">
        <v>0</v>
      </c>
      <c r="AP465" s="71">
        <v>88959532.064480901</v>
      </c>
      <c r="AQ465" s="72"/>
      <c r="AR465" s="71">
        <v>298</v>
      </c>
      <c r="AS465" s="71">
        <v>105</v>
      </c>
      <c r="AT465" s="71">
        <v>0</v>
      </c>
      <c r="AU465" s="71">
        <v>0</v>
      </c>
      <c r="AV465" s="71">
        <v>0</v>
      </c>
      <c r="AW465" s="71">
        <v>0</v>
      </c>
      <c r="AX465" s="71"/>
      <c r="AY465" s="72"/>
      <c r="AZ465" s="71">
        <v>1374.9</v>
      </c>
      <c r="BA465" s="71">
        <v>4411.9000000000005</v>
      </c>
      <c r="BB465" s="71">
        <v>0</v>
      </c>
      <c r="BC465" s="71">
        <v>0</v>
      </c>
      <c r="BD465" s="71">
        <v>0</v>
      </c>
      <c r="BE465" s="71">
        <v>0</v>
      </c>
      <c r="BF465" s="71"/>
      <c r="BG465" s="72"/>
      <c r="BH465" s="71">
        <v>0</v>
      </c>
      <c r="BI465" s="71">
        <v>0</v>
      </c>
      <c r="BJ465" s="71">
        <v>0</v>
      </c>
      <c r="BK465" s="71">
        <v>0</v>
      </c>
      <c r="BL465" s="71">
        <v>3.774</v>
      </c>
      <c r="BM465" s="71">
        <v>0</v>
      </c>
      <c r="BN465" s="72"/>
      <c r="BO465" s="71">
        <v>0</v>
      </c>
      <c r="BP465" s="71">
        <v>0</v>
      </c>
      <c r="BQ465" s="71">
        <v>0</v>
      </c>
      <c r="BR465" s="71">
        <v>0</v>
      </c>
      <c r="BS465" s="71">
        <v>1</v>
      </c>
      <c r="BT465" s="71">
        <v>0</v>
      </c>
      <c r="BU465"/>
      <c r="BV465" s="70">
        <v>3.774</v>
      </c>
      <c r="BW465" s="70">
        <v>0</v>
      </c>
      <c r="BX465" s="70">
        <v>0</v>
      </c>
      <c r="BY465" s="70">
        <v>0</v>
      </c>
      <c r="BZ465" s="70">
        <v>0</v>
      </c>
      <c r="CA465" s="70">
        <v>0</v>
      </c>
      <c r="CB465" s="70">
        <v>0</v>
      </c>
      <c r="CC465" s="70">
        <v>0</v>
      </c>
      <c r="CD465" s="70">
        <v>0</v>
      </c>
    </row>
    <row r="466" spans="1:82">
      <c r="A466" s="70" t="s">
        <v>2349</v>
      </c>
      <c r="B466" s="70">
        <v>153</v>
      </c>
      <c r="C466" s="70">
        <v>17</v>
      </c>
      <c r="D466" s="70">
        <v>9</v>
      </c>
      <c r="E466" s="70">
        <v>2020</v>
      </c>
      <c r="F466" s="70" t="s">
        <v>159</v>
      </c>
      <c r="G466" s="70" t="s">
        <v>2332</v>
      </c>
      <c r="H466" s="70" t="s">
        <v>2333</v>
      </c>
      <c r="I466" s="148"/>
      <c r="J466" s="71">
        <v>4.0142268039403453</v>
      </c>
      <c r="K466" s="71">
        <v>1.1875390460106845</v>
      </c>
      <c r="L466" s="71">
        <v>2.1302848008446795</v>
      </c>
      <c r="M466" s="71">
        <v>17.476169105680167</v>
      </c>
      <c r="N466" s="71">
        <v>22.205059908198166</v>
      </c>
      <c r="O466" s="71">
        <v>18.682484771455734</v>
      </c>
      <c r="P466" s="71">
        <v>15.514005534922697</v>
      </c>
      <c r="Q466" s="71">
        <v>1.24053362031327</v>
      </c>
      <c r="R466" s="71">
        <v>0</v>
      </c>
      <c r="S466" s="71">
        <v>0.54032324362613759</v>
      </c>
      <c r="T466" s="72"/>
      <c r="U466" s="71">
        <v>950381</v>
      </c>
      <c r="V466" s="71">
        <v>613</v>
      </c>
      <c r="W466" s="71">
        <v>71</v>
      </c>
      <c r="X466" s="71">
        <v>5292</v>
      </c>
      <c r="Y466" s="71">
        <v>9033</v>
      </c>
      <c r="Z466" s="71">
        <v>13350</v>
      </c>
      <c r="AA466" s="71">
        <v>3424</v>
      </c>
      <c r="AB466" s="71">
        <v>21040</v>
      </c>
      <c r="AC466" s="71">
        <v>0</v>
      </c>
      <c r="AD466" s="71">
        <v>0.54032324362613759</v>
      </c>
      <c r="AE466" s="72"/>
      <c r="AF466" s="71">
        <v>5601203.2299230034</v>
      </c>
      <c r="AG466" s="71">
        <v>914335.7617381094</v>
      </c>
      <c r="AH466" s="71">
        <v>386726.44535811467</v>
      </c>
      <c r="AI466" s="71">
        <v>34257278.762126595</v>
      </c>
      <c r="AJ466" s="71">
        <v>42332729.410348266</v>
      </c>
      <c r="AK466" s="71"/>
      <c r="AL466" s="71"/>
      <c r="AM466" s="71">
        <v>2745953.7592755277</v>
      </c>
      <c r="AN466" s="71"/>
      <c r="AO466" s="71"/>
      <c r="AP466" s="71">
        <v>86238227.368769616</v>
      </c>
      <c r="AQ466" s="72"/>
      <c r="AR466" s="71">
        <v>309</v>
      </c>
      <c r="AS466" s="71">
        <v>110</v>
      </c>
      <c r="AT466" s="71">
        <v>0</v>
      </c>
      <c r="AU466" s="71">
        <v>0</v>
      </c>
      <c r="AV466" s="71">
        <v>0</v>
      </c>
      <c r="AW466" s="71">
        <v>0</v>
      </c>
      <c r="AX466" s="71"/>
      <c r="AY466" s="72"/>
      <c r="AZ466" s="71">
        <v>1436.4</v>
      </c>
      <c r="BA466" s="71">
        <v>4613.5999999999995</v>
      </c>
      <c r="BB466" s="71">
        <v>0</v>
      </c>
      <c r="BC466" s="71">
        <v>0</v>
      </c>
      <c r="BD466" s="71">
        <v>0</v>
      </c>
      <c r="BE466" s="71">
        <v>0</v>
      </c>
      <c r="BF466" s="71"/>
      <c r="BG466" s="72"/>
      <c r="BH466" s="71">
        <v>0</v>
      </c>
      <c r="BI466" s="71">
        <v>0</v>
      </c>
      <c r="BJ466" s="71">
        <v>0</v>
      </c>
      <c r="BK466" s="71">
        <v>0</v>
      </c>
      <c r="BL466" s="71">
        <v>4.5549999999999997</v>
      </c>
      <c r="BM466" s="71">
        <v>0</v>
      </c>
      <c r="BN466" s="72"/>
      <c r="BO466" s="71">
        <v>0</v>
      </c>
      <c r="BP466" s="71">
        <v>0</v>
      </c>
      <c r="BQ466" s="71">
        <v>0</v>
      </c>
      <c r="BR466" s="71">
        <v>0</v>
      </c>
      <c r="BS466" s="71">
        <v>1</v>
      </c>
      <c r="BT466" s="71">
        <v>0</v>
      </c>
      <c r="BU466"/>
      <c r="BV466" s="70">
        <v>4.5549999999999997</v>
      </c>
      <c r="BW466" s="70">
        <v>0</v>
      </c>
      <c r="BX466" s="70">
        <v>0</v>
      </c>
      <c r="BY466" s="70">
        <v>0</v>
      </c>
      <c r="BZ466" s="70">
        <v>0</v>
      </c>
      <c r="CA466" s="70">
        <v>0</v>
      </c>
      <c r="CB466" s="70">
        <v>0</v>
      </c>
      <c r="CC466" s="70">
        <v>0</v>
      </c>
      <c r="CD466" s="70">
        <v>0</v>
      </c>
    </row>
    <row r="467" spans="1:82">
      <c r="A467" s="70" t="s">
        <v>2350</v>
      </c>
      <c r="B467" s="70">
        <v>153</v>
      </c>
      <c r="C467" s="70">
        <v>18</v>
      </c>
      <c r="D467" s="70">
        <v>9</v>
      </c>
      <c r="E467" s="70">
        <v>2021</v>
      </c>
      <c r="F467" s="70" t="s">
        <v>160</v>
      </c>
      <c r="G467" s="70" t="s">
        <v>2332</v>
      </c>
      <c r="H467" s="70" t="s">
        <v>2333</v>
      </c>
      <c r="I467" s="148"/>
      <c r="J467" s="71">
        <v>0</v>
      </c>
      <c r="K467" s="71">
        <v>1.3382260595489095</v>
      </c>
      <c r="L467" s="71">
        <v>2.1531847636574089</v>
      </c>
      <c r="M467" s="71">
        <v>16.422790072267386</v>
      </c>
      <c r="N467" s="71">
        <v>19.60933339089733</v>
      </c>
      <c r="O467" s="71">
        <v>17.981364877686381</v>
      </c>
      <c r="P467" s="71">
        <v>16.03545077051804</v>
      </c>
      <c r="Q467" s="71">
        <v>1.2062776388310199</v>
      </c>
      <c r="R467" s="71">
        <v>0</v>
      </c>
      <c r="S467" s="71">
        <v>0.96356224336187135</v>
      </c>
      <c r="T467" s="72"/>
      <c r="U467" s="71">
        <v>0</v>
      </c>
      <c r="V467" s="71">
        <v>613</v>
      </c>
      <c r="W467" s="71">
        <v>71</v>
      </c>
      <c r="X467" s="71">
        <v>5292</v>
      </c>
      <c r="Y467" s="71">
        <v>8999</v>
      </c>
      <c r="Z467" s="71">
        <v>13230</v>
      </c>
      <c r="AA467" s="71">
        <v>3451</v>
      </c>
      <c r="AB467" s="71">
        <v>20660</v>
      </c>
      <c r="AC467" s="71">
        <v>0</v>
      </c>
      <c r="AD467" s="71">
        <v>0.96356224336187135</v>
      </c>
      <c r="AE467" s="72"/>
      <c r="AF467" s="71">
        <v>0</v>
      </c>
      <c r="AG467" s="71">
        <v>1034383.6713280794</v>
      </c>
      <c r="AH467" s="71">
        <v>397103.9530897782</v>
      </c>
      <c r="AI467" s="71">
        <v>36764871.189466484</v>
      </c>
      <c r="AJ467" s="71">
        <v>39380934.418689162</v>
      </c>
      <c r="AK467" s="71">
        <v>0</v>
      </c>
      <c r="AL467" s="71">
        <v>0</v>
      </c>
      <c r="AM467" s="71">
        <v>2711911.9221092081</v>
      </c>
      <c r="AN467" s="71">
        <v>0</v>
      </c>
      <c r="AO467" s="71">
        <v>0</v>
      </c>
      <c r="AP467" s="71">
        <v>80289205.154682711</v>
      </c>
      <c r="AQ467" s="72"/>
      <c r="AR467" s="71">
        <v>318</v>
      </c>
      <c r="AS467" s="71">
        <v>112</v>
      </c>
      <c r="AT467" s="71">
        <v>0</v>
      </c>
      <c r="AU467" s="71">
        <v>0</v>
      </c>
      <c r="AV467" s="71">
        <v>0</v>
      </c>
      <c r="AW467" s="71">
        <v>0</v>
      </c>
      <c r="AX467" s="71"/>
      <c r="AY467" s="72"/>
      <c r="AZ467" s="71">
        <v>1498.099999999999</v>
      </c>
      <c r="BA467" s="71">
        <v>4733.0999999999995</v>
      </c>
      <c r="BB467" s="71">
        <v>0</v>
      </c>
      <c r="BC467" s="71">
        <v>0</v>
      </c>
      <c r="BD467" s="71">
        <v>0</v>
      </c>
      <c r="BE467" s="71">
        <v>0</v>
      </c>
      <c r="BF467" s="71"/>
      <c r="BG467" s="72"/>
      <c r="BH467" s="71">
        <v>0</v>
      </c>
      <c r="BI467" s="71">
        <v>0</v>
      </c>
      <c r="BJ467" s="71">
        <v>0</v>
      </c>
      <c r="BK467" s="71">
        <v>0</v>
      </c>
      <c r="BL467" s="71">
        <v>4.21</v>
      </c>
      <c r="BM467" s="71">
        <v>0</v>
      </c>
      <c r="BN467" s="72"/>
      <c r="BO467" s="71">
        <v>0</v>
      </c>
      <c r="BP467" s="71">
        <v>0</v>
      </c>
      <c r="BQ467" s="71">
        <v>0</v>
      </c>
      <c r="BR467" s="71">
        <v>0</v>
      </c>
      <c r="BS467" s="71">
        <v>1</v>
      </c>
      <c r="BT467" s="71">
        <v>0</v>
      </c>
      <c r="BU467"/>
      <c r="BV467" s="70">
        <v>4.21</v>
      </c>
      <c r="BW467" s="70">
        <v>0</v>
      </c>
      <c r="BX467" s="70">
        <v>0</v>
      </c>
      <c r="BY467" s="70">
        <v>0</v>
      </c>
      <c r="BZ467" s="70">
        <v>0</v>
      </c>
      <c r="CA467" s="70">
        <v>0</v>
      </c>
      <c r="CB467" s="70">
        <v>0</v>
      </c>
      <c r="CC467" s="70">
        <v>0</v>
      </c>
      <c r="CD467" s="70">
        <v>0</v>
      </c>
    </row>
    <row r="468" spans="1:82">
      <c r="A468" s="70" t="s">
        <v>2351</v>
      </c>
      <c r="B468" s="70">
        <v>153</v>
      </c>
      <c r="C468" s="70">
        <v>19</v>
      </c>
      <c r="D468" s="70">
        <v>9</v>
      </c>
      <c r="E468" s="70">
        <v>2022</v>
      </c>
      <c r="F468" s="70" t="s">
        <v>161</v>
      </c>
      <c r="G468" s="70" t="s">
        <v>2332</v>
      </c>
      <c r="H468" s="70" t="s">
        <v>2333</v>
      </c>
      <c r="I468" s="148"/>
      <c r="J468" s="71">
        <v>8.7486288393333638</v>
      </c>
      <c r="K468" s="71">
        <v>1.2560550682118474</v>
      </c>
      <c r="L468" s="71">
        <v>1.6106844556887101</v>
      </c>
      <c r="M468" s="71">
        <v>18.92625666057673</v>
      </c>
      <c r="N468" s="71">
        <v>21.063515378797351</v>
      </c>
      <c r="O468" s="71">
        <v>18.812593687106656</v>
      </c>
      <c r="P468" s="71">
        <v>15.909091131365079</v>
      </c>
      <c r="Q468" s="71">
        <v>1.189111948800595</v>
      </c>
      <c r="R468" s="71">
        <v>0</v>
      </c>
      <c r="S468" s="71">
        <v>1.105800350880908</v>
      </c>
      <c r="T468" s="72"/>
      <c r="U468" s="71">
        <v>2604023</v>
      </c>
      <c r="V468" s="71">
        <v>613</v>
      </c>
      <c r="W468" s="71">
        <v>71</v>
      </c>
      <c r="X468" s="71">
        <v>5292</v>
      </c>
      <c r="Y468" s="71">
        <v>8928</v>
      </c>
      <c r="Z468" s="71">
        <v>13151</v>
      </c>
      <c r="AA468" s="71">
        <v>3476</v>
      </c>
      <c r="AB468" s="71">
        <v>20199</v>
      </c>
      <c r="AC468" s="71">
        <v>0</v>
      </c>
      <c r="AD468" s="71">
        <v>1.105800350880908</v>
      </c>
      <c r="AE468" s="72"/>
      <c r="AF468" s="71">
        <v>12289921.67022742</v>
      </c>
      <c r="AG468" s="71">
        <v>1031863.3378880906</v>
      </c>
      <c r="AH468" s="71">
        <v>348575.89914404933</v>
      </c>
      <c r="AI468" s="71">
        <v>36683177.534848452</v>
      </c>
      <c r="AJ468" s="71">
        <v>39302519.657861821</v>
      </c>
      <c r="AK468" s="71">
        <v>0</v>
      </c>
      <c r="AL468" s="71">
        <v>0</v>
      </c>
      <c r="AM468" s="71">
        <v>2608242.2197293271</v>
      </c>
      <c r="AN468" s="71">
        <v>0</v>
      </c>
      <c r="AO468" s="71">
        <v>0</v>
      </c>
      <c r="AP468" s="71">
        <v>92264300.319699168</v>
      </c>
      <c r="AQ468" s="72"/>
      <c r="AR468" s="71">
        <v>339</v>
      </c>
      <c r="AS468" s="71">
        <v>115</v>
      </c>
      <c r="AT468" s="71">
        <v>0</v>
      </c>
      <c r="AU468" s="71">
        <v>0</v>
      </c>
      <c r="AV468" s="71">
        <v>0</v>
      </c>
      <c r="AW468" s="71">
        <v>0</v>
      </c>
      <c r="AX468" s="71"/>
      <c r="AY468" s="72"/>
      <c r="AZ468" s="71">
        <v>1638.4999999999991</v>
      </c>
      <c r="BA468" s="71">
        <v>5180.0999999999995</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2352</v>
      </c>
      <c r="B469" s="70">
        <v>153</v>
      </c>
      <c r="C469" s="70">
        <v>20</v>
      </c>
      <c r="D469" s="70">
        <v>9</v>
      </c>
      <c r="E469" s="70">
        <v>2023</v>
      </c>
      <c r="F469" s="70" t="s">
        <v>1539</v>
      </c>
      <c r="G469" s="70" t="s">
        <v>2332</v>
      </c>
      <c r="H469" s="70" t="s">
        <v>2333</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362</v>
      </c>
      <c r="AS469" s="71">
        <v>121</v>
      </c>
      <c r="AT469" s="71">
        <v>0</v>
      </c>
      <c r="AU469" s="71">
        <v>0</v>
      </c>
      <c r="AV469" s="71">
        <v>0</v>
      </c>
      <c r="AW469" s="71">
        <v>0</v>
      </c>
      <c r="AX469" s="71"/>
      <c r="AY469" s="72"/>
      <c r="AZ469" s="71">
        <v>1759.0999999999995</v>
      </c>
      <c r="BA469" s="71">
        <v>6243.7999999999993</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2353</v>
      </c>
      <c r="B470" s="70">
        <v>153</v>
      </c>
      <c r="C470" s="70">
        <v>21</v>
      </c>
      <c r="D470" s="70">
        <v>9</v>
      </c>
      <c r="E470" s="70">
        <v>2024</v>
      </c>
      <c r="F470" s="70" t="s">
        <v>1554</v>
      </c>
      <c r="G470" s="70" t="s">
        <v>2332</v>
      </c>
      <c r="H470" s="70" t="s">
        <v>2333</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2354</v>
      </c>
      <c r="B471" s="70">
        <v>69</v>
      </c>
      <c r="C471" s="70">
        <v>1</v>
      </c>
      <c r="D471" s="70">
        <v>5</v>
      </c>
      <c r="E471" s="70">
        <v>1990</v>
      </c>
      <c r="F471" s="70" t="s">
        <v>787</v>
      </c>
      <c r="G471" s="70" t="s">
        <v>2355</v>
      </c>
      <c r="H471" s="70" t="s">
        <v>2356</v>
      </c>
      <c r="I471" s="148"/>
      <c r="J471" s="71">
        <v>61.931705502405052</v>
      </c>
      <c r="K471" s="71">
        <v>1.4784231329996269</v>
      </c>
      <c r="L471" s="71">
        <v>1.907032324510282</v>
      </c>
      <c r="M471" s="71">
        <v>6.953502100123</v>
      </c>
      <c r="N471" s="71">
        <v>7.8449823053101264</v>
      </c>
      <c r="O471" s="71">
        <v>10.2209591022174</v>
      </c>
      <c r="P471" s="71">
        <v>10.777926013108759</v>
      </c>
      <c r="Q471" s="71">
        <v>0.71234090188106503</v>
      </c>
      <c r="R471" s="71">
        <v>0</v>
      </c>
      <c r="S471" s="71">
        <v>0.82523093887439491</v>
      </c>
      <c r="T471" s="72"/>
      <c r="U471" s="71">
        <v>10240079</v>
      </c>
      <c r="V471" s="71">
        <v>531</v>
      </c>
      <c r="W471" s="71">
        <v>20</v>
      </c>
      <c r="X471" s="71">
        <v>2383</v>
      </c>
      <c r="Y471" s="71">
        <v>3052</v>
      </c>
      <c r="Z471" s="71">
        <v>4204</v>
      </c>
      <c r="AA471" s="71">
        <v>2617</v>
      </c>
      <c r="AB471" s="71">
        <v>11566</v>
      </c>
      <c r="AC471" s="71">
        <v>0</v>
      </c>
      <c r="AD471" s="71">
        <v>0.82523093887439491</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2357</v>
      </c>
      <c r="B472" s="70">
        <v>70</v>
      </c>
      <c r="C472" s="70">
        <v>2</v>
      </c>
      <c r="D472" s="70">
        <v>5</v>
      </c>
      <c r="E472" s="70">
        <v>2005</v>
      </c>
      <c r="F472" s="70" t="s">
        <v>789</v>
      </c>
      <c r="G472" s="70" t="s">
        <v>2355</v>
      </c>
      <c r="H472" s="70" t="s">
        <v>2356</v>
      </c>
      <c r="I472" s="148"/>
      <c r="J472" s="71">
        <v>50.209487530059057</v>
      </c>
      <c r="K472" s="71">
        <v>1.2367403428944159</v>
      </c>
      <c r="L472" s="71">
        <v>3.6649644124545988</v>
      </c>
      <c r="M472" s="71">
        <v>18.24878716224082</v>
      </c>
      <c r="N472" s="71">
        <v>16.081944367076439</v>
      </c>
      <c r="O472" s="71">
        <v>17.74496294300689</v>
      </c>
      <c r="P472" s="71">
        <v>14.21100307370471</v>
      </c>
      <c r="Q472" s="71">
        <v>0.90468825093796301</v>
      </c>
      <c r="R472" s="71">
        <v>0</v>
      </c>
      <c r="S472" s="71">
        <v>0.95080767124827736</v>
      </c>
      <c r="T472" s="72"/>
      <c r="U472" s="71">
        <v>7607488</v>
      </c>
      <c r="V472" s="71">
        <v>524</v>
      </c>
      <c r="W472" s="71">
        <v>49</v>
      </c>
      <c r="X472" s="71">
        <v>3378</v>
      </c>
      <c r="Y472" s="71">
        <v>5396</v>
      </c>
      <c r="Z472" s="71">
        <v>8446</v>
      </c>
      <c r="AA472" s="71">
        <v>2826</v>
      </c>
      <c r="AB472" s="71">
        <v>15356</v>
      </c>
      <c r="AC472" s="71">
        <v>0</v>
      </c>
      <c r="AD472" s="71">
        <v>0.95080767124827736</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2358</v>
      </c>
      <c r="B473" s="70">
        <v>71</v>
      </c>
      <c r="C473" s="70">
        <v>3</v>
      </c>
      <c r="D473" s="70">
        <v>5</v>
      </c>
      <c r="E473" s="70">
        <v>2006</v>
      </c>
      <c r="F473" s="70" t="s">
        <v>790</v>
      </c>
      <c r="G473" s="70" t="s">
        <v>2355</v>
      </c>
      <c r="H473" s="70" t="s">
        <v>2356</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2359</v>
      </c>
      <c r="B474" s="70">
        <v>72</v>
      </c>
      <c r="C474" s="70">
        <v>4</v>
      </c>
      <c r="D474" s="70">
        <v>5</v>
      </c>
      <c r="E474" s="70">
        <v>2007</v>
      </c>
      <c r="F474" s="70" t="s">
        <v>791</v>
      </c>
      <c r="G474" s="70" t="s">
        <v>2355</v>
      </c>
      <c r="H474" s="70" t="s">
        <v>2356</v>
      </c>
      <c r="I474" s="148"/>
      <c r="J474" s="71">
        <v>51.220785106536027</v>
      </c>
      <c r="K474" s="71">
        <v>1.108999718195949</v>
      </c>
      <c r="L474" s="71">
        <v>5.8197581681240056</v>
      </c>
      <c r="M474" s="71">
        <v>18.851431225895372</v>
      </c>
      <c r="N474" s="71">
        <v>18.244059288909838</v>
      </c>
      <c r="O474" s="71">
        <v>18.385530160097769</v>
      </c>
      <c r="P474" s="71">
        <v>15.472699273474991</v>
      </c>
      <c r="Q474" s="71">
        <v>0.99625326819527305</v>
      </c>
      <c r="R474" s="71">
        <v>0</v>
      </c>
      <c r="S474" s="71">
        <v>0.82401660937380572</v>
      </c>
      <c r="T474" s="72"/>
      <c r="U474" s="71">
        <v>7956860</v>
      </c>
      <c r="V474" s="71">
        <v>482</v>
      </c>
      <c r="W474" s="71">
        <v>74</v>
      </c>
      <c r="X474" s="71">
        <v>4398</v>
      </c>
      <c r="Y474" s="71">
        <v>5788</v>
      </c>
      <c r="Z474" s="71">
        <v>9097</v>
      </c>
      <c r="AA474" s="71">
        <v>3030</v>
      </c>
      <c r="AB474" s="71">
        <v>16016</v>
      </c>
      <c r="AC474" s="71">
        <v>0</v>
      </c>
      <c r="AD474" s="71">
        <v>0.82401660937380572</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2360</v>
      </c>
      <c r="B475" s="70">
        <v>73</v>
      </c>
      <c r="C475" s="70">
        <v>5</v>
      </c>
      <c r="D475" s="70">
        <v>5</v>
      </c>
      <c r="E475" s="70">
        <v>2008</v>
      </c>
      <c r="F475" s="70" t="s">
        <v>792</v>
      </c>
      <c r="G475" s="70" t="s">
        <v>2355</v>
      </c>
      <c r="H475" s="70" t="s">
        <v>2356</v>
      </c>
      <c r="I475" s="148"/>
      <c r="J475" s="71">
        <v>58.348643290457638</v>
      </c>
      <c r="K475" s="71">
        <v>0.88489108900973856</v>
      </c>
      <c r="L475" s="71">
        <v>6.4041812061802652</v>
      </c>
      <c r="M475" s="71">
        <v>19.889222728956469</v>
      </c>
      <c r="N475" s="71">
        <v>18.859487765842999</v>
      </c>
      <c r="O475" s="71">
        <v>18.148710945059872</v>
      </c>
      <c r="P475" s="71">
        <v>14.99090379891893</v>
      </c>
      <c r="Q475" s="71">
        <v>1.0000212298894799</v>
      </c>
      <c r="R475" s="71">
        <v>0</v>
      </c>
      <c r="S475" s="71">
        <v>0.75055889962332456</v>
      </c>
      <c r="T475" s="72"/>
      <c r="U475" s="71">
        <v>9947831</v>
      </c>
      <c r="V475" s="71">
        <v>482</v>
      </c>
      <c r="W475" s="71">
        <v>90</v>
      </c>
      <c r="X475" s="71">
        <v>4398</v>
      </c>
      <c r="Y475" s="71">
        <v>5960</v>
      </c>
      <c r="Z475" s="71">
        <v>9295</v>
      </c>
      <c r="AA475" s="71">
        <v>2939</v>
      </c>
      <c r="AB475" s="71">
        <v>16341</v>
      </c>
      <c r="AC475" s="71">
        <v>0</v>
      </c>
      <c r="AD475" s="71">
        <v>0.75055889962332456</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2361</v>
      </c>
      <c r="B476" s="70">
        <v>74</v>
      </c>
      <c r="C476" s="70">
        <v>6</v>
      </c>
      <c r="D476" s="70">
        <v>5</v>
      </c>
      <c r="E476" s="70">
        <v>2009</v>
      </c>
      <c r="F476" s="70" t="s">
        <v>176</v>
      </c>
      <c r="G476" s="70" t="s">
        <v>2355</v>
      </c>
      <c r="H476" s="70" t="s">
        <v>2356</v>
      </c>
      <c r="I476" s="148"/>
      <c r="J476" s="71">
        <v>57.796216096916368</v>
      </c>
      <c r="K476" s="71">
        <v>0.70674039332825178</v>
      </c>
      <c r="L476" s="71">
        <v>7.1657008896002221</v>
      </c>
      <c r="M476" s="71">
        <v>18.425007844350251</v>
      </c>
      <c r="N476" s="71">
        <v>18.018724862649741</v>
      </c>
      <c r="O476" s="71">
        <v>18.782475282240139</v>
      </c>
      <c r="P476" s="71">
        <v>14.34890346475847</v>
      </c>
      <c r="Q476" s="71">
        <v>0.96896039324495697</v>
      </c>
      <c r="R476" s="71">
        <v>0</v>
      </c>
      <c r="S476" s="71">
        <v>0.59864038352963334</v>
      </c>
      <c r="T476" s="72"/>
      <c r="U476" s="71">
        <v>8796640</v>
      </c>
      <c r="V476" s="71">
        <v>449</v>
      </c>
      <c r="W476" s="71">
        <v>110</v>
      </c>
      <c r="X476" s="71">
        <v>4806</v>
      </c>
      <c r="Y476" s="71">
        <v>6129</v>
      </c>
      <c r="Z476" s="71">
        <v>9495</v>
      </c>
      <c r="AA476" s="71">
        <v>2888</v>
      </c>
      <c r="AB476" s="71">
        <v>16621</v>
      </c>
      <c r="AC476" s="71">
        <v>0</v>
      </c>
      <c r="AD476" s="71">
        <v>0.59864038352963334</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24.206</v>
      </c>
      <c r="BK476" s="71">
        <v>0</v>
      </c>
      <c r="BL476" s="71">
        <v>0</v>
      </c>
      <c r="BM476" s="71">
        <v>0</v>
      </c>
      <c r="BN476" s="72"/>
      <c r="BO476" s="71">
        <v>0</v>
      </c>
      <c r="BP476" s="71">
        <v>0</v>
      </c>
      <c r="BQ476" s="71">
        <v>4</v>
      </c>
      <c r="BR476" s="71">
        <v>0</v>
      </c>
      <c r="BS476" s="71">
        <v>0</v>
      </c>
      <c r="BT476" s="71">
        <v>0</v>
      </c>
      <c r="BU476"/>
      <c r="BV476" s="70">
        <v>24.206</v>
      </c>
      <c r="BW476" s="70">
        <v>0</v>
      </c>
      <c r="BX476" s="70">
        <v>0</v>
      </c>
      <c r="BY476" s="70">
        <v>0</v>
      </c>
      <c r="BZ476" s="70">
        <v>0</v>
      </c>
      <c r="CA476" s="70">
        <v>0</v>
      </c>
      <c r="CB476" s="70">
        <v>0</v>
      </c>
      <c r="CC476" s="70">
        <v>0</v>
      </c>
      <c r="CD476" s="70">
        <v>0</v>
      </c>
    </row>
    <row r="477" spans="1:82">
      <c r="A477" s="70" t="s">
        <v>2362</v>
      </c>
      <c r="B477" s="70">
        <v>75</v>
      </c>
      <c r="C477" s="70">
        <v>7</v>
      </c>
      <c r="D477" s="70">
        <v>5</v>
      </c>
      <c r="E477" s="70">
        <v>2010</v>
      </c>
      <c r="F477" s="70" t="s">
        <v>177</v>
      </c>
      <c r="G477" s="70" t="s">
        <v>2355</v>
      </c>
      <c r="H477" s="70" t="s">
        <v>2356</v>
      </c>
      <c r="I477" s="148"/>
      <c r="J477" s="71">
        <v>59.186849055327322</v>
      </c>
      <c r="K477" s="71">
        <v>0.74058239520659119</v>
      </c>
      <c r="L477" s="71">
        <v>7.9970560875912966</v>
      </c>
      <c r="M477" s="71">
        <v>18.77586887979345</v>
      </c>
      <c r="N477" s="71">
        <v>20.19545216989799</v>
      </c>
      <c r="O477" s="71">
        <v>19.370965608131769</v>
      </c>
      <c r="P477" s="71">
        <v>14.34953541143277</v>
      </c>
      <c r="Q477" s="71">
        <v>1.02483238565649</v>
      </c>
      <c r="R477" s="71">
        <v>0</v>
      </c>
      <c r="S477" s="71">
        <v>0.74170675193401192</v>
      </c>
      <c r="T477" s="72"/>
      <c r="U477" s="71">
        <v>9724396</v>
      </c>
      <c r="V477" s="71">
        <v>449</v>
      </c>
      <c r="W477" s="71">
        <v>110</v>
      </c>
      <c r="X477" s="71">
        <v>4806</v>
      </c>
      <c r="Y477" s="71">
        <v>6275</v>
      </c>
      <c r="Z477" s="71">
        <v>9838</v>
      </c>
      <c r="AA477" s="71">
        <v>2816</v>
      </c>
      <c r="AB477" s="71">
        <v>16845</v>
      </c>
      <c r="AC477" s="71">
        <v>0</v>
      </c>
      <c r="AD477" s="71">
        <v>0.74170675193401192</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26.082999999999998</v>
      </c>
      <c r="BK477" s="71">
        <v>0</v>
      </c>
      <c r="BL477" s="71">
        <v>0</v>
      </c>
      <c r="BM477" s="71">
        <v>0</v>
      </c>
      <c r="BN477" s="72"/>
      <c r="BO477" s="71">
        <v>0</v>
      </c>
      <c r="BP477" s="71">
        <v>0</v>
      </c>
      <c r="BQ477" s="71">
        <v>4</v>
      </c>
      <c r="BR477" s="71">
        <v>0</v>
      </c>
      <c r="BS477" s="71">
        <v>0</v>
      </c>
      <c r="BT477" s="71">
        <v>0</v>
      </c>
      <c r="BU477"/>
      <c r="BV477" s="70">
        <v>26.082999999999998</v>
      </c>
      <c r="BW477" s="70">
        <v>0</v>
      </c>
      <c r="BX477" s="70">
        <v>0</v>
      </c>
      <c r="BY477" s="70">
        <v>0</v>
      </c>
      <c r="BZ477" s="70">
        <v>0</v>
      </c>
      <c r="CA477" s="70">
        <v>0</v>
      </c>
      <c r="CB477" s="70">
        <v>0</v>
      </c>
      <c r="CC477" s="70">
        <v>0</v>
      </c>
      <c r="CD477" s="70">
        <v>0</v>
      </c>
    </row>
    <row r="478" spans="1:82">
      <c r="A478" s="70" t="s">
        <v>2363</v>
      </c>
      <c r="B478" s="70">
        <v>76</v>
      </c>
      <c r="C478" s="70">
        <v>8</v>
      </c>
      <c r="D478" s="70">
        <v>5</v>
      </c>
      <c r="E478" s="70">
        <v>2011</v>
      </c>
      <c r="F478" s="70" t="s">
        <v>178</v>
      </c>
      <c r="G478" s="70" t="s">
        <v>2355</v>
      </c>
      <c r="H478" s="70" t="s">
        <v>2356</v>
      </c>
      <c r="I478" s="148"/>
      <c r="J478" s="71">
        <v>78.110192091006084</v>
      </c>
      <c r="K478" s="71">
        <v>1.077014081892147</v>
      </c>
      <c r="L478" s="71">
        <v>4.5322709099360976</v>
      </c>
      <c r="M478" s="71">
        <v>23.82451061600748</v>
      </c>
      <c r="N478" s="71">
        <v>22.077831874003291</v>
      </c>
      <c r="O478" s="71">
        <v>19.674043907889612</v>
      </c>
      <c r="P478" s="71">
        <v>13.647846441936814</v>
      </c>
      <c r="Q478" s="71">
        <v>1.20002741484233</v>
      </c>
      <c r="R478" s="71">
        <v>0</v>
      </c>
      <c r="S478" s="71">
        <v>0.68917748785220634</v>
      </c>
      <c r="T478" s="72"/>
      <c r="U478" s="71">
        <v>11148036</v>
      </c>
      <c r="V478" s="71">
        <v>449</v>
      </c>
      <c r="W478" s="71">
        <v>110</v>
      </c>
      <c r="X478" s="71">
        <v>4806</v>
      </c>
      <c r="Y478" s="71">
        <v>6418</v>
      </c>
      <c r="Z478" s="71">
        <v>10209</v>
      </c>
      <c r="AA478" s="71">
        <v>2758</v>
      </c>
      <c r="AB478" s="71">
        <v>17100</v>
      </c>
      <c r="AC478" s="71">
        <v>0</v>
      </c>
      <c r="AD478" s="71">
        <v>0.68917748785220634</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23.745000000000001</v>
      </c>
      <c r="BK478" s="71">
        <v>0</v>
      </c>
      <c r="BL478" s="71">
        <v>0</v>
      </c>
      <c r="BM478" s="71">
        <v>0</v>
      </c>
      <c r="BN478" s="72"/>
      <c r="BO478" s="71">
        <v>0</v>
      </c>
      <c r="BP478" s="71">
        <v>0</v>
      </c>
      <c r="BQ478" s="71">
        <v>4</v>
      </c>
      <c r="BR478" s="71">
        <v>0</v>
      </c>
      <c r="BS478" s="71">
        <v>0</v>
      </c>
      <c r="BT478" s="71">
        <v>0</v>
      </c>
      <c r="BU478"/>
      <c r="BV478" s="70">
        <v>23.745000000000001</v>
      </c>
      <c r="BW478" s="70">
        <v>0</v>
      </c>
      <c r="BX478" s="70">
        <v>0</v>
      </c>
      <c r="BY478" s="70">
        <v>0</v>
      </c>
      <c r="BZ478" s="70">
        <v>0</v>
      </c>
      <c r="CA478" s="70">
        <v>0</v>
      </c>
      <c r="CB478" s="70">
        <v>0</v>
      </c>
      <c r="CC478" s="70">
        <v>0</v>
      </c>
      <c r="CD478" s="70">
        <v>0</v>
      </c>
    </row>
    <row r="479" spans="1:82">
      <c r="A479" s="70" t="s">
        <v>2364</v>
      </c>
      <c r="B479" s="70">
        <v>77</v>
      </c>
      <c r="C479" s="70">
        <v>9</v>
      </c>
      <c r="D479" s="70">
        <v>5</v>
      </c>
      <c r="E479" s="70">
        <v>2012</v>
      </c>
      <c r="F479" s="70" t="s">
        <v>179</v>
      </c>
      <c r="G479" s="70" t="s">
        <v>2355</v>
      </c>
      <c r="H479" s="70" t="s">
        <v>2356</v>
      </c>
      <c r="I479" s="148"/>
      <c r="J479" s="71">
        <v>73.607507339193759</v>
      </c>
      <c r="K479" s="71">
        <v>1.050233465503422</v>
      </c>
      <c r="L479" s="71">
        <v>4.4993352989691182</v>
      </c>
      <c r="M479" s="71">
        <v>24.62895146023105</v>
      </c>
      <c r="N479" s="71">
        <v>24.20689023595077</v>
      </c>
      <c r="O479" s="71">
        <v>19.758221163263681</v>
      </c>
      <c r="P479" s="71">
        <v>13.392062918221844</v>
      </c>
      <c r="Q479" s="71">
        <v>1.33788754169475</v>
      </c>
      <c r="R479" s="71">
        <v>0</v>
      </c>
      <c r="S479" s="71">
        <v>0.85950258826444104</v>
      </c>
      <c r="T479" s="72"/>
      <c r="U479" s="71">
        <v>10045909</v>
      </c>
      <c r="V479" s="71">
        <v>449</v>
      </c>
      <c r="W479" s="71">
        <v>110</v>
      </c>
      <c r="X479" s="71">
        <v>4806</v>
      </c>
      <c r="Y479" s="71">
        <v>6685</v>
      </c>
      <c r="Z479" s="71">
        <v>10334</v>
      </c>
      <c r="AA479" s="71">
        <v>2691</v>
      </c>
      <c r="AB479" s="71">
        <v>17547</v>
      </c>
      <c r="AC479" s="71">
        <v>0</v>
      </c>
      <c r="AD479" s="71">
        <v>0.85950258826444104</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22.85</v>
      </c>
      <c r="BK479" s="71">
        <v>0</v>
      </c>
      <c r="BL479" s="71">
        <v>0</v>
      </c>
      <c r="BM479" s="71">
        <v>0</v>
      </c>
      <c r="BN479" s="72"/>
      <c r="BO479" s="71">
        <v>0</v>
      </c>
      <c r="BP479" s="71">
        <v>0</v>
      </c>
      <c r="BQ479" s="71">
        <v>4</v>
      </c>
      <c r="BR479" s="71">
        <v>0</v>
      </c>
      <c r="BS479" s="71">
        <v>0</v>
      </c>
      <c r="BT479" s="71">
        <v>0</v>
      </c>
      <c r="BU479"/>
      <c r="BV479" s="70">
        <v>22.85</v>
      </c>
      <c r="BW479" s="70">
        <v>0</v>
      </c>
      <c r="BX479" s="70">
        <v>0</v>
      </c>
      <c r="BY479" s="70">
        <v>0</v>
      </c>
      <c r="BZ479" s="70">
        <v>0</v>
      </c>
      <c r="CA479" s="70">
        <v>0</v>
      </c>
      <c r="CB479" s="70">
        <v>0</v>
      </c>
      <c r="CC479" s="70">
        <v>0</v>
      </c>
      <c r="CD479" s="70">
        <v>0</v>
      </c>
    </row>
    <row r="480" spans="1:82">
      <c r="A480" s="70" t="s">
        <v>2365</v>
      </c>
      <c r="B480" s="70">
        <v>78</v>
      </c>
      <c r="C480" s="70">
        <v>10</v>
      </c>
      <c r="D480" s="70">
        <v>5</v>
      </c>
      <c r="E480" s="70">
        <v>2013</v>
      </c>
      <c r="F480" s="70" t="s">
        <v>180</v>
      </c>
      <c r="G480" s="70" t="s">
        <v>2355</v>
      </c>
      <c r="H480" s="70" t="s">
        <v>2356</v>
      </c>
      <c r="I480" s="148"/>
      <c r="J480" s="71">
        <v>79.087791862203218</v>
      </c>
      <c r="K480" s="71">
        <v>0.90534688179636547</v>
      </c>
      <c r="L480" s="71">
        <v>4.6402667928786103</v>
      </c>
      <c r="M480" s="71">
        <v>23.728001435987469</v>
      </c>
      <c r="N480" s="71">
        <v>24.482270376188431</v>
      </c>
      <c r="O480" s="71">
        <v>18.906435799617295</v>
      </c>
      <c r="P480" s="71">
        <v>13.557417678574216</v>
      </c>
      <c r="Q480" s="71">
        <v>1.36113671126963</v>
      </c>
      <c r="R480" s="71">
        <v>0</v>
      </c>
      <c r="S480" s="71">
        <v>1.026757907028615</v>
      </c>
      <c r="T480" s="72"/>
      <c r="U480" s="71">
        <v>9988324</v>
      </c>
      <c r="V480" s="71">
        <v>449</v>
      </c>
      <c r="W480" s="71">
        <v>110</v>
      </c>
      <c r="X480" s="71">
        <v>4806</v>
      </c>
      <c r="Y480" s="71">
        <v>6770</v>
      </c>
      <c r="Z480" s="71">
        <v>10330</v>
      </c>
      <c r="AA480" s="71">
        <v>2714</v>
      </c>
      <c r="AB480" s="71">
        <v>17596</v>
      </c>
      <c r="AC480" s="71">
        <v>0</v>
      </c>
      <c r="AD480" s="71">
        <v>1.026757907028615</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25.507999999999999</v>
      </c>
      <c r="BK480" s="71">
        <v>0</v>
      </c>
      <c r="BL480" s="71">
        <v>0</v>
      </c>
      <c r="BM480" s="71">
        <v>0</v>
      </c>
      <c r="BN480" s="72"/>
      <c r="BO480" s="71">
        <v>0</v>
      </c>
      <c r="BP480" s="71">
        <v>0</v>
      </c>
      <c r="BQ480" s="71">
        <v>4</v>
      </c>
      <c r="BR480" s="71">
        <v>0</v>
      </c>
      <c r="BS480" s="71">
        <v>0</v>
      </c>
      <c r="BT480" s="71">
        <v>0</v>
      </c>
      <c r="BU480"/>
      <c r="BV480" s="70">
        <v>25.507999999999999</v>
      </c>
      <c r="BW480" s="70">
        <v>0</v>
      </c>
      <c r="BX480" s="70">
        <v>0</v>
      </c>
      <c r="BY480" s="70">
        <v>0</v>
      </c>
      <c r="BZ480" s="70">
        <v>0</v>
      </c>
      <c r="CA480" s="70">
        <v>0</v>
      </c>
      <c r="CB480" s="70">
        <v>0</v>
      </c>
      <c r="CC480" s="70">
        <v>0</v>
      </c>
      <c r="CD480" s="70">
        <v>0</v>
      </c>
    </row>
    <row r="481" spans="1:82">
      <c r="A481" s="70" t="s">
        <v>2366</v>
      </c>
      <c r="B481" s="70">
        <v>79</v>
      </c>
      <c r="C481" s="70">
        <v>11</v>
      </c>
      <c r="D481" s="70">
        <v>5</v>
      </c>
      <c r="E481" s="70">
        <v>2014</v>
      </c>
      <c r="F481" s="70" t="s">
        <v>181</v>
      </c>
      <c r="G481" s="70" t="s">
        <v>2355</v>
      </c>
      <c r="H481" s="70" t="s">
        <v>2356</v>
      </c>
      <c r="I481" s="148"/>
      <c r="J481" s="71">
        <v>70.328290253303251</v>
      </c>
      <c r="K481" s="71">
        <v>0.7885378363231681</v>
      </c>
      <c r="L481" s="71">
        <v>2.4244966517825439</v>
      </c>
      <c r="M481" s="71">
        <v>23.858309154991129</v>
      </c>
      <c r="N481" s="71">
        <v>21.5500930194092</v>
      </c>
      <c r="O481" s="71">
        <v>18.373311030337469</v>
      </c>
      <c r="P481" s="71">
        <v>14.029593389744358</v>
      </c>
      <c r="Q481" s="71">
        <v>1.3172106474518901</v>
      </c>
      <c r="R481" s="71">
        <v>0</v>
      </c>
      <c r="S481" s="71">
        <v>0.67602615125133647</v>
      </c>
      <c r="T481" s="72"/>
      <c r="U481" s="71">
        <v>9870146</v>
      </c>
      <c r="V481" s="71">
        <v>344</v>
      </c>
      <c r="W481" s="71">
        <v>54</v>
      </c>
      <c r="X481" s="71">
        <v>5293</v>
      </c>
      <c r="Y481" s="71">
        <v>6859</v>
      </c>
      <c r="Z481" s="71">
        <v>10573</v>
      </c>
      <c r="AA481" s="71">
        <v>2794</v>
      </c>
      <c r="AB481" s="71">
        <v>17748</v>
      </c>
      <c r="AC481" s="71">
        <v>0</v>
      </c>
      <c r="AD481" s="71">
        <v>0.67602615125133647</v>
      </c>
      <c r="AE481" s="72"/>
      <c r="AF481" s="71"/>
      <c r="AG481" s="71"/>
      <c r="AH481" s="71"/>
      <c r="AI481" s="71"/>
      <c r="AJ481" s="71"/>
      <c r="AK481" s="71"/>
      <c r="AL481" s="71"/>
      <c r="AM481" s="71"/>
      <c r="AN481" s="71"/>
      <c r="AO481" s="71"/>
      <c r="AP481" s="71"/>
      <c r="AQ481" s="72"/>
      <c r="AR481" s="71">
        <v>255</v>
      </c>
      <c r="AS481" s="71">
        <v>65</v>
      </c>
      <c r="AT481" s="71">
        <v>0</v>
      </c>
      <c r="AU481" s="71">
        <v>0</v>
      </c>
      <c r="AV481" s="71">
        <v>0</v>
      </c>
      <c r="AW481" s="71">
        <v>0</v>
      </c>
      <c r="AX481" s="71"/>
      <c r="AY481" s="72"/>
      <c r="AZ481" s="71">
        <v>1079.8</v>
      </c>
      <c r="BA481" s="71">
        <v>4877.8</v>
      </c>
      <c r="BB481" s="71">
        <v>0</v>
      </c>
      <c r="BC481" s="71">
        <v>0</v>
      </c>
      <c r="BD481" s="71">
        <v>0</v>
      </c>
      <c r="BE481" s="71">
        <v>0</v>
      </c>
      <c r="BF481" s="71"/>
      <c r="BG481" s="72"/>
      <c r="BH481" s="71">
        <v>0</v>
      </c>
      <c r="BI481" s="71">
        <v>0</v>
      </c>
      <c r="BJ481" s="71">
        <v>26.5</v>
      </c>
      <c r="BK481" s="71">
        <v>0</v>
      </c>
      <c r="BL481" s="71">
        <v>0</v>
      </c>
      <c r="BM481" s="71">
        <v>0</v>
      </c>
      <c r="BN481" s="72"/>
      <c r="BO481" s="71">
        <v>0</v>
      </c>
      <c r="BP481" s="71">
        <v>0</v>
      </c>
      <c r="BQ481" s="71">
        <v>4</v>
      </c>
      <c r="BR481" s="71">
        <v>0</v>
      </c>
      <c r="BS481" s="71">
        <v>0</v>
      </c>
      <c r="BT481" s="71">
        <v>0</v>
      </c>
      <c r="BU481"/>
      <c r="BV481" s="70">
        <v>26.5</v>
      </c>
      <c r="BW481" s="70">
        <v>0</v>
      </c>
      <c r="BX481" s="70">
        <v>0</v>
      </c>
      <c r="BY481" s="70">
        <v>0</v>
      </c>
      <c r="BZ481" s="70">
        <v>0</v>
      </c>
      <c r="CA481" s="70">
        <v>0</v>
      </c>
      <c r="CB481" s="70">
        <v>0</v>
      </c>
      <c r="CC481" s="70">
        <v>0</v>
      </c>
      <c r="CD481" s="70">
        <v>0</v>
      </c>
    </row>
    <row r="482" spans="1:82">
      <c r="A482" s="70" t="s">
        <v>2367</v>
      </c>
      <c r="B482" s="70">
        <v>80</v>
      </c>
      <c r="C482" s="70">
        <v>12</v>
      </c>
      <c r="D482" s="70">
        <v>5</v>
      </c>
      <c r="E482" s="70">
        <v>2015</v>
      </c>
      <c r="F482" s="70" t="s">
        <v>182</v>
      </c>
      <c r="G482" s="1064" t="s">
        <v>2355</v>
      </c>
      <c r="H482" s="70" t="s">
        <v>2356</v>
      </c>
      <c r="I482" s="148"/>
      <c r="J482" s="71">
        <v>56.889806050119773</v>
      </c>
      <c r="K482" s="71">
        <v>0.75315459310038058</v>
      </c>
      <c r="L482" s="71">
        <v>2.6730963759191142</v>
      </c>
      <c r="M482" s="71">
        <v>25.001377043610201</v>
      </c>
      <c r="N482" s="71">
        <v>21.887064451899551</v>
      </c>
      <c r="O482" s="71">
        <v>18.530363574927197</v>
      </c>
      <c r="P482" s="71">
        <v>14.045702884560075</v>
      </c>
      <c r="Q482" s="71">
        <v>1.3077005012871601</v>
      </c>
      <c r="R482" s="71">
        <v>0</v>
      </c>
      <c r="S482" s="71">
        <v>1.165855275647101</v>
      </c>
      <c r="T482" s="72"/>
      <c r="U482" s="71">
        <v>8574022</v>
      </c>
      <c r="V482" s="71">
        <v>344</v>
      </c>
      <c r="W482" s="71">
        <v>54</v>
      </c>
      <c r="X482" s="71">
        <v>5293</v>
      </c>
      <c r="Y482" s="71">
        <v>7033</v>
      </c>
      <c r="Z482" s="71">
        <v>10766</v>
      </c>
      <c r="AA482" s="71">
        <v>2795</v>
      </c>
      <c r="AB482" s="71">
        <v>17999</v>
      </c>
      <c r="AC482" s="71">
        <v>0</v>
      </c>
      <c r="AD482" s="71">
        <v>1.165855275647101</v>
      </c>
      <c r="AE482" s="72"/>
      <c r="AF482" s="71">
        <v>64929961.280378789</v>
      </c>
      <c r="AG482" s="71">
        <v>621997.34647667443</v>
      </c>
      <c r="AH482" s="71">
        <v>563030.4695975912</v>
      </c>
      <c r="AI482" s="71">
        <v>37429233.167802811</v>
      </c>
      <c r="AJ482" s="71">
        <v>33095071.75227987</v>
      </c>
      <c r="AK482" s="71">
        <v>0</v>
      </c>
      <c r="AL482" s="71">
        <v>0</v>
      </c>
      <c r="AM482" s="71">
        <v>2466687.4470347199</v>
      </c>
      <c r="AN482" s="71">
        <v>0</v>
      </c>
      <c r="AO482" s="71">
        <v>0</v>
      </c>
      <c r="AP482" s="71">
        <v>139105981.46357045</v>
      </c>
      <c r="AQ482" s="72"/>
      <c r="AR482" s="71">
        <v>329</v>
      </c>
      <c r="AS482" s="71">
        <v>100</v>
      </c>
      <c r="AT482" s="71">
        <v>0</v>
      </c>
      <c r="AU482" s="71">
        <v>0</v>
      </c>
      <c r="AV482" s="71">
        <v>0</v>
      </c>
      <c r="AW482" s="71">
        <v>0</v>
      </c>
      <c r="AX482" s="71"/>
      <c r="AY482" s="72"/>
      <c r="AZ482" s="71">
        <v>1400.7</v>
      </c>
      <c r="BA482" s="71">
        <v>5879.8</v>
      </c>
      <c r="BB482" s="71">
        <v>0</v>
      </c>
      <c r="BC482" s="71">
        <v>0</v>
      </c>
      <c r="BD482" s="71">
        <v>0</v>
      </c>
      <c r="BE482" s="71">
        <v>0</v>
      </c>
      <c r="BF482" s="71"/>
      <c r="BG482" s="72"/>
      <c r="BH482" s="71">
        <v>0</v>
      </c>
      <c r="BI482" s="71">
        <v>0</v>
      </c>
      <c r="BJ482" s="71">
        <v>14.196</v>
      </c>
      <c r="BK482" s="71">
        <v>0</v>
      </c>
      <c r="BL482" s="71">
        <v>0</v>
      </c>
      <c r="BM482" s="71">
        <v>0</v>
      </c>
      <c r="BN482" s="72"/>
      <c r="BO482" s="71">
        <v>0</v>
      </c>
      <c r="BP482" s="71">
        <v>0</v>
      </c>
      <c r="BQ482" s="71">
        <v>3</v>
      </c>
      <c r="BR482" s="71">
        <v>0</v>
      </c>
      <c r="BS482" s="71">
        <v>0</v>
      </c>
      <c r="BT482" s="71">
        <v>0</v>
      </c>
      <c r="BU482"/>
      <c r="BV482" s="70">
        <v>14.196</v>
      </c>
      <c r="BW482" s="70">
        <v>0</v>
      </c>
      <c r="BX482" s="70">
        <v>0</v>
      </c>
      <c r="BY482" s="70">
        <v>0</v>
      </c>
      <c r="BZ482" s="70">
        <v>0</v>
      </c>
      <c r="CA482" s="70">
        <v>0</v>
      </c>
      <c r="CB482" s="70">
        <v>0</v>
      </c>
      <c r="CC482" s="70">
        <v>0</v>
      </c>
      <c r="CD482" s="70">
        <v>0</v>
      </c>
    </row>
    <row r="483" spans="1:82">
      <c r="A483" s="70" t="s">
        <v>2368</v>
      </c>
      <c r="B483" s="70">
        <v>81</v>
      </c>
      <c r="C483" s="70">
        <v>13</v>
      </c>
      <c r="D483" s="70">
        <v>5</v>
      </c>
      <c r="E483" s="70">
        <v>2016</v>
      </c>
      <c r="F483" s="70" t="s">
        <v>155</v>
      </c>
      <c r="G483" s="1064" t="s">
        <v>2355</v>
      </c>
      <c r="H483" s="70" t="s">
        <v>2356</v>
      </c>
      <c r="I483" s="148"/>
      <c r="J483" s="71">
        <v>68.22512457745421</v>
      </c>
      <c r="K483" s="71">
        <v>0.75224348122667417</v>
      </c>
      <c r="L483" s="71">
        <v>3.1319882630955713</v>
      </c>
      <c r="M483" s="71">
        <v>21.880322126037868</v>
      </c>
      <c r="N483" s="71">
        <v>19.84830199244508</v>
      </c>
      <c r="O483" s="71">
        <v>18.662401711472125</v>
      </c>
      <c r="P483" s="71">
        <v>13.725889463721529</v>
      </c>
      <c r="Q483" s="71">
        <v>1.2915772612889829</v>
      </c>
      <c r="R483" s="71">
        <v>0</v>
      </c>
      <c r="S483" s="71">
        <v>0.96486626397927622</v>
      </c>
      <c r="T483" s="72"/>
      <c r="U483" s="71">
        <v>10749911</v>
      </c>
      <c r="V483" s="71">
        <v>344</v>
      </c>
      <c r="W483" s="71">
        <v>54</v>
      </c>
      <c r="X483" s="71">
        <v>5293</v>
      </c>
      <c r="Y483" s="71">
        <v>7251</v>
      </c>
      <c r="Z483" s="71">
        <v>10976</v>
      </c>
      <c r="AA483" s="71">
        <v>2825</v>
      </c>
      <c r="AB483" s="71">
        <v>18286</v>
      </c>
      <c r="AC483" s="71">
        <v>0</v>
      </c>
      <c r="AD483" s="71">
        <v>0.96486626397927622</v>
      </c>
      <c r="AE483" s="72"/>
      <c r="AF483" s="71">
        <v>79345981.225049585</v>
      </c>
      <c r="AG483" s="71">
        <v>597946.98500744801</v>
      </c>
      <c r="AH483" s="71">
        <v>490225.83659183758</v>
      </c>
      <c r="AI483" s="71">
        <v>34960561.797695532</v>
      </c>
      <c r="AJ483" s="71">
        <v>29088813.870783001</v>
      </c>
      <c r="AK483" s="71">
        <v>0</v>
      </c>
      <c r="AL483" s="71">
        <v>0</v>
      </c>
      <c r="AM483" s="71">
        <v>2507966.524450413</v>
      </c>
      <c r="AN483" s="71">
        <v>0</v>
      </c>
      <c r="AO483" s="71">
        <v>0</v>
      </c>
      <c r="AP483" s="71">
        <v>146991496.23957783</v>
      </c>
      <c r="AQ483" s="72"/>
      <c r="AR483" s="71">
        <v>401</v>
      </c>
      <c r="AS483" s="71">
        <v>126</v>
      </c>
      <c r="AT483" s="71">
        <v>0</v>
      </c>
      <c r="AU483" s="71">
        <v>0</v>
      </c>
      <c r="AV483" s="71">
        <v>0</v>
      </c>
      <c r="AW483" s="71">
        <v>0</v>
      </c>
      <c r="AX483" s="71"/>
      <c r="AY483" s="72"/>
      <c r="AZ483" s="71">
        <v>1764.8</v>
      </c>
      <c r="BA483" s="71">
        <v>8252.2000000000007</v>
      </c>
      <c r="BB483" s="71">
        <v>0</v>
      </c>
      <c r="BC483" s="71">
        <v>0</v>
      </c>
      <c r="BD483" s="71">
        <v>0</v>
      </c>
      <c r="BE483" s="71">
        <v>0</v>
      </c>
      <c r="BF483" s="71"/>
      <c r="BG483" s="72"/>
      <c r="BH483" s="71">
        <v>0</v>
      </c>
      <c r="BI483" s="71">
        <v>0</v>
      </c>
      <c r="BJ483" s="71">
        <v>19.782</v>
      </c>
      <c r="BK483" s="71">
        <v>0</v>
      </c>
      <c r="BL483" s="71">
        <v>0</v>
      </c>
      <c r="BM483" s="71">
        <v>0</v>
      </c>
      <c r="BN483" s="72"/>
      <c r="BO483" s="71">
        <v>0</v>
      </c>
      <c r="BP483" s="71">
        <v>0</v>
      </c>
      <c r="BQ483" s="71">
        <v>4</v>
      </c>
      <c r="BR483" s="71">
        <v>0</v>
      </c>
      <c r="BS483" s="71">
        <v>0</v>
      </c>
      <c r="BT483" s="71">
        <v>0</v>
      </c>
      <c r="BU483"/>
      <c r="BV483" s="70">
        <v>19.782</v>
      </c>
      <c r="BW483" s="70">
        <v>0</v>
      </c>
      <c r="BX483" s="70">
        <v>0</v>
      </c>
      <c r="BY483" s="70">
        <v>0</v>
      </c>
      <c r="BZ483" s="70">
        <v>0</v>
      </c>
      <c r="CA483" s="70">
        <v>0</v>
      </c>
      <c r="CB483" s="70">
        <v>0</v>
      </c>
      <c r="CC483" s="70">
        <v>0</v>
      </c>
      <c r="CD483" s="70">
        <v>0</v>
      </c>
    </row>
    <row r="484" spans="1:82">
      <c r="A484" s="70" t="s">
        <v>2369</v>
      </c>
      <c r="B484" s="70">
        <v>82</v>
      </c>
      <c r="C484" s="70">
        <v>14</v>
      </c>
      <c r="D484" s="70">
        <v>5</v>
      </c>
      <c r="E484" s="70">
        <v>2017</v>
      </c>
      <c r="F484" s="70" t="s">
        <v>156</v>
      </c>
      <c r="G484" s="70" t="s">
        <v>2355</v>
      </c>
      <c r="H484" s="70" t="s">
        <v>2356</v>
      </c>
      <c r="I484" s="148"/>
      <c r="J484" s="71">
        <v>62.743381217491205</v>
      </c>
      <c r="K484" s="71">
        <v>0.7835796376402997</v>
      </c>
      <c r="L484" s="71">
        <v>2.7400621682574786</v>
      </c>
      <c r="M484" s="71">
        <v>21.104530815217597</v>
      </c>
      <c r="N484" s="71">
        <v>22.208452893912963</v>
      </c>
      <c r="O484" s="71">
        <v>18.672314617743385</v>
      </c>
      <c r="P484" s="71">
        <v>13.822402714599477</v>
      </c>
      <c r="Q484" s="71">
        <v>1.2752805169843999</v>
      </c>
      <c r="R484" s="71">
        <v>0</v>
      </c>
      <c r="S484" s="71">
        <v>0.64618036381102095</v>
      </c>
      <c r="T484" s="72"/>
      <c r="U484" s="71">
        <v>10746085</v>
      </c>
      <c r="V484" s="71">
        <v>344</v>
      </c>
      <c r="W484" s="71">
        <v>54</v>
      </c>
      <c r="X484" s="71">
        <v>5293</v>
      </c>
      <c r="Y484" s="71">
        <v>7498</v>
      </c>
      <c r="Z484" s="71">
        <v>11164</v>
      </c>
      <c r="AA484" s="71">
        <v>2863</v>
      </c>
      <c r="AB484" s="71">
        <v>18671</v>
      </c>
      <c r="AC484" s="71">
        <v>0</v>
      </c>
      <c r="AD484" s="71">
        <v>0.64618036381102095</v>
      </c>
      <c r="AE484" s="72"/>
      <c r="AF484" s="71">
        <v>74755676.350561589</v>
      </c>
      <c r="AG484" s="71">
        <v>620435.01367143367</v>
      </c>
      <c r="AH484" s="71">
        <v>585937.51055419876</v>
      </c>
      <c r="AI484" s="71">
        <v>35042209.998264447</v>
      </c>
      <c r="AJ484" s="71">
        <v>32686928.29134912</v>
      </c>
      <c r="AK484" s="71">
        <v>0</v>
      </c>
      <c r="AL484" s="71">
        <v>0</v>
      </c>
      <c r="AM484" s="71">
        <v>2564777.0570974359</v>
      </c>
      <c r="AN484" s="71">
        <v>0</v>
      </c>
      <c r="AO484" s="71">
        <v>0</v>
      </c>
      <c r="AP484" s="71">
        <v>146255964.22149822</v>
      </c>
      <c r="AQ484" s="72"/>
      <c r="AR484" s="71">
        <v>449</v>
      </c>
      <c r="AS484" s="71">
        <v>144</v>
      </c>
      <c r="AT484" s="71">
        <v>0</v>
      </c>
      <c r="AU484" s="71">
        <v>0</v>
      </c>
      <c r="AV484" s="71">
        <v>0</v>
      </c>
      <c r="AW484" s="71">
        <v>0</v>
      </c>
      <c r="AX484" s="71"/>
      <c r="AY484" s="72"/>
      <c r="AZ484" s="71">
        <v>2013.3</v>
      </c>
      <c r="BA484" s="71">
        <v>8664.7000000000007</v>
      </c>
      <c r="BB484" s="71">
        <v>0</v>
      </c>
      <c r="BC484" s="71">
        <v>0</v>
      </c>
      <c r="BD484" s="71">
        <v>0</v>
      </c>
      <c r="BE484" s="71">
        <v>0</v>
      </c>
      <c r="BF484" s="71"/>
      <c r="BG484" s="72"/>
      <c r="BH484" s="71">
        <v>0</v>
      </c>
      <c r="BI484" s="71">
        <v>0</v>
      </c>
      <c r="BJ484" s="71">
        <v>24.716000000000001</v>
      </c>
      <c r="BK484" s="71">
        <v>0</v>
      </c>
      <c r="BL484" s="71">
        <v>0</v>
      </c>
      <c r="BM484" s="71">
        <v>0</v>
      </c>
      <c r="BN484" s="72"/>
      <c r="BO484" s="71">
        <v>0</v>
      </c>
      <c r="BP484" s="71">
        <v>0</v>
      </c>
      <c r="BQ484" s="71">
        <v>4</v>
      </c>
      <c r="BR484" s="71">
        <v>0</v>
      </c>
      <c r="BS484" s="71">
        <v>0</v>
      </c>
      <c r="BT484" s="71">
        <v>0</v>
      </c>
      <c r="BU484"/>
      <c r="BV484" s="70">
        <v>24.716000000000001</v>
      </c>
      <c r="BW484" s="70">
        <v>0</v>
      </c>
      <c r="BX484" s="70">
        <v>0</v>
      </c>
      <c r="BY484" s="70">
        <v>0</v>
      </c>
      <c r="BZ484" s="70">
        <v>0</v>
      </c>
      <c r="CA484" s="70">
        <v>0</v>
      </c>
      <c r="CB484" s="70">
        <v>0</v>
      </c>
      <c r="CC484" s="70">
        <v>0</v>
      </c>
      <c r="CD484" s="70">
        <v>0</v>
      </c>
    </row>
    <row r="485" spans="1:82">
      <c r="A485" s="70" t="s">
        <v>2370</v>
      </c>
      <c r="B485" s="70">
        <v>83</v>
      </c>
      <c r="C485" s="70">
        <v>15</v>
      </c>
      <c r="D485" s="70">
        <v>5</v>
      </c>
      <c r="E485" s="70">
        <v>2018</v>
      </c>
      <c r="F485" s="70" t="s">
        <v>183</v>
      </c>
      <c r="G485" s="70" t="s">
        <v>2355</v>
      </c>
      <c r="H485" s="70" t="s">
        <v>2356</v>
      </c>
      <c r="I485" s="148"/>
      <c r="J485" s="71">
        <v>63.620921414399781</v>
      </c>
      <c r="K485" s="71">
        <v>0.73676384190848521</v>
      </c>
      <c r="L485" s="71">
        <v>2.5669368976008009</v>
      </c>
      <c r="M485" s="71">
        <v>20.865494768204076</v>
      </c>
      <c r="N485" s="71">
        <v>21.43670485742977</v>
      </c>
      <c r="O485" s="71">
        <v>18.782658276400614</v>
      </c>
      <c r="P485" s="71">
        <v>13.957264691734663</v>
      </c>
      <c r="Q485" s="71">
        <v>1.20664430589223</v>
      </c>
      <c r="R485" s="71">
        <v>0</v>
      </c>
      <c r="S485" s="71">
        <v>0.83819096002410143</v>
      </c>
      <c r="T485" s="72"/>
      <c r="U485" s="71">
        <v>11593385</v>
      </c>
      <c r="V485" s="71">
        <v>344</v>
      </c>
      <c r="W485" s="71">
        <v>54</v>
      </c>
      <c r="X485" s="71">
        <v>5293</v>
      </c>
      <c r="Y485" s="71">
        <v>7681</v>
      </c>
      <c r="Z485" s="71">
        <v>11445</v>
      </c>
      <c r="AA485" s="71">
        <v>2920</v>
      </c>
      <c r="AB485" s="71">
        <v>19038</v>
      </c>
      <c r="AC485" s="71">
        <v>0</v>
      </c>
      <c r="AD485" s="71">
        <v>0.83819096002410143</v>
      </c>
      <c r="AE485" s="72"/>
      <c r="AF485" s="71">
        <v>77169465.335075259</v>
      </c>
      <c r="AG485" s="71">
        <v>560289.81136041973</v>
      </c>
      <c r="AH485" s="71">
        <v>559234.16204540501</v>
      </c>
      <c r="AI485" s="71">
        <v>34147823.669492319</v>
      </c>
      <c r="AJ485" s="71">
        <v>33652622.721342988</v>
      </c>
      <c r="AK485" s="71">
        <v>0</v>
      </c>
      <c r="AL485" s="71">
        <v>0</v>
      </c>
      <c r="AM485" s="71">
        <v>2620601.8457283708</v>
      </c>
      <c r="AN485" s="71">
        <v>0</v>
      </c>
      <c r="AO485" s="71">
        <v>0</v>
      </c>
      <c r="AP485" s="71">
        <v>148710037.54504475</v>
      </c>
      <c r="AQ485" s="72"/>
      <c r="AR485" s="71">
        <v>504</v>
      </c>
      <c r="AS485" s="71">
        <v>168</v>
      </c>
      <c r="AT485" s="71">
        <v>0</v>
      </c>
      <c r="AU485" s="71">
        <v>0</v>
      </c>
      <c r="AV485" s="71">
        <v>0</v>
      </c>
      <c r="AW485" s="71">
        <v>0</v>
      </c>
      <c r="AX485" s="71"/>
      <c r="AY485" s="72"/>
      <c r="AZ485" s="71">
        <v>2287.3000000000002</v>
      </c>
      <c r="BA485" s="71">
        <v>12783</v>
      </c>
      <c r="BB485" s="71">
        <v>0</v>
      </c>
      <c r="BC485" s="71">
        <v>0</v>
      </c>
      <c r="BD485" s="71">
        <v>0</v>
      </c>
      <c r="BE485" s="71">
        <v>0</v>
      </c>
      <c r="BF485" s="71"/>
      <c r="BG485" s="72"/>
      <c r="BH485" s="71">
        <v>0</v>
      </c>
      <c r="BI485" s="71">
        <v>0</v>
      </c>
      <c r="BJ485" s="71">
        <v>24.29</v>
      </c>
      <c r="BK485" s="71">
        <v>0</v>
      </c>
      <c r="BL485" s="71">
        <v>0</v>
      </c>
      <c r="BM485" s="71">
        <v>0</v>
      </c>
      <c r="BN485" s="72"/>
      <c r="BO485" s="71">
        <v>0</v>
      </c>
      <c r="BP485" s="71">
        <v>0</v>
      </c>
      <c r="BQ485" s="71">
        <v>4</v>
      </c>
      <c r="BR485" s="71">
        <v>0</v>
      </c>
      <c r="BS485" s="71">
        <v>0</v>
      </c>
      <c r="BT485" s="71">
        <v>0</v>
      </c>
      <c r="BU485"/>
      <c r="BV485" s="70">
        <v>24.29</v>
      </c>
      <c r="BW485" s="70">
        <v>0</v>
      </c>
      <c r="BX485" s="70">
        <v>0</v>
      </c>
      <c r="BY485" s="70">
        <v>0</v>
      </c>
      <c r="BZ485" s="70">
        <v>0</v>
      </c>
      <c r="CA485" s="70">
        <v>0</v>
      </c>
      <c r="CB485" s="70">
        <v>0</v>
      </c>
      <c r="CC485" s="70">
        <v>0</v>
      </c>
      <c r="CD485" s="70">
        <v>0</v>
      </c>
    </row>
    <row r="486" spans="1:82">
      <c r="A486" s="70" t="s">
        <v>2371</v>
      </c>
      <c r="B486" s="70">
        <v>84</v>
      </c>
      <c r="C486" s="70">
        <v>16</v>
      </c>
      <c r="D486" s="70">
        <v>5</v>
      </c>
      <c r="E486" s="70">
        <v>2019</v>
      </c>
      <c r="F486" s="70" t="s">
        <v>158</v>
      </c>
      <c r="G486" s="70" t="s">
        <v>2355</v>
      </c>
      <c r="H486" s="70" t="s">
        <v>2356</v>
      </c>
      <c r="I486" s="148"/>
      <c r="J486" s="71">
        <v>59.40008360061077</v>
      </c>
      <c r="K486" s="71">
        <v>0.65044186800057224</v>
      </c>
      <c r="L486" s="71">
        <v>2.588545523479461</v>
      </c>
      <c r="M486" s="71">
        <v>19.756556709526194</v>
      </c>
      <c r="N486" s="71">
        <v>19.018937337968499</v>
      </c>
      <c r="O486" s="71">
        <v>18.558716131547655</v>
      </c>
      <c r="P486" s="71">
        <v>13.932493482340165</v>
      </c>
      <c r="Q486" s="71">
        <v>1.1906369758814399</v>
      </c>
      <c r="R486" s="71">
        <v>0</v>
      </c>
      <c r="S486" s="71">
        <v>0.7645423192570342</v>
      </c>
      <c r="T486" s="72"/>
      <c r="U486" s="71">
        <v>11312584</v>
      </c>
      <c r="V486" s="71">
        <v>344</v>
      </c>
      <c r="W486" s="71">
        <v>54</v>
      </c>
      <c r="X486" s="71">
        <v>5293</v>
      </c>
      <c r="Y486" s="71">
        <v>7839</v>
      </c>
      <c r="Z486" s="71">
        <v>11619</v>
      </c>
      <c r="AA486" s="71">
        <v>2893</v>
      </c>
      <c r="AB486" s="71">
        <v>19294</v>
      </c>
      <c r="AC486" s="71">
        <v>0</v>
      </c>
      <c r="AD486" s="71">
        <v>0.7645423192570342</v>
      </c>
      <c r="AE486" s="72"/>
      <c r="AF486" s="71">
        <v>73654360.678746074</v>
      </c>
      <c r="AG486" s="71">
        <v>523216.03423989791</v>
      </c>
      <c r="AH486" s="71">
        <v>592962.51793117099</v>
      </c>
      <c r="AI486" s="71">
        <v>33681550.010781787</v>
      </c>
      <c r="AJ486" s="71">
        <v>30203557.380139459</v>
      </c>
      <c r="AK486" s="71">
        <v>0</v>
      </c>
      <c r="AL486" s="71">
        <v>0</v>
      </c>
      <c r="AM486" s="71">
        <v>2627697.5548457638</v>
      </c>
      <c r="AN486" s="71">
        <v>0</v>
      </c>
      <c r="AO486" s="71">
        <v>0</v>
      </c>
      <c r="AP486" s="71">
        <v>141283344.17668414</v>
      </c>
      <c r="AQ486" s="72"/>
      <c r="AR486" s="71">
        <v>585</v>
      </c>
      <c r="AS486" s="71">
        <v>184</v>
      </c>
      <c r="AT486" s="71">
        <v>0</v>
      </c>
      <c r="AU486" s="71">
        <v>0</v>
      </c>
      <c r="AV486" s="71">
        <v>0</v>
      </c>
      <c r="AW486" s="71">
        <v>0</v>
      </c>
      <c r="AX486" s="71"/>
      <c r="AY486" s="72"/>
      <c r="AZ486" s="71">
        <v>2684.3</v>
      </c>
      <c r="BA486" s="71">
        <v>13206.2</v>
      </c>
      <c r="BB486" s="71">
        <v>0</v>
      </c>
      <c r="BC486" s="71">
        <v>0</v>
      </c>
      <c r="BD486" s="71">
        <v>0</v>
      </c>
      <c r="BE486" s="71">
        <v>0</v>
      </c>
      <c r="BF486" s="71"/>
      <c r="BG486" s="72"/>
      <c r="BH486" s="71">
        <v>0</v>
      </c>
      <c r="BI486" s="71">
        <v>0</v>
      </c>
      <c r="BJ486" s="71">
        <v>21.977</v>
      </c>
      <c r="BK486" s="71">
        <v>0</v>
      </c>
      <c r="BL486" s="71">
        <v>0</v>
      </c>
      <c r="BM486" s="71">
        <v>0</v>
      </c>
      <c r="BN486" s="72"/>
      <c r="BO486" s="71">
        <v>0</v>
      </c>
      <c r="BP486" s="71">
        <v>0</v>
      </c>
      <c r="BQ486" s="71">
        <v>5</v>
      </c>
      <c r="BR486" s="71">
        <v>0</v>
      </c>
      <c r="BS486" s="71">
        <v>0</v>
      </c>
      <c r="BT486" s="71">
        <v>0</v>
      </c>
      <c r="BU486"/>
      <c r="BV486" s="70">
        <v>21.977</v>
      </c>
      <c r="BW486" s="70">
        <v>0</v>
      </c>
      <c r="BX486" s="70">
        <v>0</v>
      </c>
      <c r="BY486" s="70">
        <v>0</v>
      </c>
      <c r="BZ486" s="70">
        <v>0</v>
      </c>
      <c r="CA486" s="70">
        <v>0</v>
      </c>
      <c r="CB486" s="70">
        <v>0</v>
      </c>
      <c r="CC486" s="70">
        <v>0</v>
      </c>
      <c r="CD486" s="70">
        <v>0</v>
      </c>
    </row>
    <row r="487" spans="1:82">
      <c r="A487" s="70" t="s">
        <v>2372</v>
      </c>
      <c r="B487" s="70">
        <v>85</v>
      </c>
      <c r="C487" s="70">
        <v>17</v>
      </c>
      <c r="D487" s="70">
        <v>5</v>
      </c>
      <c r="E487" s="70">
        <v>2020</v>
      </c>
      <c r="F487" s="70" t="s">
        <v>159</v>
      </c>
      <c r="G487" s="70" t="s">
        <v>2355</v>
      </c>
      <c r="H487" s="70" t="s">
        <v>2356</v>
      </c>
      <c r="I487" s="148"/>
      <c r="J487" s="71">
        <v>44.872544760806782</v>
      </c>
      <c r="K487" s="71">
        <v>0.59436726736680678</v>
      </c>
      <c r="L487" s="71">
        <v>6.5850167174889913</v>
      </c>
      <c r="M487" s="71">
        <v>17.873359674710986</v>
      </c>
      <c r="N487" s="71">
        <v>20.212481368862193</v>
      </c>
      <c r="O487" s="71">
        <v>16.517555637265321</v>
      </c>
      <c r="P487" s="71">
        <v>13.153375603937089</v>
      </c>
      <c r="Q487" s="71">
        <v>1.1533896711296701</v>
      </c>
      <c r="R487" s="71">
        <v>0</v>
      </c>
      <c r="S487" s="71">
        <v>0.7460323047902655</v>
      </c>
      <c r="T487" s="72"/>
      <c r="U487" s="71">
        <v>8033570</v>
      </c>
      <c r="V487" s="71">
        <v>287</v>
      </c>
      <c r="W487" s="71">
        <v>140</v>
      </c>
      <c r="X487" s="71">
        <v>5285</v>
      </c>
      <c r="Y487" s="71">
        <v>8000</v>
      </c>
      <c r="Z487" s="71">
        <v>11803</v>
      </c>
      <c r="AA487" s="71">
        <v>2903</v>
      </c>
      <c r="AB487" s="71">
        <v>19562</v>
      </c>
      <c r="AC487" s="71">
        <v>0</v>
      </c>
      <c r="AD487" s="71">
        <v>0.7460323047902655</v>
      </c>
      <c r="AE487" s="72"/>
      <c r="AF487" s="71">
        <v>56302991.521688029</v>
      </c>
      <c r="AG487" s="71">
        <v>453312.68287851877</v>
      </c>
      <c r="AH487" s="71">
        <v>1552934.3550446967</v>
      </c>
      <c r="AI487" s="71">
        <v>30516676.690365493</v>
      </c>
      <c r="AJ487" s="71">
        <v>34781748.140723541</v>
      </c>
      <c r="AK487" s="71"/>
      <c r="AL487" s="71"/>
      <c r="AM487" s="71">
        <v>2553058.3383530364</v>
      </c>
      <c r="AN487" s="71"/>
      <c r="AO487" s="71"/>
      <c r="AP487" s="71">
        <v>126160721.72905332</v>
      </c>
      <c r="AQ487" s="72"/>
      <c r="AR487" s="71">
        <v>667</v>
      </c>
      <c r="AS487" s="71">
        <v>193</v>
      </c>
      <c r="AT487" s="71">
        <v>0</v>
      </c>
      <c r="AU487" s="71">
        <v>0</v>
      </c>
      <c r="AV487" s="71">
        <v>0</v>
      </c>
      <c r="AW487" s="71">
        <v>0</v>
      </c>
      <c r="AX487" s="71"/>
      <c r="AY487" s="72"/>
      <c r="AZ487" s="71">
        <v>3119.6000000000049</v>
      </c>
      <c r="BA487" s="71">
        <v>18042.599999999999</v>
      </c>
      <c r="BB487" s="71">
        <v>0</v>
      </c>
      <c r="BC487" s="71">
        <v>0</v>
      </c>
      <c r="BD487" s="71">
        <v>0</v>
      </c>
      <c r="BE487" s="71">
        <v>0</v>
      </c>
      <c r="BF487" s="71"/>
      <c r="BG487" s="72"/>
      <c r="BH487" s="71">
        <v>0</v>
      </c>
      <c r="BI487" s="71">
        <v>0</v>
      </c>
      <c r="BJ487" s="71">
        <v>19.547999999999998</v>
      </c>
      <c r="BK487" s="71">
        <v>0</v>
      </c>
      <c r="BL487" s="71">
        <v>0</v>
      </c>
      <c r="BM487" s="71">
        <v>0</v>
      </c>
      <c r="BN487" s="72"/>
      <c r="BO487" s="71">
        <v>0</v>
      </c>
      <c r="BP487" s="71">
        <v>0</v>
      </c>
      <c r="BQ487" s="71">
        <v>5</v>
      </c>
      <c r="BR487" s="71">
        <v>0</v>
      </c>
      <c r="BS487" s="71">
        <v>0</v>
      </c>
      <c r="BT487" s="71">
        <v>0</v>
      </c>
      <c r="BU487"/>
      <c r="BV487" s="70">
        <v>19.547999999999998</v>
      </c>
      <c r="BW487" s="70">
        <v>0</v>
      </c>
      <c r="BX487" s="70">
        <v>0</v>
      </c>
      <c r="BY487" s="70">
        <v>0</v>
      </c>
      <c r="BZ487" s="70">
        <v>0</v>
      </c>
      <c r="CA487" s="70">
        <v>0</v>
      </c>
      <c r="CB487" s="70">
        <v>0</v>
      </c>
      <c r="CC487" s="70">
        <v>0</v>
      </c>
      <c r="CD487" s="70">
        <v>0</v>
      </c>
    </row>
    <row r="488" spans="1:82">
      <c r="A488" s="70" t="s">
        <v>2373</v>
      </c>
      <c r="B488" s="70">
        <v>85</v>
      </c>
      <c r="C488" s="70">
        <v>18</v>
      </c>
      <c r="D488" s="70">
        <v>5</v>
      </c>
      <c r="E488" s="70">
        <v>2021</v>
      </c>
      <c r="F488" s="70" t="s">
        <v>160</v>
      </c>
      <c r="G488" s="70" t="s">
        <v>2355</v>
      </c>
      <c r="H488" s="70" t="s">
        <v>2356</v>
      </c>
      <c r="I488" s="148"/>
      <c r="J488" s="71">
        <v>53.50748555607656</v>
      </c>
      <c r="K488" s="71">
        <v>0.66179290131046686</v>
      </c>
      <c r="L488" s="71">
        <v>6.0545222322987664</v>
      </c>
      <c r="M488" s="71">
        <v>20.259855625596096</v>
      </c>
      <c r="N488" s="71">
        <v>20.1612169881586</v>
      </c>
      <c r="O488" s="71">
        <v>16.204974560593708</v>
      </c>
      <c r="P488" s="71">
        <v>13.665679720687789</v>
      </c>
      <c r="Q488" s="71">
        <v>1.1484744025075599</v>
      </c>
      <c r="R488" s="71">
        <v>0</v>
      </c>
      <c r="S488" s="71">
        <v>0.77566408073691462</v>
      </c>
      <c r="T488" s="72"/>
      <c r="U488" s="71">
        <v>11066770</v>
      </c>
      <c r="V488" s="71">
        <v>287</v>
      </c>
      <c r="W488" s="71">
        <v>140</v>
      </c>
      <c r="X488" s="71">
        <v>5285</v>
      </c>
      <c r="Y488" s="71">
        <v>8092</v>
      </c>
      <c r="Z488" s="71">
        <v>11923</v>
      </c>
      <c r="AA488" s="71">
        <v>2941</v>
      </c>
      <c r="AB488" s="71">
        <v>19670</v>
      </c>
      <c r="AC488" s="71">
        <v>0</v>
      </c>
      <c r="AD488" s="71">
        <v>0.77566408073691462</v>
      </c>
      <c r="AE488" s="72"/>
      <c r="AF488" s="71">
        <v>67621741.548568562</v>
      </c>
      <c r="AG488" s="71">
        <v>510254.00778086483</v>
      </c>
      <c r="AH488" s="71">
        <v>1367471.8844400931</v>
      </c>
      <c r="AI488" s="71">
        <v>34171653.497378603</v>
      </c>
      <c r="AJ488" s="71">
        <v>30885531.439020138</v>
      </c>
      <c r="AK488" s="71">
        <v>0</v>
      </c>
      <c r="AL488" s="71">
        <v>0</v>
      </c>
      <c r="AM488" s="71">
        <v>2581960.6731794835</v>
      </c>
      <c r="AN488" s="71">
        <v>0</v>
      </c>
      <c r="AO488" s="71">
        <v>0</v>
      </c>
      <c r="AP488" s="71">
        <v>137138613.05036774</v>
      </c>
      <c r="AQ488" s="72"/>
      <c r="AR488" s="71">
        <v>747</v>
      </c>
      <c r="AS488" s="71">
        <v>210</v>
      </c>
      <c r="AT488" s="71">
        <v>0</v>
      </c>
      <c r="AU488" s="71">
        <v>0</v>
      </c>
      <c r="AV488" s="71">
        <v>0</v>
      </c>
      <c r="AW488" s="71">
        <v>0</v>
      </c>
      <c r="AX488" s="71"/>
      <c r="AY488" s="72"/>
      <c r="AZ488" s="71">
        <v>3589.400000000006</v>
      </c>
      <c r="BA488" s="71">
        <v>20234.8</v>
      </c>
      <c r="BB488" s="71">
        <v>0</v>
      </c>
      <c r="BC488" s="71">
        <v>0</v>
      </c>
      <c r="BD488" s="71">
        <v>0</v>
      </c>
      <c r="BE488" s="71">
        <v>0</v>
      </c>
      <c r="BF488" s="71"/>
      <c r="BG488" s="72"/>
      <c r="BH488" s="71">
        <v>0</v>
      </c>
      <c r="BI488" s="71">
        <v>0</v>
      </c>
      <c r="BJ488" s="71">
        <v>19.538</v>
      </c>
      <c r="BK488" s="71">
        <v>0</v>
      </c>
      <c r="BL488" s="71">
        <v>0</v>
      </c>
      <c r="BM488" s="71">
        <v>0</v>
      </c>
      <c r="BN488" s="72"/>
      <c r="BO488" s="71">
        <v>0</v>
      </c>
      <c r="BP488" s="71">
        <v>0</v>
      </c>
      <c r="BQ488" s="71">
        <v>5</v>
      </c>
      <c r="BR488" s="71">
        <v>0</v>
      </c>
      <c r="BS488" s="71">
        <v>0</v>
      </c>
      <c r="BT488" s="71">
        <v>0</v>
      </c>
      <c r="BU488"/>
      <c r="BV488" s="70">
        <v>19.538</v>
      </c>
      <c r="BW488" s="70">
        <v>0</v>
      </c>
      <c r="BX488" s="70">
        <v>0</v>
      </c>
      <c r="BY488" s="70">
        <v>0</v>
      </c>
      <c r="BZ488" s="70">
        <v>0</v>
      </c>
      <c r="CA488" s="70">
        <v>0</v>
      </c>
      <c r="CB488" s="70">
        <v>0</v>
      </c>
      <c r="CC488" s="70">
        <v>0</v>
      </c>
      <c r="CD488" s="70">
        <v>0</v>
      </c>
    </row>
    <row r="489" spans="1:82">
      <c r="A489" s="70" t="s">
        <v>2374</v>
      </c>
      <c r="B489" s="70">
        <v>85</v>
      </c>
      <c r="C489" s="70">
        <v>19</v>
      </c>
      <c r="D489" s="70">
        <v>5</v>
      </c>
      <c r="E489" s="70">
        <v>2022</v>
      </c>
      <c r="F489" s="70" t="s">
        <v>161</v>
      </c>
      <c r="G489" s="70" t="s">
        <v>2355</v>
      </c>
      <c r="H489" s="70" t="s">
        <v>2356</v>
      </c>
      <c r="I489" s="148"/>
      <c r="J489" s="71">
        <v>53.673103371904652</v>
      </c>
      <c r="K489" s="71">
        <v>0.63899132352862642</v>
      </c>
      <c r="L489" s="71">
        <v>4.9808487539418209</v>
      </c>
      <c r="M489" s="71">
        <v>19.513974363281264</v>
      </c>
      <c r="N489" s="71">
        <v>20.768710659834415</v>
      </c>
      <c r="O489" s="71">
        <v>17.186107562687202</v>
      </c>
      <c r="P489" s="71">
        <v>13.799168515841689</v>
      </c>
      <c r="Q489" s="71">
        <v>1.1603834656571381</v>
      </c>
      <c r="R489" s="71">
        <v>0</v>
      </c>
      <c r="S489" s="71">
        <v>0</v>
      </c>
      <c r="T489" s="72"/>
      <c r="U489" s="71">
        <v>11951648</v>
      </c>
      <c r="V489" s="71">
        <v>287</v>
      </c>
      <c r="W489" s="71">
        <v>140</v>
      </c>
      <c r="X489" s="71">
        <v>5285</v>
      </c>
      <c r="Y489" s="71">
        <v>8235</v>
      </c>
      <c r="Z489" s="71">
        <v>12014</v>
      </c>
      <c r="AA489" s="71">
        <v>3015</v>
      </c>
      <c r="AB489" s="71">
        <v>19711</v>
      </c>
      <c r="AC489" s="71">
        <v>0</v>
      </c>
      <c r="AD489" s="71">
        <v>0</v>
      </c>
      <c r="AE489" s="72"/>
      <c r="AF489" s="71">
        <v>66433564.63374465</v>
      </c>
      <c r="AG489" s="71">
        <v>511719.32100388518</v>
      </c>
      <c r="AH489" s="71">
        <v>1353587.528505079</v>
      </c>
      <c r="AI489" s="71">
        <v>32319769.343750123</v>
      </c>
      <c r="AJ489" s="71">
        <v>34550464.00501924</v>
      </c>
      <c r="AK489" s="71">
        <v>0</v>
      </c>
      <c r="AL489" s="71">
        <v>0</v>
      </c>
      <c r="AM489" s="71">
        <v>2545228.1000586548</v>
      </c>
      <c r="AN489" s="71">
        <v>0</v>
      </c>
      <c r="AO489" s="71">
        <v>0</v>
      </c>
      <c r="AP489" s="71">
        <v>137714332.93208161</v>
      </c>
      <c r="AQ489" s="72"/>
      <c r="AR489" s="71">
        <v>797</v>
      </c>
      <c r="AS489" s="71">
        <v>216</v>
      </c>
      <c r="AT489" s="71">
        <v>0</v>
      </c>
      <c r="AU489" s="71">
        <v>0</v>
      </c>
      <c r="AV489" s="71">
        <v>0</v>
      </c>
      <c r="AW489" s="71">
        <v>0</v>
      </c>
      <c r="AX489" s="71"/>
      <c r="AY489" s="72"/>
      <c r="AZ489" s="71">
        <v>3889.300000000007</v>
      </c>
      <c r="BA489" s="71">
        <v>22667.599999999995</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2375</v>
      </c>
      <c r="B490" s="70">
        <v>85</v>
      </c>
      <c r="C490" s="70">
        <v>20</v>
      </c>
      <c r="D490" s="70">
        <v>5</v>
      </c>
      <c r="E490" s="70">
        <v>2023</v>
      </c>
      <c r="F490" s="70" t="s">
        <v>1539</v>
      </c>
      <c r="G490" s="70" t="s">
        <v>2355</v>
      </c>
      <c r="H490" s="70" t="s">
        <v>2356</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854</v>
      </c>
      <c r="AS490" s="71">
        <v>219</v>
      </c>
      <c r="AT490" s="71">
        <v>0</v>
      </c>
      <c r="AU490" s="71">
        <v>0</v>
      </c>
      <c r="AV490" s="71">
        <v>0</v>
      </c>
      <c r="AW490" s="71">
        <v>0</v>
      </c>
      <c r="AX490" s="71"/>
      <c r="AY490" s="72"/>
      <c r="AZ490" s="71">
        <v>4223.9000000000087</v>
      </c>
      <c r="BA490" s="71">
        <v>22785.799999999996</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2376</v>
      </c>
      <c r="B491" s="70">
        <v>85</v>
      </c>
      <c r="C491" s="70">
        <v>21</v>
      </c>
      <c r="D491" s="70">
        <v>5</v>
      </c>
      <c r="E491" s="70">
        <v>2024</v>
      </c>
      <c r="F491" s="70" t="s">
        <v>1554</v>
      </c>
      <c r="G491" s="70" t="s">
        <v>2355</v>
      </c>
      <c r="H491" s="70" t="s">
        <v>2356</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2377</v>
      </c>
      <c r="B492" s="70">
        <v>154</v>
      </c>
      <c r="C492" s="70">
        <v>1</v>
      </c>
      <c r="D492" s="70">
        <v>10</v>
      </c>
      <c r="E492" s="70">
        <v>1990</v>
      </c>
      <c r="F492" s="70" t="s">
        <v>787</v>
      </c>
      <c r="G492" s="70" t="s">
        <v>2378</v>
      </c>
      <c r="H492" s="70" t="s">
        <v>2379</v>
      </c>
      <c r="I492" s="148"/>
      <c r="J492" s="71">
        <v>6.5314622260741348</v>
      </c>
      <c r="K492" s="71">
        <v>4.1785052667986742</v>
      </c>
      <c r="L492" s="71">
        <v>24.3430858633883</v>
      </c>
      <c r="M492" s="71">
        <v>41.475770164156778</v>
      </c>
      <c r="N492" s="71">
        <v>34.285218517484708</v>
      </c>
      <c r="O492" s="71">
        <v>21.363360521214151</v>
      </c>
      <c r="P492" s="71">
        <v>27.622296434818661</v>
      </c>
      <c r="Q492" s="71">
        <v>1.85266528354524</v>
      </c>
      <c r="R492" s="71">
        <v>5.0066569776733214</v>
      </c>
      <c r="S492" s="71">
        <v>2.1116240195105211</v>
      </c>
      <c r="T492" s="72"/>
      <c r="U492" s="71">
        <v>777519</v>
      </c>
      <c r="V492" s="71">
        <v>1491</v>
      </c>
      <c r="W492" s="71">
        <v>240</v>
      </c>
      <c r="X492" s="71">
        <v>14454</v>
      </c>
      <c r="Y492" s="71">
        <v>10911</v>
      </c>
      <c r="Z492" s="71">
        <v>8787</v>
      </c>
      <c r="AA492" s="71">
        <v>6707</v>
      </c>
      <c r="AB492" s="71">
        <v>30081</v>
      </c>
      <c r="AC492" s="71">
        <v>867162</v>
      </c>
      <c r="AD492" s="71">
        <v>2.1116240195105211</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2380</v>
      </c>
      <c r="B493" s="70">
        <v>155</v>
      </c>
      <c r="C493" s="70">
        <v>2</v>
      </c>
      <c r="D493" s="70">
        <v>10</v>
      </c>
      <c r="E493" s="70">
        <v>2005</v>
      </c>
      <c r="F493" s="70" t="s">
        <v>789</v>
      </c>
      <c r="G493" s="70" t="s">
        <v>2378</v>
      </c>
      <c r="H493" s="70" t="s">
        <v>2379</v>
      </c>
      <c r="I493" s="148"/>
      <c r="J493" s="71">
        <v>3.0447926976460709</v>
      </c>
      <c r="K493" s="71">
        <v>2.7519523431830391</v>
      </c>
      <c r="L493" s="71">
        <v>7.4468701317283488</v>
      </c>
      <c r="M493" s="71">
        <v>56.262762501506629</v>
      </c>
      <c r="N493" s="71">
        <v>40.526688485137157</v>
      </c>
      <c r="O493" s="71">
        <v>26.57752560135415</v>
      </c>
      <c r="P493" s="71">
        <v>28.87961452664053</v>
      </c>
      <c r="Q493" s="71">
        <v>1.5734835768462501</v>
      </c>
      <c r="R493" s="71">
        <v>2.3044937324476131</v>
      </c>
      <c r="S493" s="71">
        <v>3.4675696770000002</v>
      </c>
      <c r="T493" s="72"/>
      <c r="U493" s="71">
        <v>407585</v>
      </c>
      <c r="V493" s="71">
        <v>1178</v>
      </c>
      <c r="W493" s="71">
        <v>65</v>
      </c>
      <c r="X493" s="71">
        <v>10508</v>
      </c>
      <c r="Y493" s="71">
        <v>11560</v>
      </c>
      <c r="Z493" s="71">
        <v>12650</v>
      </c>
      <c r="AA493" s="71">
        <v>5743</v>
      </c>
      <c r="AB493" s="71">
        <v>26708</v>
      </c>
      <c r="AC493" s="71">
        <v>407502</v>
      </c>
      <c r="AD493" s="71">
        <v>3.4675696770000002</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2381</v>
      </c>
      <c r="B494" s="70">
        <v>156</v>
      </c>
      <c r="C494" s="70">
        <v>3</v>
      </c>
      <c r="D494" s="70">
        <v>10</v>
      </c>
      <c r="E494" s="70">
        <v>2006</v>
      </c>
      <c r="F494" s="70" t="s">
        <v>790</v>
      </c>
      <c r="G494" s="70" t="s">
        <v>2378</v>
      </c>
      <c r="H494" s="70" t="s">
        <v>2379</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2382</v>
      </c>
      <c r="B495" s="70">
        <v>157</v>
      </c>
      <c r="C495" s="70">
        <v>4</v>
      </c>
      <c r="D495" s="70">
        <v>10</v>
      </c>
      <c r="E495" s="70">
        <v>2007</v>
      </c>
      <c r="F495" s="70" t="s">
        <v>791</v>
      </c>
      <c r="G495" s="70" t="s">
        <v>2378</v>
      </c>
      <c r="H495" s="70" t="s">
        <v>2379</v>
      </c>
      <c r="I495" s="148"/>
      <c r="J495" s="71">
        <v>2.5031802053928671</v>
      </c>
      <c r="K495" s="71">
        <v>2.5250361659416858</v>
      </c>
      <c r="L495" s="71">
        <v>6.9619900006816469</v>
      </c>
      <c r="M495" s="71">
        <v>54.025871043422853</v>
      </c>
      <c r="N495" s="71">
        <v>41.388628913097783</v>
      </c>
      <c r="O495" s="71">
        <v>25.360188243256768</v>
      </c>
      <c r="P495" s="71">
        <v>28.351295830472981</v>
      </c>
      <c r="Q495" s="71">
        <v>1.60914559159237</v>
      </c>
      <c r="R495" s="71">
        <v>1.4049192485658391</v>
      </c>
      <c r="S495" s="71">
        <v>3.0811941107999998</v>
      </c>
      <c r="T495" s="72"/>
      <c r="U495" s="71">
        <v>394669</v>
      </c>
      <c r="V495" s="71">
        <v>1066</v>
      </c>
      <c r="W495" s="71">
        <v>68</v>
      </c>
      <c r="X495" s="71">
        <v>12125</v>
      </c>
      <c r="Y495" s="71">
        <v>11495</v>
      </c>
      <c r="Z495" s="71">
        <v>12548</v>
      </c>
      <c r="AA495" s="71">
        <v>5552</v>
      </c>
      <c r="AB495" s="71">
        <v>25869</v>
      </c>
      <c r="AC495" s="71">
        <v>255559</v>
      </c>
      <c r="AD495" s="71">
        <v>3.0811941107999998</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2383</v>
      </c>
      <c r="B496" s="70">
        <v>158</v>
      </c>
      <c r="C496" s="70">
        <v>5</v>
      </c>
      <c r="D496" s="70">
        <v>10</v>
      </c>
      <c r="E496" s="70">
        <v>2008</v>
      </c>
      <c r="F496" s="70" t="s">
        <v>792</v>
      </c>
      <c r="G496" s="70" t="s">
        <v>2378</v>
      </c>
      <c r="H496" s="70" t="s">
        <v>2379</v>
      </c>
      <c r="I496" s="148"/>
      <c r="J496" s="71">
        <v>2.6253424907016081</v>
      </c>
      <c r="K496" s="71">
        <v>1.8791755303606861</v>
      </c>
      <c r="L496" s="71">
        <v>5.6790414793211141</v>
      </c>
      <c r="M496" s="71">
        <v>59.244226570483939</v>
      </c>
      <c r="N496" s="71">
        <v>42.77482336607607</v>
      </c>
      <c r="O496" s="71">
        <v>24.45731611595696</v>
      </c>
      <c r="P496" s="71">
        <v>27.737507607526759</v>
      </c>
      <c r="Q496" s="71">
        <v>1.5635237991828199</v>
      </c>
      <c r="R496" s="71">
        <v>0</v>
      </c>
      <c r="S496" s="71">
        <v>2.6333966500799999</v>
      </c>
      <c r="T496" s="72"/>
      <c r="U496" s="71">
        <v>428992</v>
      </c>
      <c r="V496" s="71">
        <v>1066</v>
      </c>
      <c r="W496" s="71">
        <v>68</v>
      </c>
      <c r="X496" s="71">
        <v>12125</v>
      </c>
      <c r="Y496" s="71">
        <v>11507</v>
      </c>
      <c r="Z496" s="71">
        <v>12526</v>
      </c>
      <c r="AA496" s="71">
        <v>5438</v>
      </c>
      <c r="AB496" s="71">
        <v>25549</v>
      </c>
      <c r="AC496" s="71">
        <v>0</v>
      </c>
      <c r="AD496" s="71">
        <v>2.6333966500799999</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2384</v>
      </c>
      <c r="B497" s="70">
        <v>159</v>
      </c>
      <c r="C497" s="70">
        <v>6</v>
      </c>
      <c r="D497" s="70">
        <v>10</v>
      </c>
      <c r="E497" s="70">
        <v>2009</v>
      </c>
      <c r="F497" s="70" t="s">
        <v>176</v>
      </c>
      <c r="G497" s="70" t="s">
        <v>2378</v>
      </c>
      <c r="H497" s="70" t="s">
        <v>2379</v>
      </c>
      <c r="I497" s="148"/>
      <c r="J497" s="71">
        <v>2.621570441099653</v>
      </c>
      <c r="K497" s="71">
        <v>1.724000531414736</v>
      </c>
      <c r="L497" s="71">
        <v>10.176227116995239</v>
      </c>
      <c r="M497" s="71">
        <v>57.884087420098027</v>
      </c>
      <c r="N497" s="71">
        <v>38.06855950381906</v>
      </c>
      <c r="O497" s="71">
        <v>25.0156063632658</v>
      </c>
      <c r="P497" s="71">
        <v>26.62099195435454</v>
      </c>
      <c r="Q497" s="71">
        <v>1.47008448567824</v>
      </c>
      <c r="R497" s="71">
        <v>1.6509086890301139</v>
      </c>
      <c r="S497" s="71">
        <v>2.5169698466899999</v>
      </c>
      <c r="T497" s="72"/>
      <c r="U497" s="71">
        <v>368115</v>
      </c>
      <c r="V497" s="71">
        <v>1039</v>
      </c>
      <c r="W497" s="71">
        <v>164</v>
      </c>
      <c r="X497" s="71">
        <v>12704</v>
      </c>
      <c r="Y497" s="71">
        <v>11481</v>
      </c>
      <c r="Z497" s="71">
        <v>12646</v>
      </c>
      <c r="AA497" s="71">
        <v>5358</v>
      </c>
      <c r="AB497" s="71">
        <v>25217</v>
      </c>
      <c r="AC497" s="71">
        <v>304219</v>
      </c>
      <c r="AD497" s="71">
        <v>2.5169698466899999</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2385</v>
      </c>
      <c r="B498" s="70">
        <v>160</v>
      </c>
      <c r="C498" s="70">
        <v>7</v>
      </c>
      <c r="D498" s="70">
        <v>10</v>
      </c>
      <c r="E498" s="70">
        <v>2010</v>
      </c>
      <c r="F498" s="70" t="s">
        <v>177</v>
      </c>
      <c r="G498" s="70" t="s">
        <v>2378</v>
      </c>
      <c r="H498" s="70" t="s">
        <v>2379</v>
      </c>
      <c r="I498" s="148"/>
      <c r="J498" s="71">
        <v>2.8191425580639922</v>
      </c>
      <c r="K498" s="71">
        <v>1.8481385500940111</v>
      </c>
      <c r="L498" s="71">
        <v>9.5136402507609468</v>
      </c>
      <c r="M498" s="71">
        <v>58.131846373924979</v>
      </c>
      <c r="N498" s="71">
        <v>41.546740307225377</v>
      </c>
      <c r="O498" s="71">
        <v>24.93928139790577</v>
      </c>
      <c r="P498" s="71">
        <v>26.584348807331239</v>
      </c>
      <c r="Q498" s="71">
        <v>1.5138559959804401</v>
      </c>
      <c r="R498" s="71">
        <v>1.5704990681142119</v>
      </c>
      <c r="S498" s="71">
        <v>3.9972048326</v>
      </c>
      <c r="T498" s="72"/>
      <c r="U498" s="71">
        <v>430294</v>
      </c>
      <c r="V498" s="71">
        <v>1039</v>
      </c>
      <c r="W498" s="71">
        <v>164</v>
      </c>
      <c r="X498" s="71">
        <v>12704</v>
      </c>
      <c r="Y498" s="71">
        <v>11463</v>
      </c>
      <c r="Z498" s="71">
        <v>12666</v>
      </c>
      <c r="AA498" s="71">
        <v>5217</v>
      </c>
      <c r="AB498" s="71">
        <v>24883</v>
      </c>
      <c r="AC498" s="71">
        <v>274254</v>
      </c>
      <c r="AD498" s="71">
        <v>3.9972048326</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0</v>
      </c>
      <c r="BM498" s="71">
        <v>0</v>
      </c>
      <c r="BN498" s="72"/>
      <c r="BO498" s="71">
        <v>0</v>
      </c>
      <c r="BP498" s="71">
        <v>0</v>
      </c>
      <c r="BQ498" s="71">
        <v>0</v>
      </c>
      <c r="BR498" s="71">
        <v>0</v>
      </c>
      <c r="BS498" s="71">
        <v>0</v>
      </c>
      <c r="BT498" s="71">
        <v>0</v>
      </c>
      <c r="BU498"/>
      <c r="BV498" s="70">
        <v>0</v>
      </c>
      <c r="BW498" s="70">
        <v>0</v>
      </c>
      <c r="BX498" s="70">
        <v>0</v>
      </c>
      <c r="BY498" s="70">
        <v>0</v>
      </c>
      <c r="BZ498" s="70">
        <v>0</v>
      </c>
      <c r="CA498" s="70">
        <v>0</v>
      </c>
      <c r="CB498" s="70">
        <v>0</v>
      </c>
      <c r="CC498" s="70">
        <v>0</v>
      </c>
      <c r="CD498" s="70">
        <v>0</v>
      </c>
    </row>
    <row r="499" spans="1:82">
      <c r="A499" s="70" t="s">
        <v>2386</v>
      </c>
      <c r="B499" s="70">
        <v>161</v>
      </c>
      <c r="C499" s="70">
        <v>8</v>
      </c>
      <c r="D499" s="70">
        <v>10</v>
      </c>
      <c r="E499" s="70">
        <v>2011</v>
      </c>
      <c r="F499" s="70" t="s">
        <v>178</v>
      </c>
      <c r="G499" s="70" t="s">
        <v>2378</v>
      </c>
      <c r="H499" s="70" t="s">
        <v>2379</v>
      </c>
      <c r="I499" s="148"/>
      <c r="J499" s="71">
        <v>2.5966835298346611</v>
      </c>
      <c r="K499" s="71">
        <v>2.6005616854434468</v>
      </c>
      <c r="L499" s="71">
        <v>9.5408965722228736</v>
      </c>
      <c r="M499" s="71">
        <v>66.003560242099383</v>
      </c>
      <c r="N499" s="71">
        <v>46.046226183838037</v>
      </c>
      <c r="O499" s="71">
        <v>24.491862476772365</v>
      </c>
      <c r="P499" s="71">
        <v>24.989711577875603</v>
      </c>
      <c r="Q499" s="71">
        <v>1.7203901798163601</v>
      </c>
      <c r="R499" s="71">
        <v>1.4684488027582669</v>
      </c>
      <c r="S499" s="71">
        <v>3.359668759352</v>
      </c>
      <c r="T499" s="72"/>
      <c r="U499" s="71">
        <v>365742</v>
      </c>
      <c r="V499" s="71">
        <v>1039</v>
      </c>
      <c r="W499" s="71">
        <v>164</v>
      </c>
      <c r="X499" s="71">
        <v>12704</v>
      </c>
      <c r="Y499" s="71">
        <v>11398</v>
      </c>
      <c r="Z499" s="71">
        <v>12709</v>
      </c>
      <c r="AA499" s="71">
        <v>5050</v>
      </c>
      <c r="AB499" s="71">
        <v>24515</v>
      </c>
      <c r="AC499" s="71">
        <v>256009</v>
      </c>
      <c r="AD499" s="71">
        <v>3.359668759352</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0</v>
      </c>
      <c r="BM499" s="71">
        <v>0</v>
      </c>
      <c r="BN499" s="72"/>
      <c r="BO499" s="71">
        <v>0</v>
      </c>
      <c r="BP499" s="71">
        <v>0</v>
      </c>
      <c r="BQ499" s="71">
        <v>0</v>
      </c>
      <c r="BR499" s="71">
        <v>0</v>
      </c>
      <c r="BS499" s="71">
        <v>0</v>
      </c>
      <c r="BT499" s="71">
        <v>0</v>
      </c>
      <c r="BU499"/>
      <c r="BV499" s="70">
        <v>0</v>
      </c>
      <c r="BW499" s="70">
        <v>0</v>
      </c>
      <c r="BX499" s="70">
        <v>0</v>
      </c>
      <c r="BY499" s="70">
        <v>0</v>
      </c>
      <c r="BZ499" s="70">
        <v>0</v>
      </c>
      <c r="CA499" s="70">
        <v>0</v>
      </c>
      <c r="CB499" s="70">
        <v>0</v>
      </c>
      <c r="CC499" s="70">
        <v>0</v>
      </c>
      <c r="CD499" s="70">
        <v>0</v>
      </c>
    </row>
    <row r="500" spans="1:82">
      <c r="A500" s="70" t="s">
        <v>2387</v>
      </c>
      <c r="B500" s="70">
        <v>162</v>
      </c>
      <c r="C500" s="70">
        <v>9</v>
      </c>
      <c r="D500" s="70">
        <v>10</v>
      </c>
      <c r="E500" s="70">
        <v>2012</v>
      </c>
      <c r="F500" s="70" t="s">
        <v>179</v>
      </c>
      <c r="G500" s="70" t="s">
        <v>2378</v>
      </c>
      <c r="H500" s="70" t="s">
        <v>2379</v>
      </c>
      <c r="I500" s="148"/>
      <c r="J500" s="71">
        <v>2.0116690789353529</v>
      </c>
      <c r="K500" s="71">
        <v>2.397646794736656</v>
      </c>
      <c r="L500" s="71">
        <v>9.5183069564146567</v>
      </c>
      <c r="M500" s="71">
        <v>67.852228006019217</v>
      </c>
      <c r="N500" s="71">
        <v>45.866302397584697</v>
      </c>
      <c r="O500" s="71">
        <v>24.339283472841746</v>
      </c>
      <c r="P500" s="71">
        <v>24.833293928623931</v>
      </c>
      <c r="Q500" s="71">
        <v>1.8474391710984199</v>
      </c>
      <c r="R500" s="71">
        <v>1.451930782260318</v>
      </c>
      <c r="S500" s="71">
        <v>3.5595243802800001</v>
      </c>
      <c r="T500" s="72"/>
      <c r="U500" s="71">
        <v>289988</v>
      </c>
      <c r="V500" s="71">
        <v>1039</v>
      </c>
      <c r="W500" s="71">
        <v>164</v>
      </c>
      <c r="X500" s="71">
        <v>12704</v>
      </c>
      <c r="Y500" s="71">
        <v>11400</v>
      </c>
      <c r="Z500" s="71">
        <v>12730</v>
      </c>
      <c r="AA500" s="71">
        <v>4990</v>
      </c>
      <c r="AB500" s="71">
        <v>24230</v>
      </c>
      <c r="AC500" s="71">
        <v>246573</v>
      </c>
      <c r="AD500" s="71">
        <v>3.5595243802800001</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3.7970000000000002</v>
      </c>
      <c r="BM500" s="71">
        <v>0</v>
      </c>
      <c r="BN500" s="72"/>
      <c r="BO500" s="71">
        <v>0</v>
      </c>
      <c r="BP500" s="71">
        <v>0</v>
      </c>
      <c r="BQ500" s="71">
        <v>0</v>
      </c>
      <c r="BR500" s="71">
        <v>0</v>
      </c>
      <c r="BS500" s="71">
        <v>1</v>
      </c>
      <c r="BT500" s="71">
        <v>0</v>
      </c>
      <c r="BU500"/>
      <c r="BV500" s="70">
        <v>3.7970000000000002</v>
      </c>
      <c r="BW500" s="70">
        <v>0</v>
      </c>
      <c r="BX500" s="70">
        <v>0</v>
      </c>
      <c r="BY500" s="70">
        <v>0</v>
      </c>
      <c r="BZ500" s="70">
        <v>0</v>
      </c>
      <c r="CA500" s="70">
        <v>0</v>
      </c>
      <c r="CB500" s="70">
        <v>0</v>
      </c>
      <c r="CC500" s="70">
        <v>0</v>
      </c>
      <c r="CD500" s="70">
        <v>0</v>
      </c>
    </row>
    <row r="501" spans="1:82">
      <c r="A501" s="70" t="s">
        <v>2388</v>
      </c>
      <c r="B501" s="70">
        <v>163</v>
      </c>
      <c r="C501" s="70">
        <v>10</v>
      </c>
      <c r="D501" s="70">
        <v>10</v>
      </c>
      <c r="E501" s="70">
        <v>2013</v>
      </c>
      <c r="F501" s="70" t="s">
        <v>180</v>
      </c>
      <c r="G501" s="1064" t="s">
        <v>2378</v>
      </c>
      <c r="H501" s="70" t="s">
        <v>2379</v>
      </c>
      <c r="I501" s="148"/>
      <c r="J501" s="71">
        <v>2.06267225285373</v>
      </c>
      <c r="K501" s="71">
        <v>2.0718811720681152</v>
      </c>
      <c r="L501" s="71">
        <v>9.3773213838385523</v>
      </c>
      <c r="M501" s="71">
        <v>65.199276263480044</v>
      </c>
      <c r="N501" s="71">
        <v>44.196138304150949</v>
      </c>
      <c r="O501" s="71">
        <v>23.16175653864055</v>
      </c>
      <c r="P501" s="71">
        <v>24.507255390967245</v>
      </c>
      <c r="Q501" s="71">
        <v>1.8648717796822201</v>
      </c>
      <c r="R501" s="71">
        <v>1.480468846924849</v>
      </c>
      <c r="S501" s="71">
        <v>3.4489640646000002</v>
      </c>
      <c r="T501" s="72"/>
      <c r="U501" s="71">
        <v>304555</v>
      </c>
      <c r="V501" s="71">
        <v>1039</v>
      </c>
      <c r="W501" s="71">
        <v>164</v>
      </c>
      <c r="X501" s="71">
        <v>12704</v>
      </c>
      <c r="Y501" s="71">
        <v>11415</v>
      </c>
      <c r="Z501" s="71">
        <v>12655</v>
      </c>
      <c r="AA501" s="71">
        <v>4906</v>
      </c>
      <c r="AB501" s="71">
        <v>24108</v>
      </c>
      <c r="AC501" s="71">
        <v>245420</v>
      </c>
      <c r="AD501" s="71">
        <v>3.4489640646000002</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2389</v>
      </c>
      <c r="B502" s="70">
        <v>164</v>
      </c>
      <c r="C502" s="70">
        <v>11</v>
      </c>
      <c r="D502" s="70">
        <v>10</v>
      </c>
      <c r="E502" s="70">
        <v>2014</v>
      </c>
      <c r="F502" s="70" t="s">
        <v>181</v>
      </c>
      <c r="G502" s="1064" t="s">
        <v>2378</v>
      </c>
      <c r="H502" s="70" t="s">
        <v>2379</v>
      </c>
      <c r="I502" s="148"/>
      <c r="J502" s="71">
        <v>1.7281189210069721</v>
      </c>
      <c r="K502" s="71">
        <v>1.873083800898407</v>
      </c>
      <c r="L502" s="71">
        <v>9.5749297443757175</v>
      </c>
      <c r="M502" s="71">
        <v>54.201354274614339</v>
      </c>
      <c r="N502" s="71">
        <v>40.428338108296593</v>
      </c>
      <c r="O502" s="71">
        <v>22.053881612221016</v>
      </c>
      <c r="P502" s="71">
        <v>24.308253972710247</v>
      </c>
      <c r="Q502" s="71">
        <v>1.7556871239645</v>
      </c>
      <c r="R502" s="71">
        <v>1.5323550026065651</v>
      </c>
      <c r="S502" s="71">
        <v>2.8276903735499999</v>
      </c>
      <c r="T502" s="72"/>
      <c r="U502" s="71">
        <v>269118</v>
      </c>
      <c r="V502" s="71">
        <v>810</v>
      </c>
      <c r="W502" s="71">
        <v>184</v>
      </c>
      <c r="X502" s="71">
        <v>11247</v>
      </c>
      <c r="Y502" s="71">
        <v>11331</v>
      </c>
      <c r="Z502" s="71">
        <v>12691</v>
      </c>
      <c r="AA502" s="71">
        <v>4841</v>
      </c>
      <c r="AB502" s="71">
        <v>23656</v>
      </c>
      <c r="AC502" s="71">
        <v>254820</v>
      </c>
      <c r="AD502" s="71">
        <v>2.8276903735499999</v>
      </c>
      <c r="AE502" s="72"/>
      <c r="AF502" s="71"/>
      <c r="AG502" s="71"/>
      <c r="AH502" s="71"/>
      <c r="AI502" s="71"/>
      <c r="AJ502" s="71"/>
      <c r="AK502" s="71"/>
      <c r="AL502" s="71"/>
      <c r="AM502" s="71"/>
      <c r="AN502" s="71"/>
      <c r="AO502" s="71"/>
      <c r="AP502" s="71"/>
      <c r="AQ502" s="72"/>
      <c r="AR502" s="71">
        <v>298</v>
      </c>
      <c r="AS502" s="71">
        <v>28</v>
      </c>
      <c r="AT502" s="71">
        <v>0</v>
      </c>
      <c r="AU502" s="71">
        <v>0</v>
      </c>
      <c r="AV502" s="71">
        <v>0</v>
      </c>
      <c r="AW502" s="71">
        <v>0</v>
      </c>
      <c r="AX502" s="71"/>
      <c r="AY502" s="72"/>
      <c r="AZ502" s="71">
        <v>1252.8</v>
      </c>
      <c r="BA502" s="71">
        <v>538.9</v>
      </c>
      <c r="BB502" s="71">
        <v>0</v>
      </c>
      <c r="BC502" s="71">
        <v>0</v>
      </c>
      <c r="BD502" s="71">
        <v>0</v>
      </c>
      <c r="BE502" s="71">
        <v>0</v>
      </c>
      <c r="BF502" s="71"/>
      <c r="BG502" s="72"/>
      <c r="BH502" s="71">
        <v>0</v>
      </c>
      <c r="BI502" s="71">
        <v>0</v>
      </c>
      <c r="BJ502" s="71">
        <v>0</v>
      </c>
      <c r="BK502" s="71">
        <v>0</v>
      </c>
      <c r="BL502" s="71">
        <v>3.8929999999999998</v>
      </c>
      <c r="BM502" s="71">
        <v>0</v>
      </c>
      <c r="BN502" s="72"/>
      <c r="BO502" s="71">
        <v>0</v>
      </c>
      <c r="BP502" s="71">
        <v>0</v>
      </c>
      <c r="BQ502" s="71">
        <v>0</v>
      </c>
      <c r="BR502" s="71">
        <v>0</v>
      </c>
      <c r="BS502" s="71">
        <v>1</v>
      </c>
      <c r="BT502" s="71">
        <v>0</v>
      </c>
      <c r="BU502"/>
      <c r="BV502" s="70">
        <v>3.8929999999999998</v>
      </c>
      <c r="BW502" s="70">
        <v>0</v>
      </c>
      <c r="BX502" s="70">
        <v>0</v>
      </c>
      <c r="BY502" s="70">
        <v>0</v>
      </c>
      <c r="BZ502" s="70">
        <v>0</v>
      </c>
      <c r="CA502" s="70">
        <v>0</v>
      </c>
      <c r="CB502" s="70">
        <v>0</v>
      </c>
      <c r="CC502" s="70">
        <v>0</v>
      </c>
      <c r="CD502" s="70">
        <v>0</v>
      </c>
    </row>
    <row r="503" spans="1:82">
      <c r="A503" s="70" t="s">
        <v>2390</v>
      </c>
      <c r="B503" s="70">
        <v>165</v>
      </c>
      <c r="C503" s="70">
        <v>12</v>
      </c>
      <c r="D503" s="70">
        <v>10</v>
      </c>
      <c r="E503" s="70">
        <v>2015</v>
      </c>
      <c r="F503" s="70" t="s">
        <v>182</v>
      </c>
      <c r="G503" s="70" t="s">
        <v>2378</v>
      </c>
      <c r="H503" s="70" t="s">
        <v>2379</v>
      </c>
      <c r="I503" s="148"/>
      <c r="J503" s="71">
        <v>1.457984142238165</v>
      </c>
      <c r="K503" s="71">
        <v>1.7341843492729829</v>
      </c>
      <c r="L503" s="71">
        <v>10.28724646743936</v>
      </c>
      <c r="M503" s="71">
        <v>48.939567805168707</v>
      </c>
      <c r="N503" s="71">
        <v>37.840661837958798</v>
      </c>
      <c r="O503" s="71">
        <v>21.762763983037296</v>
      </c>
      <c r="P503" s="71">
        <v>23.784726924015324</v>
      </c>
      <c r="Q503" s="71">
        <v>1.6835399753222999</v>
      </c>
      <c r="R503" s="71">
        <v>1.2886284080862529</v>
      </c>
      <c r="S503" s="71">
        <v>2.3132620620000002</v>
      </c>
      <c r="T503" s="72"/>
      <c r="U503" s="71">
        <v>254960</v>
      </c>
      <c r="V503" s="71">
        <v>810</v>
      </c>
      <c r="W503" s="71">
        <v>184</v>
      </c>
      <c r="X503" s="71">
        <v>11247</v>
      </c>
      <c r="Y503" s="71">
        <v>11184</v>
      </c>
      <c r="Z503" s="71">
        <v>12644</v>
      </c>
      <c r="AA503" s="71">
        <v>4733</v>
      </c>
      <c r="AB503" s="71">
        <v>23172</v>
      </c>
      <c r="AC503" s="71">
        <v>220270</v>
      </c>
      <c r="AD503" s="71">
        <v>2.3132620620000002</v>
      </c>
      <c r="AE503" s="72"/>
      <c r="AF503" s="71">
        <v>1692958.092269473</v>
      </c>
      <c r="AG503" s="71">
        <v>1374822.176774632</v>
      </c>
      <c r="AH503" s="71">
        <v>1414688.048031298</v>
      </c>
      <c r="AI503" s="71">
        <v>70282788.59040077</v>
      </c>
      <c r="AJ503" s="71">
        <v>61330935.809655361</v>
      </c>
      <c r="AK503" s="71">
        <v>0</v>
      </c>
      <c r="AL503" s="71">
        <v>0</v>
      </c>
      <c r="AM503" s="71">
        <v>3175625.3971158708</v>
      </c>
      <c r="AN503" s="71">
        <v>0</v>
      </c>
      <c r="AO503" s="71">
        <v>0</v>
      </c>
      <c r="AP503" s="71">
        <v>139271818.11424738</v>
      </c>
      <c r="AQ503" s="72"/>
      <c r="AR503" s="71">
        <v>326</v>
      </c>
      <c r="AS503" s="71">
        <v>51</v>
      </c>
      <c r="AT503" s="71">
        <v>0</v>
      </c>
      <c r="AU503" s="71">
        <v>0</v>
      </c>
      <c r="AV503" s="71">
        <v>0</v>
      </c>
      <c r="AW503" s="71">
        <v>0</v>
      </c>
      <c r="AX503" s="71"/>
      <c r="AY503" s="72"/>
      <c r="AZ503" s="71">
        <v>1376.4</v>
      </c>
      <c r="BA503" s="71">
        <v>1586.8</v>
      </c>
      <c r="BB503" s="71">
        <v>0</v>
      </c>
      <c r="BC503" s="71">
        <v>0</v>
      </c>
      <c r="BD503" s="71">
        <v>0</v>
      </c>
      <c r="BE503" s="71">
        <v>0</v>
      </c>
      <c r="BF503" s="71"/>
      <c r="BG503" s="72"/>
      <c r="BH503" s="71">
        <v>0</v>
      </c>
      <c r="BI503" s="71">
        <v>0</v>
      </c>
      <c r="BJ503" s="71">
        <v>0</v>
      </c>
      <c r="BK503" s="71">
        <v>0</v>
      </c>
      <c r="BL503" s="71">
        <v>3.7730000000000001</v>
      </c>
      <c r="BM503" s="71">
        <v>0</v>
      </c>
      <c r="BN503" s="72"/>
      <c r="BO503" s="71">
        <v>0</v>
      </c>
      <c r="BP503" s="71">
        <v>0</v>
      </c>
      <c r="BQ503" s="71">
        <v>0</v>
      </c>
      <c r="BR503" s="71">
        <v>0</v>
      </c>
      <c r="BS503" s="71">
        <v>1</v>
      </c>
      <c r="BT503" s="71">
        <v>0</v>
      </c>
      <c r="BU503"/>
      <c r="BV503" s="70">
        <v>3.7730000000000001</v>
      </c>
      <c r="BW503" s="70">
        <v>0</v>
      </c>
      <c r="BX503" s="70">
        <v>0</v>
      </c>
      <c r="BY503" s="70">
        <v>0</v>
      </c>
      <c r="BZ503" s="70">
        <v>0</v>
      </c>
      <c r="CA503" s="70">
        <v>0</v>
      </c>
      <c r="CB503" s="70">
        <v>0</v>
      </c>
      <c r="CC503" s="70">
        <v>0</v>
      </c>
      <c r="CD503" s="70">
        <v>0</v>
      </c>
    </row>
    <row r="504" spans="1:82">
      <c r="A504" s="70" t="s">
        <v>2391</v>
      </c>
      <c r="B504" s="70">
        <v>166</v>
      </c>
      <c r="C504" s="70">
        <v>13</v>
      </c>
      <c r="D504" s="70">
        <v>10</v>
      </c>
      <c r="E504" s="70">
        <v>2016</v>
      </c>
      <c r="F504" s="70" t="s">
        <v>155</v>
      </c>
      <c r="G504" s="70" t="s">
        <v>2378</v>
      </c>
      <c r="H504" s="70" t="s">
        <v>2379</v>
      </c>
      <c r="I504" s="148"/>
      <c r="J504" s="71">
        <v>1.909158810749598</v>
      </c>
      <c r="K504" s="71">
        <v>1.7031756902926281</v>
      </c>
      <c r="L504" s="71">
        <v>10.792871367843578</v>
      </c>
      <c r="M504" s="71">
        <v>46.781327300747662</v>
      </c>
      <c r="N504" s="71">
        <v>37.24720103933889</v>
      </c>
      <c r="O504" s="71">
        <v>21.469583310018084</v>
      </c>
      <c r="P504" s="71">
        <v>22.826275646217255</v>
      </c>
      <c r="Q504" s="71">
        <v>1.6043358806145662</v>
      </c>
      <c r="R504" s="71">
        <v>1.3627397772642567</v>
      </c>
      <c r="S504" s="71">
        <v>2.4957874512999996</v>
      </c>
      <c r="T504" s="72"/>
      <c r="U504" s="71">
        <v>339691</v>
      </c>
      <c r="V504" s="71">
        <v>810</v>
      </c>
      <c r="W504" s="71">
        <v>184</v>
      </c>
      <c r="X504" s="71">
        <v>11247</v>
      </c>
      <c r="Y504" s="71">
        <v>11072</v>
      </c>
      <c r="Z504" s="71">
        <v>12627</v>
      </c>
      <c r="AA504" s="71">
        <v>4698</v>
      </c>
      <c r="AB504" s="71">
        <v>22714</v>
      </c>
      <c r="AC504" s="71">
        <v>232742.53985492769</v>
      </c>
      <c r="AD504" s="71">
        <v>2.4957874513</v>
      </c>
      <c r="AE504" s="72"/>
      <c r="AF504" s="71">
        <v>2237875.4816873092</v>
      </c>
      <c r="AG504" s="71">
        <v>1289918.22234571</v>
      </c>
      <c r="AH504" s="71">
        <v>1079529.409314384</v>
      </c>
      <c r="AI504" s="71">
        <v>72477928.860161006</v>
      </c>
      <c r="AJ504" s="71">
        <v>58315570.754169688</v>
      </c>
      <c r="AK504" s="71">
        <v>0</v>
      </c>
      <c r="AL504" s="71">
        <v>0</v>
      </c>
      <c r="AM504" s="71">
        <v>3115276.8039137418</v>
      </c>
      <c r="AN504" s="71">
        <v>0</v>
      </c>
      <c r="AO504" s="71">
        <v>0</v>
      </c>
      <c r="AP504" s="71">
        <v>138516099.53159186</v>
      </c>
      <c r="AQ504" s="72"/>
      <c r="AR504" s="71">
        <v>354</v>
      </c>
      <c r="AS504" s="71">
        <v>71</v>
      </c>
      <c r="AT504" s="71">
        <v>0</v>
      </c>
      <c r="AU504" s="71">
        <v>0</v>
      </c>
      <c r="AV504" s="71">
        <v>0</v>
      </c>
      <c r="AW504" s="71">
        <v>0</v>
      </c>
      <c r="AX504" s="71"/>
      <c r="AY504" s="72"/>
      <c r="AZ504" s="71">
        <v>1518.8</v>
      </c>
      <c r="BA504" s="71">
        <v>2220.1999999999998</v>
      </c>
      <c r="BB504" s="71">
        <v>0</v>
      </c>
      <c r="BC504" s="71">
        <v>0</v>
      </c>
      <c r="BD504" s="71">
        <v>0</v>
      </c>
      <c r="BE504" s="71">
        <v>0</v>
      </c>
      <c r="BF504" s="71"/>
      <c r="BG504" s="72"/>
      <c r="BH504" s="71">
        <v>0</v>
      </c>
      <c r="BI504" s="71">
        <v>0</v>
      </c>
      <c r="BJ504" s="71">
        <v>0</v>
      </c>
      <c r="BK504" s="71">
        <v>0</v>
      </c>
      <c r="BL504" s="71">
        <v>3.7589999999999999</v>
      </c>
      <c r="BM504" s="71">
        <v>0</v>
      </c>
      <c r="BN504" s="72"/>
      <c r="BO504" s="71">
        <v>0</v>
      </c>
      <c r="BP504" s="71">
        <v>0</v>
      </c>
      <c r="BQ504" s="71">
        <v>0</v>
      </c>
      <c r="BR504" s="71">
        <v>0</v>
      </c>
      <c r="BS504" s="71">
        <v>1</v>
      </c>
      <c r="BT504" s="71">
        <v>0</v>
      </c>
      <c r="BU504"/>
      <c r="BV504" s="70">
        <v>3.7589999999999999</v>
      </c>
      <c r="BW504" s="70">
        <v>0</v>
      </c>
      <c r="BX504" s="70">
        <v>0</v>
      </c>
      <c r="BY504" s="70">
        <v>0</v>
      </c>
      <c r="BZ504" s="70">
        <v>0</v>
      </c>
      <c r="CA504" s="70">
        <v>0</v>
      </c>
      <c r="CB504" s="70">
        <v>0</v>
      </c>
      <c r="CC504" s="70">
        <v>0</v>
      </c>
      <c r="CD504" s="70">
        <v>0</v>
      </c>
    </row>
    <row r="505" spans="1:82">
      <c r="A505" s="70" t="s">
        <v>2392</v>
      </c>
      <c r="B505" s="70">
        <v>167</v>
      </c>
      <c r="C505" s="70">
        <v>14</v>
      </c>
      <c r="D505" s="70">
        <v>10</v>
      </c>
      <c r="E505" s="70">
        <v>2017</v>
      </c>
      <c r="F505" s="70" t="s">
        <v>156</v>
      </c>
      <c r="G505" s="70" t="s">
        <v>2378</v>
      </c>
      <c r="H505" s="70" t="s">
        <v>2379</v>
      </c>
      <c r="I505" s="148"/>
      <c r="J505" s="71">
        <v>1.9209657863013301</v>
      </c>
      <c r="K505" s="71">
        <v>1.7047676853170428</v>
      </c>
      <c r="L505" s="71">
        <v>9.7661396609110476</v>
      </c>
      <c r="M505" s="71">
        <v>44.901072153013011</v>
      </c>
      <c r="N505" s="71">
        <v>35.209102679233979</v>
      </c>
      <c r="O505" s="71">
        <v>21.067401910166218</v>
      </c>
      <c r="P505" s="71">
        <v>22.503045425339906</v>
      </c>
      <c r="Q505" s="71">
        <v>1.5157744755459199</v>
      </c>
      <c r="R505" s="71">
        <v>1.116724820245536</v>
      </c>
      <c r="S505" s="71">
        <v>3.1271989203399992</v>
      </c>
      <c r="T505" s="72"/>
      <c r="U505" s="71">
        <v>349212</v>
      </c>
      <c r="V505" s="71">
        <v>810</v>
      </c>
      <c r="W505" s="71">
        <v>184</v>
      </c>
      <c r="X505" s="71">
        <v>11247</v>
      </c>
      <c r="Y505" s="71">
        <v>10924</v>
      </c>
      <c r="Z505" s="71">
        <v>12596</v>
      </c>
      <c r="AA505" s="71">
        <v>4661</v>
      </c>
      <c r="AB505" s="71">
        <v>22192</v>
      </c>
      <c r="AC505" s="71">
        <v>194509.99999999991</v>
      </c>
      <c r="AD505" s="71">
        <v>3.1271989203399988</v>
      </c>
      <c r="AE505" s="72"/>
      <c r="AF505" s="71">
        <v>2358265.7883916092</v>
      </c>
      <c r="AG505" s="71">
        <v>1303998.3471743099</v>
      </c>
      <c r="AH505" s="71">
        <v>1343368.3383355441</v>
      </c>
      <c r="AI505" s="71">
        <v>72305340.367978677</v>
      </c>
      <c r="AJ505" s="71">
        <v>55187395.304537959</v>
      </c>
      <c r="AK505" s="71">
        <v>0</v>
      </c>
      <c r="AL505" s="71">
        <v>0</v>
      </c>
      <c r="AM505" s="71">
        <v>3048445.849237123</v>
      </c>
      <c r="AN505" s="71">
        <v>0</v>
      </c>
      <c r="AO505" s="71">
        <v>0</v>
      </c>
      <c r="AP505" s="71">
        <v>135546813.99565521</v>
      </c>
      <c r="AQ505" s="72"/>
      <c r="AR505" s="71">
        <v>366</v>
      </c>
      <c r="AS505" s="71">
        <v>85</v>
      </c>
      <c r="AT505" s="71">
        <v>0</v>
      </c>
      <c r="AU505" s="71">
        <v>0</v>
      </c>
      <c r="AV505" s="71">
        <v>1</v>
      </c>
      <c r="AW505" s="71">
        <v>0</v>
      </c>
      <c r="AX505" s="71"/>
      <c r="AY505" s="72"/>
      <c r="AZ505" s="71">
        <v>1569.1</v>
      </c>
      <c r="BA505" s="71">
        <v>3603.1</v>
      </c>
      <c r="BB505" s="71">
        <v>0</v>
      </c>
      <c r="BC505" s="71">
        <v>0</v>
      </c>
      <c r="BD505" s="71">
        <v>110</v>
      </c>
      <c r="BE505" s="71">
        <v>0</v>
      </c>
      <c r="BF505" s="71"/>
      <c r="BG505" s="72"/>
      <c r="BH505" s="71">
        <v>0</v>
      </c>
      <c r="BI505" s="71">
        <v>0</v>
      </c>
      <c r="BJ505" s="71">
        <v>0</v>
      </c>
      <c r="BK505" s="71">
        <v>0</v>
      </c>
      <c r="BL505" s="71">
        <v>3.661</v>
      </c>
      <c r="BM505" s="71">
        <v>0</v>
      </c>
      <c r="BN505" s="72"/>
      <c r="BO505" s="71">
        <v>0</v>
      </c>
      <c r="BP505" s="71">
        <v>0</v>
      </c>
      <c r="BQ505" s="71">
        <v>0</v>
      </c>
      <c r="BR505" s="71">
        <v>0</v>
      </c>
      <c r="BS505" s="71">
        <v>1</v>
      </c>
      <c r="BT505" s="71">
        <v>0</v>
      </c>
      <c r="BU505"/>
      <c r="BV505" s="70">
        <v>3.661</v>
      </c>
      <c r="BW505" s="70">
        <v>0</v>
      </c>
      <c r="BX505" s="70">
        <v>0</v>
      </c>
      <c r="BY505" s="70">
        <v>0</v>
      </c>
      <c r="BZ505" s="70">
        <v>0</v>
      </c>
      <c r="CA505" s="70">
        <v>0</v>
      </c>
      <c r="CB505" s="70">
        <v>0</v>
      </c>
      <c r="CC505" s="70">
        <v>0</v>
      </c>
      <c r="CD505" s="70">
        <v>0</v>
      </c>
    </row>
    <row r="506" spans="1:82">
      <c r="A506" s="70" t="s">
        <v>2393</v>
      </c>
      <c r="B506" s="70">
        <v>168</v>
      </c>
      <c r="C506" s="70">
        <v>15</v>
      </c>
      <c r="D506" s="70">
        <v>10</v>
      </c>
      <c r="E506" s="70">
        <v>2018</v>
      </c>
      <c r="F506" s="70" t="s">
        <v>183</v>
      </c>
      <c r="G506" s="70" t="s">
        <v>2378</v>
      </c>
      <c r="H506" s="70" t="s">
        <v>2379</v>
      </c>
      <c r="I506" s="148"/>
      <c r="J506" s="71">
        <v>1.9321381375214759</v>
      </c>
      <c r="K506" s="71">
        <v>1.6012923527829477</v>
      </c>
      <c r="L506" s="71">
        <v>8.7092078571448361</v>
      </c>
      <c r="M506" s="71">
        <v>43.820929223136204</v>
      </c>
      <c r="N506" s="71">
        <v>32.718853797373946</v>
      </c>
      <c r="O506" s="71">
        <v>20.540301527953702</v>
      </c>
      <c r="P506" s="71">
        <v>22.345963162280668</v>
      </c>
      <c r="Q506" s="71">
        <v>1.3784063643525699</v>
      </c>
      <c r="R506" s="71">
        <v>1.427782138916776</v>
      </c>
      <c r="S506" s="71">
        <v>3.1898400374399998</v>
      </c>
      <c r="T506" s="72"/>
      <c r="U506" s="71">
        <v>366135</v>
      </c>
      <c r="V506" s="71">
        <v>810</v>
      </c>
      <c r="W506" s="71">
        <v>184</v>
      </c>
      <c r="X506" s="71">
        <v>11247</v>
      </c>
      <c r="Y506" s="71">
        <v>10853</v>
      </c>
      <c r="Z506" s="71">
        <v>12516</v>
      </c>
      <c r="AA506" s="71">
        <v>4675</v>
      </c>
      <c r="AB506" s="71">
        <v>21748</v>
      </c>
      <c r="AC506" s="71">
        <v>247715</v>
      </c>
      <c r="AD506" s="71">
        <v>3.1898400374400002</v>
      </c>
      <c r="AE506" s="72"/>
      <c r="AF506" s="71">
        <v>2403573.4989006319</v>
      </c>
      <c r="AG506" s="71">
        <v>1157952.7430299681</v>
      </c>
      <c r="AH506" s="71">
        <v>1214942.258249067</v>
      </c>
      <c r="AI506" s="71">
        <v>69549187.936888486</v>
      </c>
      <c r="AJ506" s="71">
        <v>54170700.229387447</v>
      </c>
      <c r="AK506" s="71">
        <v>0</v>
      </c>
      <c r="AL506" s="71">
        <v>0</v>
      </c>
      <c r="AM506" s="71">
        <v>2993636.3557569389</v>
      </c>
      <c r="AN506" s="71">
        <v>0</v>
      </c>
      <c r="AO506" s="71">
        <v>0</v>
      </c>
      <c r="AP506" s="71">
        <v>131489993.02221254</v>
      </c>
      <c r="AQ506" s="72"/>
      <c r="AR506" s="71">
        <v>375</v>
      </c>
      <c r="AS506" s="71">
        <v>94</v>
      </c>
      <c r="AT506" s="71">
        <v>0</v>
      </c>
      <c r="AU506" s="71">
        <v>0</v>
      </c>
      <c r="AV506" s="71">
        <v>1</v>
      </c>
      <c r="AW506" s="71">
        <v>0</v>
      </c>
      <c r="AX506" s="71"/>
      <c r="AY506" s="72"/>
      <c r="AZ506" s="71">
        <v>1610.1000000000004</v>
      </c>
      <c r="BA506" s="71">
        <v>4060.5</v>
      </c>
      <c r="BB506" s="71">
        <v>0</v>
      </c>
      <c r="BC506" s="71">
        <v>0</v>
      </c>
      <c r="BD506" s="71">
        <v>110</v>
      </c>
      <c r="BE506" s="71">
        <v>0</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2394</v>
      </c>
      <c r="B507" s="70">
        <v>169</v>
      </c>
      <c r="C507" s="70">
        <v>16</v>
      </c>
      <c r="D507" s="70">
        <v>10</v>
      </c>
      <c r="E507" s="70">
        <v>2019</v>
      </c>
      <c r="F507" s="70" t="s">
        <v>158</v>
      </c>
      <c r="G507" s="70" t="s">
        <v>2378</v>
      </c>
      <c r="H507" s="70" t="s">
        <v>2379</v>
      </c>
      <c r="I507" s="148"/>
      <c r="J507" s="71">
        <v>0.76275984522501739</v>
      </c>
      <c r="K507" s="71">
        <v>1.4524358213402444</v>
      </c>
      <c r="L507" s="71">
        <v>8.7850075931350116</v>
      </c>
      <c r="M507" s="71">
        <v>40.350318934445163</v>
      </c>
      <c r="N507" s="71">
        <v>28.360402104604603</v>
      </c>
      <c r="O507" s="71">
        <v>19.782227325003678</v>
      </c>
      <c r="P507" s="71">
        <v>21.979917128724683</v>
      </c>
      <c r="Q507" s="71">
        <v>1.31010796091857</v>
      </c>
      <c r="R507" s="71">
        <v>0.74046424938861</v>
      </c>
      <c r="S507" s="71">
        <v>3.1532894401599996</v>
      </c>
      <c r="T507" s="72"/>
      <c r="U507" s="71">
        <v>149825</v>
      </c>
      <c r="V507" s="71">
        <v>810</v>
      </c>
      <c r="W507" s="71">
        <v>184</v>
      </c>
      <c r="X507" s="71">
        <v>11247</v>
      </c>
      <c r="Y507" s="71">
        <v>10747</v>
      </c>
      <c r="Z507" s="71">
        <v>12385</v>
      </c>
      <c r="AA507" s="71">
        <v>4564</v>
      </c>
      <c r="AB507" s="71">
        <v>21230</v>
      </c>
      <c r="AC507" s="71">
        <v>130572</v>
      </c>
      <c r="AD507" s="71">
        <v>3.15328944016</v>
      </c>
      <c r="AE507" s="72"/>
      <c r="AF507" s="71">
        <v>950263.16543847811</v>
      </c>
      <c r="AG507" s="71">
        <v>1117772.895414958</v>
      </c>
      <c r="AH507" s="71">
        <v>1321324.912814552</v>
      </c>
      <c r="AI507" s="71">
        <v>67875905.82491228</v>
      </c>
      <c r="AJ507" s="71">
        <v>50056749.592609897</v>
      </c>
      <c r="AK507" s="71">
        <v>0</v>
      </c>
      <c r="AL507" s="71">
        <v>0</v>
      </c>
      <c r="AM507" s="71">
        <v>2891366.1806455664</v>
      </c>
      <c r="AN507" s="71">
        <v>0</v>
      </c>
      <c r="AO507" s="71">
        <v>0</v>
      </c>
      <c r="AP507" s="71">
        <v>124213382.57183574</v>
      </c>
      <c r="AQ507" s="72"/>
      <c r="AR507" s="71">
        <v>389</v>
      </c>
      <c r="AS507" s="71">
        <v>114</v>
      </c>
      <c r="AT507" s="71">
        <v>0</v>
      </c>
      <c r="AU507" s="71">
        <v>0</v>
      </c>
      <c r="AV507" s="71">
        <v>1</v>
      </c>
      <c r="AW507" s="71">
        <v>0</v>
      </c>
      <c r="AX507" s="71"/>
      <c r="AY507" s="72"/>
      <c r="AZ507" s="71">
        <v>1680.4</v>
      </c>
      <c r="BA507" s="71">
        <v>19701.2</v>
      </c>
      <c r="BB507" s="71">
        <v>0</v>
      </c>
      <c r="BC507" s="71">
        <v>0</v>
      </c>
      <c r="BD507" s="71">
        <v>110</v>
      </c>
      <c r="BE507" s="71">
        <v>0</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2395</v>
      </c>
      <c r="B508" s="70">
        <v>170</v>
      </c>
      <c r="C508" s="70">
        <v>17</v>
      </c>
      <c r="D508" s="70">
        <v>10</v>
      </c>
      <c r="E508" s="70">
        <v>2020</v>
      </c>
      <c r="F508" s="70" t="s">
        <v>159</v>
      </c>
      <c r="G508" s="70" t="s">
        <v>2378</v>
      </c>
      <c r="H508" s="70" t="s">
        <v>2379</v>
      </c>
      <c r="I508" s="148"/>
      <c r="J508" s="71">
        <v>0.6854064966482486</v>
      </c>
      <c r="K508" s="71">
        <v>1.4356689334151007</v>
      </c>
      <c r="L508" s="71">
        <v>6.06825558044173</v>
      </c>
      <c r="M508" s="71">
        <v>32.457638228000754</v>
      </c>
      <c r="N508" s="71">
        <v>28.935342767394189</v>
      </c>
      <c r="O508" s="71">
        <v>17.297042080538791</v>
      </c>
      <c r="P508" s="71">
        <v>20.67476847425592</v>
      </c>
      <c r="Q508" s="71">
        <v>1.2321611975906199</v>
      </c>
      <c r="R508" s="71">
        <v>0.27706360164996457</v>
      </c>
      <c r="S508" s="71">
        <v>2.5400384654399999</v>
      </c>
      <c r="T508" s="72"/>
      <c r="U508" s="71">
        <v>145391</v>
      </c>
      <c r="V508" s="71">
        <v>704</v>
      </c>
      <c r="W508" s="71">
        <v>123</v>
      </c>
      <c r="X508" s="71">
        <v>9815</v>
      </c>
      <c r="Y508" s="71">
        <v>10711</v>
      </c>
      <c r="Z508" s="71">
        <v>12360</v>
      </c>
      <c r="AA508" s="71">
        <v>4563</v>
      </c>
      <c r="AB508" s="71">
        <v>20898</v>
      </c>
      <c r="AC508" s="71">
        <v>49114.999999999985</v>
      </c>
      <c r="AD508" s="71">
        <v>2.5400384654399999</v>
      </c>
      <c r="AE508" s="72"/>
      <c r="AF508" s="71">
        <v>900540.69552785845</v>
      </c>
      <c r="AG508" s="71">
        <v>1048261.9083824729</v>
      </c>
      <c r="AH508" s="71">
        <v>898834.51062244154</v>
      </c>
      <c r="AI508" s="71">
        <v>55946903.62374118</v>
      </c>
      <c r="AJ508" s="71">
        <v>52783010.807084844</v>
      </c>
      <c r="AK508" s="71"/>
      <c r="AL508" s="71"/>
      <c r="AM508" s="71">
        <v>2727421.181622623</v>
      </c>
      <c r="AN508" s="71"/>
      <c r="AO508" s="71"/>
      <c r="AP508" s="71">
        <v>114304972.72698143</v>
      </c>
      <c r="AQ508" s="72"/>
      <c r="AR508" s="71">
        <v>396</v>
      </c>
      <c r="AS508" s="71">
        <v>120</v>
      </c>
      <c r="AT508" s="71">
        <v>0</v>
      </c>
      <c r="AU508" s="71">
        <v>0</v>
      </c>
      <c r="AV508" s="71">
        <v>1</v>
      </c>
      <c r="AW508" s="71">
        <v>0</v>
      </c>
      <c r="AX508" s="71"/>
      <c r="AY508" s="72"/>
      <c r="AZ508" s="71">
        <v>1720.4</v>
      </c>
      <c r="BA508" s="71">
        <v>21393.599999999991</v>
      </c>
      <c r="BB508" s="71">
        <v>0</v>
      </c>
      <c r="BC508" s="71">
        <v>0</v>
      </c>
      <c r="BD508" s="71">
        <v>110</v>
      </c>
      <c r="BE508" s="71">
        <v>0</v>
      </c>
      <c r="BF508" s="71"/>
      <c r="BG508" s="72"/>
      <c r="BH508" s="71">
        <v>0</v>
      </c>
      <c r="BI508" s="71">
        <v>0</v>
      </c>
      <c r="BJ508" s="71">
        <v>0</v>
      </c>
      <c r="BK508" s="71">
        <v>0</v>
      </c>
      <c r="BL508" s="71">
        <v>2.1869999999999998</v>
      </c>
      <c r="BM508" s="71">
        <v>0</v>
      </c>
      <c r="BN508" s="72"/>
      <c r="BO508" s="71">
        <v>0</v>
      </c>
      <c r="BP508" s="71">
        <v>0</v>
      </c>
      <c r="BQ508" s="71">
        <v>0</v>
      </c>
      <c r="BR508" s="71">
        <v>0</v>
      </c>
      <c r="BS508" s="71">
        <v>1</v>
      </c>
      <c r="BT508" s="71">
        <v>0</v>
      </c>
      <c r="BU508"/>
      <c r="BV508" s="70">
        <v>2.1869999999999998</v>
      </c>
      <c r="BW508" s="70">
        <v>0</v>
      </c>
      <c r="BX508" s="70">
        <v>0</v>
      </c>
      <c r="BY508" s="70">
        <v>0</v>
      </c>
      <c r="BZ508" s="70">
        <v>0</v>
      </c>
      <c r="CA508" s="70">
        <v>0</v>
      </c>
      <c r="CB508" s="70">
        <v>0</v>
      </c>
      <c r="CC508" s="70">
        <v>0</v>
      </c>
      <c r="CD508" s="70">
        <v>0</v>
      </c>
    </row>
    <row r="509" spans="1:82">
      <c r="A509" s="70" t="s">
        <v>2396</v>
      </c>
      <c r="B509" s="70">
        <v>170</v>
      </c>
      <c r="C509" s="70">
        <v>18</v>
      </c>
      <c r="D509" s="70">
        <v>10</v>
      </c>
      <c r="E509" s="70">
        <v>2021</v>
      </c>
      <c r="F509" s="70" t="s">
        <v>160</v>
      </c>
      <c r="G509" s="70" t="s">
        <v>2378</v>
      </c>
      <c r="H509" s="70" t="s">
        <v>2379</v>
      </c>
      <c r="I509" s="148"/>
      <c r="J509" s="71">
        <v>0.64943131381873265</v>
      </c>
      <c r="K509" s="71">
        <v>1.5582698875407264</v>
      </c>
      <c r="L509" s="71">
        <v>5.4703595353436825</v>
      </c>
      <c r="M509" s="71">
        <v>37.151708767137841</v>
      </c>
      <c r="N509" s="71">
        <v>28.714429673719103</v>
      </c>
      <c r="O509" s="71">
        <v>16.590969090092038</v>
      </c>
      <c r="P509" s="71">
        <v>20.97944370585018</v>
      </c>
      <c r="Q509" s="71">
        <v>1.1965853790030501</v>
      </c>
      <c r="R509" s="71">
        <v>0.23733450602709658</v>
      </c>
      <c r="S509" s="71">
        <v>2.2207367952000001</v>
      </c>
      <c r="T509" s="72"/>
      <c r="U509" s="71">
        <v>136869</v>
      </c>
      <c r="V509" s="71">
        <v>704</v>
      </c>
      <c r="W509" s="71">
        <v>123</v>
      </c>
      <c r="X509" s="71">
        <v>9815</v>
      </c>
      <c r="Y509" s="71">
        <v>10592</v>
      </c>
      <c r="Z509" s="71">
        <v>12207</v>
      </c>
      <c r="AA509" s="71">
        <v>4515</v>
      </c>
      <c r="AB509" s="71">
        <v>20494</v>
      </c>
      <c r="AC509" s="71">
        <v>40814.999999999993</v>
      </c>
      <c r="AD509" s="71">
        <v>2.2207367952000001</v>
      </c>
      <c r="AE509" s="72"/>
      <c r="AF509" s="71">
        <v>833183.759490447</v>
      </c>
      <c r="AG509" s="71">
        <v>1113039.1149922323</v>
      </c>
      <c r="AH509" s="71">
        <v>844643.76362994628</v>
      </c>
      <c r="AI509" s="71">
        <v>61322180.262594506</v>
      </c>
      <c r="AJ509" s="71">
        <v>50754876.323886037</v>
      </c>
      <c r="AK509" s="71">
        <v>0</v>
      </c>
      <c r="AL509" s="71">
        <v>0</v>
      </c>
      <c r="AM509" s="71">
        <v>2690122.1167331133</v>
      </c>
      <c r="AN509" s="71">
        <v>0</v>
      </c>
      <c r="AO509" s="71">
        <v>0</v>
      </c>
      <c r="AP509" s="71">
        <v>117558045.34132628</v>
      </c>
      <c r="AQ509" s="72"/>
      <c r="AR509" s="71">
        <v>416</v>
      </c>
      <c r="AS509" s="71">
        <v>122</v>
      </c>
      <c r="AT509" s="71">
        <v>0</v>
      </c>
      <c r="AU509" s="71">
        <v>0</v>
      </c>
      <c r="AV509" s="71">
        <v>1</v>
      </c>
      <c r="AW509" s="71">
        <v>0</v>
      </c>
      <c r="AX509" s="71"/>
      <c r="AY509" s="72"/>
      <c r="AZ509" s="71">
        <v>1844.8</v>
      </c>
      <c r="BA509" s="71">
        <v>21491.599999999991</v>
      </c>
      <c r="BB509" s="71">
        <v>0</v>
      </c>
      <c r="BC509" s="71">
        <v>0</v>
      </c>
      <c r="BD509" s="71">
        <v>110</v>
      </c>
      <c r="BE509" s="71">
        <v>0</v>
      </c>
      <c r="BF509" s="71"/>
      <c r="BG509" s="72"/>
      <c r="BH509" s="71">
        <v>0</v>
      </c>
      <c r="BI509" s="71">
        <v>0</v>
      </c>
      <c r="BJ509" s="71">
        <v>0</v>
      </c>
      <c r="BK509" s="71">
        <v>0</v>
      </c>
      <c r="BL509" s="71">
        <v>1.9379999999999999</v>
      </c>
      <c r="BM509" s="71">
        <v>0</v>
      </c>
      <c r="BN509" s="72"/>
      <c r="BO509" s="71">
        <v>0</v>
      </c>
      <c r="BP509" s="71">
        <v>0</v>
      </c>
      <c r="BQ509" s="71">
        <v>0</v>
      </c>
      <c r="BR509" s="71">
        <v>0</v>
      </c>
      <c r="BS509" s="71">
        <v>1</v>
      </c>
      <c r="BT509" s="71">
        <v>0</v>
      </c>
      <c r="BU509"/>
      <c r="BV509" s="70">
        <v>1.9379999999999999</v>
      </c>
      <c r="BW509" s="70">
        <v>0</v>
      </c>
      <c r="BX509" s="70">
        <v>0</v>
      </c>
      <c r="BY509" s="70">
        <v>0</v>
      </c>
      <c r="BZ509" s="70">
        <v>0</v>
      </c>
      <c r="CA509" s="70">
        <v>0</v>
      </c>
      <c r="CB509" s="70">
        <v>0</v>
      </c>
      <c r="CC509" s="70">
        <v>0</v>
      </c>
      <c r="CD509" s="70">
        <v>0</v>
      </c>
    </row>
    <row r="510" spans="1:82">
      <c r="A510" s="70" t="s">
        <v>2397</v>
      </c>
      <c r="B510" s="70">
        <v>170</v>
      </c>
      <c r="C510" s="70">
        <v>19</v>
      </c>
      <c r="D510" s="70">
        <v>10</v>
      </c>
      <c r="E510" s="70">
        <v>2022</v>
      </c>
      <c r="F510" s="70" t="s">
        <v>161</v>
      </c>
      <c r="G510" s="70" t="s">
        <v>2378</v>
      </c>
      <c r="H510" s="70" t="s">
        <v>2379</v>
      </c>
      <c r="I510" s="148"/>
      <c r="J510" s="71">
        <v>0.5755063063540774</v>
      </c>
      <c r="K510" s="71">
        <v>1.4282146746582598</v>
      </c>
      <c r="L510" s="71">
        <v>5.0689714381241711</v>
      </c>
      <c r="M510" s="71">
        <v>35.446286847081005</v>
      </c>
      <c r="N510" s="71">
        <v>30.659228174935706</v>
      </c>
      <c r="O510" s="71">
        <v>17.267646444914032</v>
      </c>
      <c r="P510" s="71">
        <v>20.728502224957548</v>
      </c>
      <c r="Q510" s="71">
        <v>1.1832249645498867</v>
      </c>
      <c r="R510" s="71">
        <v>0.21786877284744965</v>
      </c>
      <c r="S510" s="71">
        <v>2.3958474147</v>
      </c>
      <c r="T510" s="72"/>
      <c r="U510" s="71">
        <v>146651</v>
      </c>
      <c r="V510" s="71">
        <v>704</v>
      </c>
      <c r="W510" s="71">
        <v>123</v>
      </c>
      <c r="X510" s="71">
        <v>9815</v>
      </c>
      <c r="Y510" s="71">
        <v>10501</v>
      </c>
      <c r="Z510" s="71">
        <v>12071</v>
      </c>
      <c r="AA510" s="71">
        <v>4529</v>
      </c>
      <c r="AB510" s="71">
        <v>20099</v>
      </c>
      <c r="AC510" s="71">
        <v>37937.999999999993</v>
      </c>
      <c r="AD510" s="71">
        <v>2.3958474147</v>
      </c>
      <c r="AE510" s="72"/>
      <c r="AF510" s="71">
        <v>744495.91132084024</v>
      </c>
      <c r="AG510" s="71">
        <v>1083093.9076567844</v>
      </c>
      <c r="AH510" s="71">
        <v>954387.56120795035</v>
      </c>
      <c r="AI510" s="71">
        <v>57150920.657855973</v>
      </c>
      <c r="AJ510" s="71">
        <v>56898624.36527127</v>
      </c>
      <c r="AK510" s="71">
        <v>0</v>
      </c>
      <c r="AL510" s="71">
        <v>0</v>
      </c>
      <c r="AM510" s="71">
        <v>2595329.4902886157</v>
      </c>
      <c r="AN510" s="71">
        <v>0</v>
      </c>
      <c r="AO510" s="71">
        <v>0</v>
      </c>
      <c r="AP510" s="71">
        <v>119426851.89360143</v>
      </c>
      <c r="AQ510" s="72"/>
      <c r="AR510" s="71">
        <v>436</v>
      </c>
      <c r="AS510" s="71">
        <v>122</v>
      </c>
      <c r="AT510" s="71">
        <v>0</v>
      </c>
      <c r="AU510" s="71">
        <v>0</v>
      </c>
      <c r="AV510" s="71">
        <v>1</v>
      </c>
      <c r="AW510" s="71">
        <v>0</v>
      </c>
      <c r="AX510" s="71"/>
      <c r="AY510" s="72"/>
      <c r="AZ510" s="71">
        <v>1953.5</v>
      </c>
      <c r="BA510" s="71">
        <v>21490.799999999999</v>
      </c>
      <c r="BB510" s="71">
        <v>0</v>
      </c>
      <c r="BC510" s="71">
        <v>0</v>
      </c>
      <c r="BD510" s="71">
        <v>110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2398</v>
      </c>
      <c r="B511" s="70">
        <v>170</v>
      </c>
      <c r="C511" s="70">
        <v>20</v>
      </c>
      <c r="D511" s="70">
        <v>10</v>
      </c>
      <c r="E511" s="70">
        <v>2023</v>
      </c>
      <c r="F511" s="70" t="s">
        <v>1539</v>
      </c>
      <c r="G511" s="70" t="s">
        <v>2378</v>
      </c>
      <c r="H511" s="70" t="s">
        <v>2379</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447</v>
      </c>
      <c r="AS511" s="71">
        <v>122</v>
      </c>
      <c r="AT511" s="71">
        <v>0</v>
      </c>
      <c r="AU511" s="71">
        <v>0</v>
      </c>
      <c r="AV511" s="71">
        <v>1</v>
      </c>
      <c r="AW511" s="71">
        <v>0</v>
      </c>
      <c r="AX511" s="71"/>
      <c r="AY511" s="72"/>
      <c r="AZ511" s="71">
        <v>2004.9</v>
      </c>
      <c r="BA511" s="71">
        <v>21490.799999999999</v>
      </c>
      <c r="BB511" s="71">
        <v>0</v>
      </c>
      <c r="BC511" s="71">
        <v>0</v>
      </c>
      <c r="BD511" s="71">
        <v>110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2399</v>
      </c>
      <c r="B512" s="70">
        <v>170</v>
      </c>
      <c r="C512" s="70">
        <v>21</v>
      </c>
      <c r="D512" s="70">
        <v>10</v>
      </c>
      <c r="E512" s="70">
        <v>2024</v>
      </c>
      <c r="F512" s="70" t="s">
        <v>1554</v>
      </c>
      <c r="G512" s="70" t="s">
        <v>2378</v>
      </c>
      <c r="H512" s="70" t="s">
        <v>2379</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2400</v>
      </c>
      <c r="B513" s="70">
        <v>120</v>
      </c>
      <c r="C513" s="70">
        <v>1</v>
      </c>
      <c r="D513" s="70">
        <v>8</v>
      </c>
      <c r="E513" s="70">
        <v>1990</v>
      </c>
      <c r="F513" s="70" t="s">
        <v>787</v>
      </c>
      <c r="G513" s="70" t="s">
        <v>2401</v>
      </c>
      <c r="H513" s="70" t="s">
        <v>2402</v>
      </c>
      <c r="I513" s="148"/>
      <c r="J513" s="71">
        <v>33.060591160740337</v>
      </c>
      <c r="K513" s="71">
        <v>2.0786893980330259</v>
      </c>
      <c r="L513" s="71">
        <v>17.016484054809791</v>
      </c>
      <c r="M513" s="71">
        <v>17.135585771707341</v>
      </c>
      <c r="N513" s="71">
        <v>19.344347143814861</v>
      </c>
      <c r="O513" s="71">
        <v>17.154873317137479</v>
      </c>
      <c r="P513" s="71">
        <v>23.91159282847131</v>
      </c>
      <c r="Q513" s="71">
        <v>1.4147043503551799</v>
      </c>
      <c r="R513" s="71">
        <v>0</v>
      </c>
      <c r="S513" s="71">
        <v>1.2876049288780029</v>
      </c>
      <c r="T513" s="72"/>
      <c r="U513" s="71">
        <v>1142422</v>
      </c>
      <c r="V513" s="71">
        <v>705</v>
      </c>
      <c r="W513" s="71">
        <v>185</v>
      </c>
      <c r="X513" s="71">
        <v>6644</v>
      </c>
      <c r="Y513" s="71">
        <v>8346</v>
      </c>
      <c r="Z513" s="71">
        <v>7056</v>
      </c>
      <c r="AA513" s="71">
        <v>5806</v>
      </c>
      <c r="AB513" s="71">
        <v>22970</v>
      </c>
      <c r="AC513" s="71">
        <v>0</v>
      </c>
      <c r="AD513" s="71">
        <v>1.2876049288780029</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2403</v>
      </c>
      <c r="B514" s="70">
        <v>121</v>
      </c>
      <c r="C514" s="70">
        <v>2</v>
      </c>
      <c r="D514" s="70">
        <v>8</v>
      </c>
      <c r="E514" s="70">
        <v>2005</v>
      </c>
      <c r="F514" s="70" t="s">
        <v>789</v>
      </c>
      <c r="G514" s="70" t="s">
        <v>2401</v>
      </c>
      <c r="H514" s="70" t="s">
        <v>2402</v>
      </c>
      <c r="I514" s="148"/>
      <c r="J514" s="71">
        <v>28.058577065094632</v>
      </c>
      <c r="K514" s="71">
        <v>1.8023248835561829</v>
      </c>
      <c r="L514" s="71">
        <v>21.28139910301989</v>
      </c>
      <c r="M514" s="71">
        <v>30.508934619906011</v>
      </c>
      <c r="N514" s="71">
        <v>23.561285869749049</v>
      </c>
      <c r="O514" s="71">
        <v>26.1783374697923</v>
      </c>
      <c r="P514" s="71">
        <v>25.062858924042551</v>
      </c>
      <c r="Q514" s="71">
        <v>1.3025955475539399</v>
      </c>
      <c r="R514" s="71">
        <v>0</v>
      </c>
      <c r="S514" s="71">
        <v>0</v>
      </c>
      <c r="T514" s="72"/>
      <c r="U514" s="71">
        <v>1203370</v>
      </c>
      <c r="V514" s="71">
        <v>777</v>
      </c>
      <c r="W514" s="71">
        <v>208</v>
      </c>
      <c r="X514" s="71">
        <v>6312</v>
      </c>
      <c r="Y514" s="71">
        <v>9284</v>
      </c>
      <c r="Z514" s="71">
        <v>12460</v>
      </c>
      <c r="AA514" s="71">
        <v>4984</v>
      </c>
      <c r="AB514" s="71">
        <v>22110</v>
      </c>
      <c r="AC514" s="71">
        <v>0</v>
      </c>
      <c r="AD514" s="71">
        <v>0</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2404</v>
      </c>
      <c r="B515" s="70">
        <v>122</v>
      </c>
      <c r="C515" s="70">
        <v>3</v>
      </c>
      <c r="D515" s="70">
        <v>8</v>
      </c>
      <c r="E515" s="70">
        <v>2006</v>
      </c>
      <c r="F515" s="70" t="s">
        <v>790</v>
      </c>
      <c r="G515" s="70" t="s">
        <v>2401</v>
      </c>
      <c r="H515" s="70" t="s">
        <v>2402</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2405</v>
      </c>
      <c r="B516" s="70">
        <v>123</v>
      </c>
      <c r="C516" s="70">
        <v>4</v>
      </c>
      <c r="D516" s="70">
        <v>8</v>
      </c>
      <c r="E516" s="70">
        <v>2007</v>
      </c>
      <c r="F516" s="70" t="s">
        <v>791</v>
      </c>
      <c r="G516" s="70" t="s">
        <v>2401</v>
      </c>
      <c r="H516" s="70" t="s">
        <v>2402</v>
      </c>
      <c r="I516" s="148"/>
      <c r="J516" s="71">
        <v>27.713311706218072</v>
      </c>
      <c r="K516" s="71">
        <v>1.6569587588764541</v>
      </c>
      <c r="L516" s="71">
        <v>17.04226613328278</v>
      </c>
      <c r="M516" s="71">
        <v>30.20166721027126</v>
      </c>
      <c r="N516" s="71">
        <v>25.941448405731201</v>
      </c>
      <c r="O516" s="71">
        <v>25.64515688704854</v>
      </c>
      <c r="P516" s="71">
        <v>24.363118228960118</v>
      </c>
      <c r="Q516" s="71">
        <v>1.3656183972252101</v>
      </c>
      <c r="R516" s="71">
        <v>0</v>
      </c>
      <c r="S516" s="71">
        <v>0</v>
      </c>
      <c r="T516" s="72"/>
      <c r="U516" s="71">
        <v>1327878</v>
      </c>
      <c r="V516" s="71">
        <v>744</v>
      </c>
      <c r="W516" s="71">
        <v>190</v>
      </c>
      <c r="X516" s="71">
        <v>7812</v>
      </c>
      <c r="Y516" s="71">
        <v>9393</v>
      </c>
      <c r="Z516" s="71">
        <v>12689</v>
      </c>
      <c r="AA516" s="71">
        <v>4771</v>
      </c>
      <c r="AB516" s="71">
        <v>21954</v>
      </c>
      <c r="AC516" s="71">
        <v>0</v>
      </c>
      <c r="AD516" s="71">
        <v>0</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2406</v>
      </c>
      <c r="B517" s="70">
        <v>124</v>
      </c>
      <c r="C517" s="70">
        <v>5</v>
      </c>
      <c r="D517" s="70">
        <v>8</v>
      </c>
      <c r="E517" s="70">
        <v>2008</v>
      </c>
      <c r="F517" s="70" t="s">
        <v>792</v>
      </c>
      <c r="G517" s="70" t="s">
        <v>2401</v>
      </c>
      <c r="H517" s="70" t="s">
        <v>2402</v>
      </c>
      <c r="I517" s="148"/>
      <c r="J517" s="71">
        <v>24.748684313412841</v>
      </c>
      <c r="K517" s="71">
        <v>1.2244280180552669</v>
      </c>
      <c r="L517" s="71">
        <v>15.07353428223229</v>
      </c>
      <c r="M517" s="71">
        <v>31.680487959172691</v>
      </c>
      <c r="N517" s="71">
        <v>22.024062590903231</v>
      </c>
      <c r="O517" s="71">
        <v>24.943494601736401</v>
      </c>
      <c r="P517" s="71">
        <v>23.636559443412828</v>
      </c>
      <c r="Q517" s="71">
        <v>1.3366662813319901</v>
      </c>
      <c r="R517" s="71">
        <v>0</v>
      </c>
      <c r="S517" s="71">
        <v>0</v>
      </c>
      <c r="T517" s="72"/>
      <c r="U517" s="71">
        <v>1279965</v>
      </c>
      <c r="V517" s="71">
        <v>744</v>
      </c>
      <c r="W517" s="71">
        <v>190</v>
      </c>
      <c r="X517" s="71">
        <v>7812</v>
      </c>
      <c r="Y517" s="71">
        <v>9434</v>
      </c>
      <c r="Z517" s="71">
        <v>12775</v>
      </c>
      <c r="AA517" s="71">
        <v>4634</v>
      </c>
      <c r="AB517" s="71">
        <v>21842</v>
      </c>
      <c r="AC517" s="71">
        <v>0</v>
      </c>
      <c r="AD517" s="71">
        <v>0</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2407</v>
      </c>
      <c r="B518" s="70">
        <v>125</v>
      </c>
      <c r="C518" s="70">
        <v>6</v>
      </c>
      <c r="D518" s="70">
        <v>8</v>
      </c>
      <c r="E518" s="70">
        <v>2009</v>
      </c>
      <c r="F518" s="70" t="s">
        <v>176</v>
      </c>
      <c r="G518" s="70" t="s">
        <v>2401</v>
      </c>
      <c r="H518" s="70" t="s">
        <v>2402</v>
      </c>
      <c r="I518" s="148"/>
      <c r="J518" s="71">
        <v>27.361133245800051</v>
      </c>
      <c r="K518" s="71">
        <v>1.1646768386747079</v>
      </c>
      <c r="L518" s="71">
        <v>21.16206744487393</v>
      </c>
      <c r="M518" s="71">
        <v>32.201715800109007</v>
      </c>
      <c r="N518" s="71">
        <v>20.802620866050709</v>
      </c>
      <c r="O518" s="71">
        <v>25.401344402237559</v>
      </c>
      <c r="P518" s="71">
        <v>22.914523123083821</v>
      </c>
      <c r="Q518" s="71">
        <v>1.2550255307007601</v>
      </c>
      <c r="R518" s="71">
        <v>0</v>
      </c>
      <c r="S518" s="71">
        <v>0</v>
      </c>
      <c r="T518" s="72"/>
      <c r="U518" s="71">
        <v>1256003</v>
      </c>
      <c r="V518" s="71">
        <v>640</v>
      </c>
      <c r="W518" s="71">
        <v>363</v>
      </c>
      <c r="X518" s="71">
        <v>8291</v>
      </c>
      <c r="Y518" s="71">
        <v>9315</v>
      </c>
      <c r="Z518" s="71">
        <v>12841</v>
      </c>
      <c r="AA518" s="71">
        <v>4612</v>
      </c>
      <c r="AB518" s="71">
        <v>21528</v>
      </c>
      <c r="AC518" s="71">
        <v>0</v>
      </c>
      <c r="AD518" s="71">
        <v>0</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19.826000000000001</v>
      </c>
      <c r="BK518" s="71">
        <v>0</v>
      </c>
      <c r="BL518" s="71">
        <v>0</v>
      </c>
      <c r="BM518" s="71">
        <v>0</v>
      </c>
      <c r="BN518" s="72"/>
      <c r="BO518" s="71">
        <v>0</v>
      </c>
      <c r="BP518" s="71">
        <v>0</v>
      </c>
      <c r="BQ518" s="71">
        <v>2</v>
      </c>
      <c r="BR518" s="71">
        <v>0</v>
      </c>
      <c r="BS518" s="71">
        <v>0</v>
      </c>
      <c r="BT518" s="71">
        <v>0</v>
      </c>
      <c r="BU518"/>
      <c r="BV518" s="70">
        <v>19.826000000000001</v>
      </c>
      <c r="BW518" s="70">
        <v>0</v>
      </c>
      <c r="BX518" s="70">
        <v>0</v>
      </c>
      <c r="BY518" s="70">
        <v>0</v>
      </c>
      <c r="BZ518" s="70">
        <v>0</v>
      </c>
      <c r="CA518" s="70">
        <v>0</v>
      </c>
      <c r="CB518" s="70">
        <v>0</v>
      </c>
      <c r="CC518" s="70">
        <v>0</v>
      </c>
      <c r="CD518" s="70">
        <v>0</v>
      </c>
    </row>
    <row r="519" spans="1:82">
      <c r="A519" s="70" t="s">
        <v>2408</v>
      </c>
      <c r="B519" s="70">
        <v>126</v>
      </c>
      <c r="C519" s="70">
        <v>7</v>
      </c>
      <c r="D519" s="70">
        <v>8</v>
      </c>
      <c r="E519" s="70">
        <v>2010</v>
      </c>
      <c r="F519" s="70" t="s">
        <v>177</v>
      </c>
      <c r="G519" s="70" t="s">
        <v>2401</v>
      </c>
      <c r="H519" s="70" t="s">
        <v>2402</v>
      </c>
      <c r="I519" s="148"/>
      <c r="J519" s="71">
        <v>25.178160567259258</v>
      </c>
      <c r="K519" s="71">
        <v>1.2731347742881991</v>
      </c>
      <c r="L519" s="71">
        <v>19.211209338268461</v>
      </c>
      <c r="M519" s="71">
        <v>34.382094912216473</v>
      </c>
      <c r="N519" s="71">
        <v>25.154010468151959</v>
      </c>
      <c r="O519" s="71">
        <v>25.48863079866495</v>
      </c>
      <c r="P519" s="71">
        <v>23.251750739477181</v>
      </c>
      <c r="Q519" s="71">
        <v>1.300676258412</v>
      </c>
      <c r="R519" s="71">
        <v>0</v>
      </c>
      <c r="S519" s="71">
        <v>0</v>
      </c>
      <c r="T519" s="72"/>
      <c r="U519" s="71">
        <v>1228188</v>
      </c>
      <c r="V519" s="71">
        <v>640</v>
      </c>
      <c r="W519" s="71">
        <v>363</v>
      </c>
      <c r="X519" s="71">
        <v>8291</v>
      </c>
      <c r="Y519" s="71">
        <v>9317</v>
      </c>
      <c r="Z519" s="71">
        <v>12945</v>
      </c>
      <c r="AA519" s="71">
        <v>4563</v>
      </c>
      <c r="AB519" s="71">
        <v>21379</v>
      </c>
      <c r="AC519" s="71">
        <v>0</v>
      </c>
      <c r="AD519" s="71">
        <v>0</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19.117000000000001</v>
      </c>
      <c r="BK519" s="71">
        <v>0</v>
      </c>
      <c r="BL519" s="71">
        <v>0</v>
      </c>
      <c r="BM519" s="71">
        <v>0</v>
      </c>
      <c r="BN519" s="72"/>
      <c r="BO519" s="71">
        <v>0</v>
      </c>
      <c r="BP519" s="71">
        <v>0</v>
      </c>
      <c r="BQ519" s="71">
        <v>2</v>
      </c>
      <c r="BR519" s="71">
        <v>0</v>
      </c>
      <c r="BS519" s="71">
        <v>0</v>
      </c>
      <c r="BT519" s="71">
        <v>0</v>
      </c>
      <c r="BU519"/>
      <c r="BV519" s="70">
        <v>19.117000000000001</v>
      </c>
      <c r="BW519" s="70">
        <v>0</v>
      </c>
      <c r="BX519" s="70">
        <v>0</v>
      </c>
      <c r="BY519" s="70">
        <v>0</v>
      </c>
      <c r="BZ519" s="70">
        <v>0</v>
      </c>
      <c r="CA519" s="70">
        <v>0</v>
      </c>
      <c r="CB519" s="70">
        <v>0</v>
      </c>
      <c r="CC519" s="70">
        <v>0</v>
      </c>
      <c r="CD519" s="70">
        <v>0</v>
      </c>
    </row>
    <row r="520" spans="1:82">
      <c r="A520" s="70" t="s">
        <v>2409</v>
      </c>
      <c r="B520" s="70">
        <v>127</v>
      </c>
      <c r="C520" s="70">
        <v>8</v>
      </c>
      <c r="D520" s="70">
        <v>8</v>
      </c>
      <c r="E520" s="70">
        <v>2011</v>
      </c>
      <c r="F520" s="70" t="s">
        <v>178</v>
      </c>
      <c r="G520" s="1064" t="s">
        <v>2401</v>
      </c>
      <c r="H520" s="70" t="s">
        <v>2402</v>
      </c>
      <c r="I520" s="148"/>
      <c r="J520" s="71">
        <v>31.360364716622399</v>
      </c>
      <c r="K520" s="71">
        <v>1.5555155245107679</v>
      </c>
      <c r="L520" s="71">
        <v>19.63164979380177</v>
      </c>
      <c r="M520" s="71">
        <v>45.789022765310627</v>
      </c>
      <c r="N520" s="71">
        <v>31.879521271743592</v>
      </c>
      <c r="O520" s="71">
        <v>25.131668782719995</v>
      </c>
      <c r="P520" s="71">
        <v>22.099812258770783</v>
      </c>
      <c r="Q520" s="71">
        <v>1.4923849709963199</v>
      </c>
      <c r="R520" s="71">
        <v>0</v>
      </c>
      <c r="S520" s="71">
        <v>0</v>
      </c>
      <c r="T520" s="72"/>
      <c r="U520" s="71">
        <v>1392575</v>
      </c>
      <c r="V520" s="71">
        <v>640</v>
      </c>
      <c r="W520" s="71">
        <v>363</v>
      </c>
      <c r="X520" s="71">
        <v>8291</v>
      </c>
      <c r="Y520" s="71">
        <v>9340</v>
      </c>
      <c r="Z520" s="71">
        <v>13041</v>
      </c>
      <c r="AA520" s="71">
        <v>4466</v>
      </c>
      <c r="AB520" s="71">
        <v>21266</v>
      </c>
      <c r="AC520" s="71">
        <v>0</v>
      </c>
      <c r="AD520" s="71">
        <v>0</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20.861000000000001</v>
      </c>
      <c r="BK520" s="71">
        <v>0</v>
      </c>
      <c r="BL520" s="71">
        <v>0</v>
      </c>
      <c r="BM520" s="71">
        <v>0</v>
      </c>
      <c r="BN520" s="72"/>
      <c r="BO520" s="71">
        <v>0</v>
      </c>
      <c r="BP520" s="71">
        <v>0</v>
      </c>
      <c r="BQ520" s="71">
        <v>2</v>
      </c>
      <c r="BR520" s="71">
        <v>0</v>
      </c>
      <c r="BS520" s="71">
        <v>0</v>
      </c>
      <c r="BT520" s="71">
        <v>0</v>
      </c>
      <c r="BU520"/>
      <c r="BV520" s="70">
        <v>20.861000000000001</v>
      </c>
      <c r="BW520" s="70">
        <v>0</v>
      </c>
      <c r="BX520" s="70">
        <v>0</v>
      </c>
      <c r="BY520" s="70">
        <v>0</v>
      </c>
      <c r="BZ520" s="70">
        <v>0</v>
      </c>
      <c r="CA520" s="70">
        <v>0</v>
      </c>
      <c r="CB520" s="70">
        <v>0</v>
      </c>
      <c r="CC520" s="70">
        <v>0</v>
      </c>
      <c r="CD520" s="70">
        <v>0</v>
      </c>
    </row>
    <row r="521" spans="1:82">
      <c r="A521" s="70" t="s">
        <v>2410</v>
      </c>
      <c r="B521" s="70">
        <v>128</v>
      </c>
      <c r="C521" s="70">
        <v>9</v>
      </c>
      <c r="D521" s="70">
        <v>8</v>
      </c>
      <c r="E521" s="70">
        <v>2012</v>
      </c>
      <c r="F521" s="70" t="s">
        <v>179</v>
      </c>
      <c r="G521" s="1064" t="s">
        <v>2401</v>
      </c>
      <c r="H521" s="70" t="s">
        <v>2402</v>
      </c>
      <c r="I521" s="148"/>
      <c r="J521" s="71">
        <v>32.423668864737962</v>
      </c>
      <c r="K521" s="71">
        <v>1.5093281607678699</v>
      </c>
      <c r="L521" s="71">
        <v>19.588433397563559</v>
      </c>
      <c r="M521" s="71">
        <v>50.913550592954252</v>
      </c>
      <c r="N521" s="71">
        <v>33.231671411741509</v>
      </c>
      <c r="O521" s="71">
        <v>25.385126996772968</v>
      </c>
      <c r="P521" s="71">
        <v>21.429291313958849</v>
      </c>
      <c r="Q521" s="71">
        <v>1.6244960371202199</v>
      </c>
      <c r="R521" s="71">
        <v>0</v>
      </c>
      <c r="S521" s="71">
        <v>0</v>
      </c>
      <c r="T521" s="72"/>
      <c r="U521" s="71">
        <v>1512364</v>
      </c>
      <c r="V521" s="71">
        <v>640</v>
      </c>
      <c r="W521" s="71">
        <v>363</v>
      </c>
      <c r="X521" s="71">
        <v>8291</v>
      </c>
      <c r="Y521" s="71">
        <v>9460</v>
      </c>
      <c r="Z521" s="71">
        <v>13277</v>
      </c>
      <c r="AA521" s="71">
        <v>4306</v>
      </c>
      <c r="AB521" s="71">
        <v>21306</v>
      </c>
      <c r="AC521" s="71">
        <v>0</v>
      </c>
      <c r="AD521" s="71">
        <v>0</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23.776</v>
      </c>
      <c r="BK521" s="71">
        <v>0</v>
      </c>
      <c r="BL521" s="71">
        <v>0</v>
      </c>
      <c r="BM521" s="71">
        <v>0</v>
      </c>
      <c r="BN521" s="72"/>
      <c r="BO521" s="71">
        <v>0</v>
      </c>
      <c r="BP521" s="71">
        <v>0</v>
      </c>
      <c r="BQ521" s="71">
        <v>2</v>
      </c>
      <c r="BR521" s="71">
        <v>0</v>
      </c>
      <c r="BS521" s="71">
        <v>0</v>
      </c>
      <c r="BT521" s="71">
        <v>0</v>
      </c>
      <c r="BU521"/>
      <c r="BV521" s="70">
        <v>23.776</v>
      </c>
      <c r="BW521" s="70">
        <v>0</v>
      </c>
      <c r="BX521" s="70">
        <v>0</v>
      </c>
      <c r="BY521" s="70">
        <v>0</v>
      </c>
      <c r="BZ521" s="70">
        <v>0</v>
      </c>
      <c r="CA521" s="70">
        <v>0</v>
      </c>
      <c r="CB521" s="70">
        <v>0</v>
      </c>
      <c r="CC521" s="70">
        <v>0</v>
      </c>
      <c r="CD521" s="70">
        <v>0</v>
      </c>
    </row>
    <row r="522" spans="1:82">
      <c r="A522" s="70" t="s">
        <v>2411</v>
      </c>
      <c r="B522" s="70">
        <v>129</v>
      </c>
      <c r="C522" s="70">
        <v>10</v>
      </c>
      <c r="D522" s="70">
        <v>8</v>
      </c>
      <c r="E522" s="70">
        <v>2013</v>
      </c>
      <c r="F522" s="70" t="s">
        <v>180</v>
      </c>
      <c r="G522" s="70" t="s">
        <v>2401</v>
      </c>
      <c r="H522" s="70" t="s">
        <v>2402</v>
      </c>
      <c r="I522" s="148"/>
      <c r="J522" s="71">
        <v>47.876250662648083</v>
      </c>
      <c r="K522" s="71">
        <v>1.26436840115283</v>
      </c>
      <c r="L522" s="71">
        <v>17.260976630998961</v>
      </c>
      <c r="M522" s="71">
        <v>43.915619048148322</v>
      </c>
      <c r="N522" s="71">
        <v>35.387121973792873</v>
      </c>
      <c r="O522" s="71">
        <v>24.635104149356131</v>
      </c>
      <c r="P522" s="71">
        <v>20.945560916087576</v>
      </c>
      <c r="Q522" s="71">
        <v>1.6546211783392499</v>
      </c>
      <c r="R522" s="71">
        <v>0</v>
      </c>
      <c r="S522" s="71">
        <v>0</v>
      </c>
      <c r="T522" s="72"/>
      <c r="U522" s="71">
        <v>2031799</v>
      </c>
      <c r="V522" s="71">
        <v>640</v>
      </c>
      <c r="W522" s="71">
        <v>363</v>
      </c>
      <c r="X522" s="71">
        <v>8291</v>
      </c>
      <c r="Y522" s="71">
        <v>9542</v>
      </c>
      <c r="Z522" s="71">
        <v>13460</v>
      </c>
      <c r="AA522" s="71">
        <v>4193</v>
      </c>
      <c r="AB522" s="71">
        <v>21390</v>
      </c>
      <c r="AC522" s="71">
        <v>0</v>
      </c>
      <c r="AD522" s="71">
        <v>0</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26.06</v>
      </c>
      <c r="BK522" s="71">
        <v>0</v>
      </c>
      <c r="BL522" s="71">
        <v>0</v>
      </c>
      <c r="BM522" s="71">
        <v>0</v>
      </c>
      <c r="BN522" s="72"/>
      <c r="BO522" s="71">
        <v>0</v>
      </c>
      <c r="BP522" s="71">
        <v>0</v>
      </c>
      <c r="BQ522" s="71">
        <v>2</v>
      </c>
      <c r="BR522" s="71">
        <v>0</v>
      </c>
      <c r="BS522" s="71">
        <v>0</v>
      </c>
      <c r="BT522" s="71">
        <v>0</v>
      </c>
      <c r="BU522"/>
      <c r="BV522" s="70">
        <v>26.06</v>
      </c>
      <c r="BW522" s="70">
        <v>0</v>
      </c>
      <c r="BX522" s="70">
        <v>0</v>
      </c>
      <c r="BY522" s="70">
        <v>0</v>
      </c>
      <c r="BZ522" s="70">
        <v>0</v>
      </c>
      <c r="CA522" s="70">
        <v>0</v>
      </c>
      <c r="CB522" s="70">
        <v>0</v>
      </c>
      <c r="CC522" s="70">
        <v>0</v>
      </c>
      <c r="CD522" s="70">
        <v>0</v>
      </c>
    </row>
    <row r="523" spans="1:82">
      <c r="A523" s="70" t="s">
        <v>2412</v>
      </c>
      <c r="B523" s="70">
        <v>130</v>
      </c>
      <c r="C523" s="70">
        <v>11</v>
      </c>
      <c r="D523" s="70">
        <v>8</v>
      </c>
      <c r="E523" s="70">
        <v>2014</v>
      </c>
      <c r="F523" s="70" t="s">
        <v>181</v>
      </c>
      <c r="G523" s="70" t="s">
        <v>2401</v>
      </c>
      <c r="H523" s="70" t="s">
        <v>2402</v>
      </c>
      <c r="I523" s="148"/>
      <c r="J523" s="71">
        <v>46.057523946510088</v>
      </c>
      <c r="K523" s="71">
        <v>1.0440291985103369</v>
      </c>
      <c r="L523" s="71">
        <v>10.26031635172736</v>
      </c>
      <c r="M523" s="71">
        <v>39.005368426992121</v>
      </c>
      <c r="N523" s="71">
        <v>34.294459473980773</v>
      </c>
      <c r="O523" s="71">
        <v>24.034925268192328</v>
      </c>
      <c r="P523" s="71">
        <v>21.014262110264902</v>
      </c>
      <c r="Q523" s="71">
        <v>1.58105355097294</v>
      </c>
      <c r="R523" s="71">
        <v>0</v>
      </c>
      <c r="S523" s="71">
        <v>0</v>
      </c>
      <c r="T523" s="72"/>
      <c r="U523" s="71">
        <v>2070950</v>
      </c>
      <c r="V523" s="71">
        <v>458</v>
      </c>
      <c r="W523" s="71">
        <v>255</v>
      </c>
      <c r="X523" s="71">
        <v>7610</v>
      </c>
      <c r="Y523" s="71">
        <v>9587</v>
      </c>
      <c r="Z523" s="71">
        <v>13831</v>
      </c>
      <c r="AA523" s="71">
        <v>4185</v>
      </c>
      <c r="AB523" s="71">
        <v>21303</v>
      </c>
      <c r="AC523" s="71">
        <v>0</v>
      </c>
      <c r="AD523" s="71">
        <v>0</v>
      </c>
      <c r="AE523" s="72"/>
      <c r="AF523" s="71"/>
      <c r="AG523" s="71"/>
      <c r="AH523" s="71"/>
      <c r="AI523" s="71"/>
      <c r="AJ523" s="71"/>
      <c r="AK523" s="71"/>
      <c r="AL523" s="71"/>
      <c r="AM523" s="71"/>
      <c r="AN523" s="71"/>
      <c r="AO523" s="71"/>
      <c r="AP523" s="71"/>
      <c r="AQ523" s="72"/>
      <c r="AR523" s="71">
        <v>632</v>
      </c>
      <c r="AS523" s="71">
        <v>200</v>
      </c>
      <c r="AT523" s="71">
        <v>0</v>
      </c>
      <c r="AU523" s="71">
        <v>0</v>
      </c>
      <c r="AV523" s="71">
        <v>0</v>
      </c>
      <c r="AW523" s="71">
        <v>0</v>
      </c>
      <c r="AX523" s="71"/>
      <c r="AY523" s="72"/>
      <c r="AZ523" s="71">
        <v>2906.83</v>
      </c>
      <c r="BA523" s="71">
        <v>16067.88</v>
      </c>
      <c r="BB523" s="71">
        <v>0</v>
      </c>
      <c r="BC523" s="71">
        <v>0</v>
      </c>
      <c r="BD523" s="71">
        <v>0</v>
      </c>
      <c r="BE523" s="71">
        <v>0</v>
      </c>
      <c r="BF523" s="71"/>
      <c r="BG523" s="72"/>
      <c r="BH523" s="71">
        <v>0</v>
      </c>
      <c r="BI523" s="71">
        <v>0</v>
      </c>
      <c r="BJ523" s="71">
        <v>26.550999999999998</v>
      </c>
      <c r="BK523" s="71">
        <v>0</v>
      </c>
      <c r="BL523" s="71">
        <v>0</v>
      </c>
      <c r="BM523" s="71">
        <v>0</v>
      </c>
      <c r="BN523" s="72"/>
      <c r="BO523" s="71">
        <v>0</v>
      </c>
      <c r="BP523" s="71">
        <v>0</v>
      </c>
      <c r="BQ523" s="71">
        <v>2</v>
      </c>
      <c r="BR523" s="71">
        <v>0</v>
      </c>
      <c r="BS523" s="71">
        <v>0</v>
      </c>
      <c r="BT523" s="71">
        <v>0</v>
      </c>
      <c r="BU523"/>
      <c r="BV523" s="70">
        <v>26.550999999999998</v>
      </c>
      <c r="BW523" s="70">
        <v>0</v>
      </c>
      <c r="BX523" s="70">
        <v>0</v>
      </c>
      <c r="BY523" s="70">
        <v>0</v>
      </c>
      <c r="BZ523" s="70">
        <v>0</v>
      </c>
      <c r="CA523" s="70">
        <v>0</v>
      </c>
      <c r="CB523" s="70">
        <v>0</v>
      </c>
      <c r="CC523" s="70">
        <v>0</v>
      </c>
      <c r="CD523" s="70">
        <v>0</v>
      </c>
    </row>
    <row r="524" spans="1:82">
      <c r="A524" s="70" t="s">
        <v>2413</v>
      </c>
      <c r="B524" s="70">
        <v>131</v>
      </c>
      <c r="C524" s="70">
        <v>12</v>
      </c>
      <c r="D524" s="70">
        <v>8</v>
      </c>
      <c r="E524" s="70">
        <v>2015</v>
      </c>
      <c r="F524" s="70" t="s">
        <v>182</v>
      </c>
      <c r="G524" s="70" t="s">
        <v>2401</v>
      </c>
      <c r="H524" s="70" t="s">
        <v>2402</v>
      </c>
      <c r="I524" s="148"/>
      <c r="J524" s="71">
        <v>38.487590111185561</v>
      </c>
      <c r="K524" s="71">
        <v>0.9873127778824663</v>
      </c>
      <c r="L524" s="71">
        <v>12.03693333918226</v>
      </c>
      <c r="M524" s="71">
        <v>45.032309974099427</v>
      </c>
      <c r="N524" s="71">
        <v>29.86575830357458</v>
      </c>
      <c r="O524" s="71">
        <v>23.671566992938306</v>
      </c>
      <c r="P524" s="71">
        <v>20.910257496477449</v>
      </c>
      <c r="Q524" s="71">
        <v>1.53343667871364</v>
      </c>
      <c r="R524" s="71">
        <v>0</v>
      </c>
      <c r="S524" s="71">
        <v>0</v>
      </c>
      <c r="T524" s="72"/>
      <c r="U524" s="71">
        <v>1956736</v>
      </c>
      <c r="V524" s="71">
        <v>458</v>
      </c>
      <c r="W524" s="71">
        <v>255</v>
      </c>
      <c r="X524" s="71">
        <v>7610</v>
      </c>
      <c r="Y524" s="71">
        <v>9588</v>
      </c>
      <c r="Z524" s="71">
        <v>13753</v>
      </c>
      <c r="AA524" s="71">
        <v>4161</v>
      </c>
      <c r="AB524" s="71">
        <v>21106</v>
      </c>
      <c r="AC524" s="71">
        <v>0</v>
      </c>
      <c r="AD524" s="71">
        <v>0</v>
      </c>
      <c r="AE524" s="72"/>
      <c r="AF524" s="71">
        <v>33071571.33795945</v>
      </c>
      <c r="AG524" s="71">
        <v>765918.5476882474</v>
      </c>
      <c r="AH524" s="71">
        <v>1710694.1726239021</v>
      </c>
      <c r="AI524" s="71">
        <v>46289367.15262191</v>
      </c>
      <c r="AJ524" s="71">
        <v>49092844.634649239</v>
      </c>
      <c r="AK524" s="71">
        <v>0</v>
      </c>
      <c r="AL524" s="71">
        <v>0</v>
      </c>
      <c r="AM524" s="71">
        <v>2892488.763659915</v>
      </c>
      <c r="AN524" s="71">
        <v>0</v>
      </c>
      <c r="AO524" s="71">
        <v>0</v>
      </c>
      <c r="AP524" s="71">
        <v>133822884.60920267</v>
      </c>
      <c r="AQ524" s="72"/>
      <c r="AR524" s="71">
        <v>690</v>
      </c>
      <c r="AS524" s="71">
        <v>255</v>
      </c>
      <c r="AT524" s="71">
        <v>0</v>
      </c>
      <c r="AU524" s="71">
        <v>0</v>
      </c>
      <c r="AV524" s="71">
        <v>0</v>
      </c>
      <c r="AW524" s="71">
        <v>0</v>
      </c>
      <c r="AX524" s="71"/>
      <c r="AY524" s="72"/>
      <c r="AZ524" s="71">
        <v>3273.63</v>
      </c>
      <c r="BA524" s="71">
        <v>20038.48</v>
      </c>
      <c r="BB524" s="71">
        <v>0</v>
      </c>
      <c r="BC524" s="71">
        <v>0</v>
      </c>
      <c r="BD524" s="71">
        <v>0</v>
      </c>
      <c r="BE524" s="71">
        <v>0</v>
      </c>
      <c r="BF524" s="71"/>
      <c r="BG524" s="72"/>
      <c r="BH524" s="71">
        <v>0</v>
      </c>
      <c r="BI524" s="71">
        <v>0</v>
      </c>
      <c r="BJ524" s="71">
        <v>23.411000000000001</v>
      </c>
      <c r="BK524" s="71">
        <v>0</v>
      </c>
      <c r="BL524" s="71">
        <v>0</v>
      </c>
      <c r="BM524" s="71">
        <v>0</v>
      </c>
      <c r="BN524" s="72"/>
      <c r="BO524" s="71">
        <v>0</v>
      </c>
      <c r="BP524" s="71">
        <v>0</v>
      </c>
      <c r="BQ524" s="71">
        <v>2</v>
      </c>
      <c r="BR524" s="71">
        <v>0</v>
      </c>
      <c r="BS524" s="71">
        <v>0</v>
      </c>
      <c r="BT524" s="71">
        <v>0</v>
      </c>
      <c r="BU524"/>
      <c r="BV524" s="70">
        <v>23.411000000000001</v>
      </c>
      <c r="BW524" s="70">
        <v>0</v>
      </c>
      <c r="BX524" s="70">
        <v>0</v>
      </c>
      <c r="BY524" s="70">
        <v>0</v>
      </c>
      <c r="BZ524" s="70">
        <v>0</v>
      </c>
      <c r="CA524" s="70">
        <v>0</v>
      </c>
      <c r="CB524" s="70">
        <v>0</v>
      </c>
      <c r="CC524" s="70">
        <v>0</v>
      </c>
      <c r="CD524" s="70">
        <v>0</v>
      </c>
    </row>
    <row r="525" spans="1:82">
      <c r="A525" s="70" t="s">
        <v>2414</v>
      </c>
      <c r="B525" s="70">
        <v>132</v>
      </c>
      <c r="C525" s="70">
        <v>13</v>
      </c>
      <c r="D525" s="70">
        <v>8</v>
      </c>
      <c r="E525" s="70">
        <v>2016</v>
      </c>
      <c r="F525" s="70" t="s">
        <v>155</v>
      </c>
      <c r="G525" s="70" t="s">
        <v>2401</v>
      </c>
      <c r="H525" s="70" t="s">
        <v>2402</v>
      </c>
      <c r="I525" s="148"/>
      <c r="J525" s="71">
        <v>32.584947558429185</v>
      </c>
      <c r="K525" s="71">
        <v>0.95345165890353334</v>
      </c>
      <c r="L525" s="71">
        <v>12.721501952584481</v>
      </c>
      <c r="M525" s="71">
        <v>31.803423430803363</v>
      </c>
      <c r="N525" s="71">
        <v>25.671331321431062</v>
      </c>
      <c r="O525" s="71">
        <v>23.504832476256432</v>
      </c>
      <c r="P525" s="71">
        <v>20.100532641209192</v>
      </c>
      <c r="Q525" s="71">
        <v>1.4775513906214719</v>
      </c>
      <c r="R525" s="71">
        <v>0</v>
      </c>
      <c r="S525" s="71">
        <v>0</v>
      </c>
      <c r="T525" s="72"/>
      <c r="U525" s="71">
        <v>1927402</v>
      </c>
      <c r="V525" s="71">
        <v>458</v>
      </c>
      <c r="W525" s="71">
        <v>255</v>
      </c>
      <c r="X525" s="71">
        <v>7610</v>
      </c>
      <c r="Y525" s="71">
        <v>9565</v>
      </c>
      <c r="Z525" s="71">
        <v>13824</v>
      </c>
      <c r="AA525" s="71">
        <v>4137</v>
      </c>
      <c r="AB525" s="71">
        <v>20919</v>
      </c>
      <c r="AC525" s="71">
        <v>0</v>
      </c>
      <c r="AD525" s="71">
        <v>0</v>
      </c>
      <c r="AE525" s="72"/>
      <c r="AF525" s="71">
        <v>28596519.28809958</v>
      </c>
      <c r="AG525" s="71">
        <v>725490.63901727519</v>
      </c>
      <c r="AH525" s="71">
        <v>1449621.803346605</v>
      </c>
      <c r="AI525" s="71">
        <v>47220692.39429526</v>
      </c>
      <c r="AJ525" s="71">
        <v>41496040.803729579</v>
      </c>
      <c r="AK525" s="71">
        <v>0</v>
      </c>
      <c r="AL525" s="71">
        <v>0</v>
      </c>
      <c r="AM525" s="71">
        <v>2869088.467952434</v>
      </c>
      <c r="AN525" s="71">
        <v>0</v>
      </c>
      <c r="AO525" s="71">
        <v>0</v>
      </c>
      <c r="AP525" s="71">
        <v>122357453.39644073</v>
      </c>
      <c r="AQ525" s="72"/>
      <c r="AR525" s="71">
        <v>738</v>
      </c>
      <c r="AS525" s="71">
        <v>281</v>
      </c>
      <c r="AT525" s="71">
        <v>0</v>
      </c>
      <c r="AU525" s="71">
        <v>0</v>
      </c>
      <c r="AV525" s="71">
        <v>0</v>
      </c>
      <c r="AW525" s="71">
        <v>0</v>
      </c>
      <c r="AX525" s="71"/>
      <c r="AY525" s="72"/>
      <c r="AZ525" s="71">
        <v>3570.33</v>
      </c>
      <c r="BA525" s="71">
        <v>22847.98</v>
      </c>
      <c r="BB525" s="71">
        <v>0</v>
      </c>
      <c r="BC525" s="71">
        <v>0</v>
      </c>
      <c r="BD525" s="71">
        <v>0</v>
      </c>
      <c r="BE525" s="71">
        <v>0</v>
      </c>
      <c r="BF525" s="71"/>
      <c r="BG525" s="72"/>
      <c r="BH525" s="71">
        <v>0</v>
      </c>
      <c r="BI525" s="71">
        <v>0</v>
      </c>
      <c r="BJ525" s="71">
        <v>20.51</v>
      </c>
      <c r="BK525" s="71">
        <v>0</v>
      </c>
      <c r="BL525" s="71">
        <v>0</v>
      </c>
      <c r="BM525" s="71">
        <v>0</v>
      </c>
      <c r="BN525" s="72"/>
      <c r="BO525" s="71">
        <v>0</v>
      </c>
      <c r="BP525" s="71">
        <v>0</v>
      </c>
      <c r="BQ525" s="71">
        <v>2</v>
      </c>
      <c r="BR525" s="71">
        <v>0</v>
      </c>
      <c r="BS525" s="71">
        <v>0</v>
      </c>
      <c r="BT525" s="71">
        <v>0</v>
      </c>
      <c r="BU525"/>
      <c r="BV525" s="70">
        <v>20.51</v>
      </c>
      <c r="BW525" s="70">
        <v>0</v>
      </c>
      <c r="BX525" s="70">
        <v>0</v>
      </c>
      <c r="BY525" s="70">
        <v>0</v>
      </c>
      <c r="BZ525" s="70">
        <v>0</v>
      </c>
      <c r="CA525" s="70">
        <v>0</v>
      </c>
      <c r="CB525" s="70">
        <v>0</v>
      </c>
      <c r="CC525" s="70">
        <v>0</v>
      </c>
      <c r="CD525" s="70">
        <v>0</v>
      </c>
    </row>
    <row r="526" spans="1:82">
      <c r="A526" s="70" t="s">
        <v>2415</v>
      </c>
      <c r="B526" s="70">
        <v>133</v>
      </c>
      <c r="C526" s="70">
        <v>14</v>
      </c>
      <c r="D526" s="70">
        <v>8</v>
      </c>
      <c r="E526" s="70">
        <v>2017</v>
      </c>
      <c r="F526" s="70" t="s">
        <v>156</v>
      </c>
      <c r="G526" s="70" t="s">
        <v>2401</v>
      </c>
      <c r="H526" s="70" t="s">
        <v>2402</v>
      </c>
      <c r="I526" s="148"/>
      <c r="J526" s="71">
        <v>29.537212091946</v>
      </c>
      <c r="K526" s="71">
        <v>0.94472257138531446</v>
      </c>
      <c r="L526" s="71">
        <v>10.943155205734744</v>
      </c>
      <c r="M526" s="71">
        <v>26.978340651319456</v>
      </c>
      <c r="N526" s="71">
        <v>26.518209458969533</v>
      </c>
      <c r="O526" s="71">
        <v>23.101219052335335</v>
      </c>
      <c r="P526" s="71">
        <v>19.79456902894092</v>
      </c>
      <c r="Q526" s="71">
        <v>1.41236412244676</v>
      </c>
      <c r="R526" s="71">
        <v>0</v>
      </c>
      <c r="S526" s="71">
        <v>0</v>
      </c>
      <c r="T526" s="72"/>
      <c r="U526" s="71">
        <v>1876483</v>
      </c>
      <c r="V526" s="71">
        <v>458</v>
      </c>
      <c r="W526" s="71">
        <v>255</v>
      </c>
      <c r="X526" s="71">
        <v>7610</v>
      </c>
      <c r="Y526" s="71">
        <v>9535</v>
      </c>
      <c r="Z526" s="71">
        <v>13812</v>
      </c>
      <c r="AA526" s="71">
        <v>4100</v>
      </c>
      <c r="AB526" s="71">
        <v>20678</v>
      </c>
      <c r="AC526" s="71">
        <v>0</v>
      </c>
      <c r="AD526" s="71">
        <v>0</v>
      </c>
      <c r="AE526" s="72"/>
      <c r="AF526" s="71">
        <v>26413390.067501709</v>
      </c>
      <c r="AG526" s="71">
        <v>735581.84403937194</v>
      </c>
      <c r="AH526" s="71">
        <v>1602655.4327769319</v>
      </c>
      <c r="AI526" s="71">
        <v>43365294.871447757</v>
      </c>
      <c r="AJ526" s="71">
        <v>47111558.279145457</v>
      </c>
      <c r="AK526" s="71">
        <v>0</v>
      </c>
      <c r="AL526" s="71">
        <v>0</v>
      </c>
      <c r="AM526" s="71">
        <v>2840472.3896235232</v>
      </c>
      <c r="AN526" s="71">
        <v>0</v>
      </c>
      <c r="AO526" s="71">
        <v>0</v>
      </c>
      <c r="AP526" s="71">
        <v>122068952.88453475</v>
      </c>
      <c r="AQ526" s="72"/>
      <c r="AR526" s="71">
        <v>776</v>
      </c>
      <c r="AS526" s="71">
        <v>309</v>
      </c>
      <c r="AT526" s="71">
        <v>0</v>
      </c>
      <c r="AU526" s="71">
        <v>0</v>
      </c>
      <c r="AV526" s="71">
        <v>0</v>
      </c>
      <c r="AW526" s="71">
        <v>0</v>
      </c>
      <c r="AX526" s="71"/>
      <c r="AY526" s="72"/>
      <c r="AZ526" s="71">
        <v>3816.9</v>
      </c>
      <c r="BA526" s="71">
        <v>23747.180000000011</v>
      </c>
      <c r="BB526" s="71">
        <v>0</v>
      </c>
      <c r="BC526" s="71">
        <v>0</v>
      </c>
      <c r="BD526" s="71">
        <v>0</v>
      </c>
      <c r="BE526" s="71">
        <v>0</v>
      </c>
      <c r="BF526" s="71"/>
      <c r="BG526" s="72"/>
      <c r="BH526" s="71">
        <v>0</v>
      </c>
      <c r="BI526" s="71">
        <v>0</v>
      </c>
      <c r="BJ526" s="71">
        <v>20.428000000000001</v>
      </c>
      <c r="BK526" s="71">
        <v>0</v>
      </c>
      <c r="BL526" s="71">
        <v>0</v>
      </c>
      <c r="BM526" s="71">
        <v>0</v>
      </c>
      <c r="BN526" s="72"/>
      <c r="BO526" s="71">
        <v>0</v>
      </c>
      <c r="BP526" s="71">
        <v>0</v>
      </c>
      <c r="BQ526" s="71">
        <v>2</v>
      </c>
      <c r="BR526" s="71">
        <v>0</v>
      </c>
      <c r="BS526" s="71">
        <v>0</v>
      </c>
      <c r="BT526" s="71">
        <v>0</v>
      </c>
      <c r="BU526"/>
      <c r="BV526" s="70">
        <v>20.428000000000001</v>
      </c>
      <c r="BW526" s="70">
        <v>0</v>
      </c>
      <c r="BX526" s="70">
        <v>0</v>
      </c>
      <c r="BY526" s="70">
        <v>0</v>
      </c>
      <c r="BZ526" s="70">
        <v>0</v>
      </c>
      <c r="CA526" s="70">
        <v>0</v>
      </c>
      <c r="CB526" s="70">
        <v>0</v>
      </c>
      <c r="CC526" s="70">
        <v>0</v>
      </c>
      <c r="CD526" s="70">
        <v>0</v>
      </c>
    </row>
    <row r="527" spans="1:82">
      <c r="A527" s="70" t="s">
        <v>2416</v>
      </c>
      <c r="B527" s="70">
        <v>134</v>
      </c>
      <c r="C527" s="70">
        <v>15</v>
      </c>
      <c r="D527" s="70">
        <v>8</v>
      </c>
      <c r="E527" s="70">
        <v>2018</v>
      </c>
      <c r="F527" s="70" t="s">
        <v>183</v>
      </c>
      <c r="G527" s="70" t="s">
        <v>2401</v>
      </c>
      <c r="H527" s="70" t="s">
        <v>2402</v>
      </c>
      <c r="I527" s="148"/>
      <c r="J527" s="71">
        <v>27.051910584656056</v>
      </c>
      <c r="K527" s="71">
        <v>0.81421928894926576</v>
      </c>
      <c r="L527" s="71">
        <v>9.737777105823497</v>
      </c>
      <c r="M527" s="71">
        <v>26.028797622086152</v>
      </c>
      <c r="N527" s="71">
        <v>17.7585668161984</v>
      </c>
      <c r="O527" s="71">
        <v>22.752535984623691</v>
      </c>
      <c r="P527" s="71">
        <v>19.430233209555272</v>
      </c>
      <c r="Q527" s="71">
        <v>1.29601128095831</v>
      </c>
      <c r="R527" s="71">
        <v>0</v>
      </c>
      <c r="S527" s="71">
        <v>0</v>
      </c>
      <c r="T527" s="72"/>
      <c r="U527" s="71">
        <v>1774678</v>
      </c>
      <c r="V527" s="71">
        <v>458</v>
      </c>
      <c r="W527" s="71">
        <v>255</v>
      </c>
      <c r="X527" s="71">
        <v>7610</v>
      </c>
      <c r="Y527" s="71">
        <v>9543</v>
      </c>
      <c r="Z527" s="71">
        <v>13864</v>
      </c>
      <c r="AA527" s="71">
        <v>4065</v>
      </c>
      <c r="AB527" s="71">
        <v>20448</v>
      </c>
      <c r="AC527" s="71">
        <v>0</v>
      </c>
      <c r="AD527" s="71">
        <v>0</v>
      </c>
      <c r="AE527" s="72"/>
      <c r="AF527" s="71">
        <v>26134300.0265841</v>
      </c>
      <c r="AG527" s="71">
        <v>648109.93963864993</v>
      </c>
      <c r="AH527" s="71">
        <v>1485398.3563138091</v>
      </c>
      <c r="AI527" s="71">
        <v>44307432.144132033</v>
      </c>
      <c r="AJ527" s="71">
        <v>36287011.549797073</v>
      </c>
      <c r="AK527" s="71">
        <v>0</v>
      </c>
      <c r="AL527" s="71">
        <v>0</v>
      </c>
      <c r="AM527" s="71">
        <v>2814689.9118317962</v>
      </c>
      <c r="AN527" s="71">
        <v>0</v>
      </c>
      <c r="AO527" s="71">
        <v>0</v>
      </c>
      <c r="AP527" s="71">
        <v>111676941.92829746</v>
      </c>
      <c r="AQ527" s="72"/>
      <c r="AR527" s="71">
        <v>817</v>
      </c>
      <c r="AS527" s="71">
        <v>390</v>
      </c>
      <c r="AT527" s="71">
        <v>0</v>
      </c>
      <c r="AU527" s="71">
        <v>0</v>
      </c>
      <c r="AV527" s="71">
        <v>0</v>
      </c>
      <c r="AW527" s="71">
        <v>0</v>
      </c>
      <c r="AX527" s="71"/>
      <c r="AY527" s="72"/>
      <c r="AZ527" s="71">
        <v>4069.0800000000008</v>
      </c>
      <c r="BA527" s="71">
        <v>26372.080000000002</v>
      </c>
      <c r="BB527" s="71">
        <v>0</v>
      </c>
      <c r="BC527" s="71">
        <v>0</v>
      </c>
      <c r="BD527" s="71">
        <v>0</v>
      </c>
      <c r="BE527" s="71">
        <v>0</v>
      </c>
      <c r="BF527" s="71"/>
      <c r="BG527" s="72"/>
      <c r="BH527" s="71">
        <v>0</v>
      </c>
      <c r="BI527" s="71">
        <v>0</v>
      </c>
      <c r="BJ527" s="71">
        <v>17.125</v>
      </c>
      <c r="BK527" s="71">
        <v>0</v>
      </c>
      <c r="BL527" s="71">
        <v>0</v>
      </c>
      <c r="BM527" s="71">
        <v>0</v>
      </c>
      <c r="BN527" s="72"/>
      <c r="BO527" s="71">
        <v>0</v>
      </c>
      <c r="BP527" s="71">
        <v>0</v>
      </c>
      <c r="BQ527" s="71">
        <v>2</v>
      </c>
      <c r="BR527" s="71">
        <v>0</v>
      </c>
      <c r="BS527" s="71">
        <v>0</v>
      </c>
      <c r="BT527" s="71">
        <v>0</v>
      </c>
      <c r="BU527"/>
      <c r="BV527" s="70">
        <v>17.125</v>
      </c>
      <c r="BW527" s="70">
        <v>0</v>
      </c>
      <c r="BX527" s="70">
        <v>0</v>
      </c>
      <c r="BY527" s="70">
        <v>0</v>
      </c>
      <c r="BZ527" s="70">
        <v>0</v>
      </c>
      <c r="CA527" s="70">
        <v>0</v>
      </c>
      <c r="CB527" s="70">
        <v>0</v>
      </c>
      <c r="CC527" s="70">
        <v>0</v>
      </c>
      <c r="CD527" s="70">
        <v>0</v>
      </c>
    </row>
    <row r="528" spans="1:82">
      <c r="A528" s="70" t="s">
        <v>2417</v>
      </c>
      <c r="B528" s="70">
        <v>135</v>
      </c>
      <c r="C528" s="70">
        <v>16</v>
      </c>
      <c r="D528" s="70">
        <v>8</v>
      </c>
      <c r="E528" s="70">
        <v>2019</v>
      </c>
      <c r="F528" s="70" t="s">
        <v>158</v>
      </c>
      <c r="G528" s="70" t="s">
        <v>2401</v>
      </c>
      <c r="H528" s="70" t="s">
        <v>2402</v>
      </c>
      <c r="I528" s="148"/>
      <c r="J528" s="71">
        <v>96.398022125987126</v>
      </c>
      <c r="K528" s="71">
        <v>0.76593049106042077</v>
      </c>
      <c r="L528" s="71">
        <v>9.8914651593635767</v>
      </c>
      <c r="M528" s="71">
        <v>29.149434552839342</v>
      </c>
      <c r="N528" s="71">
        <v>18.343948413498072</v>
      </c>
      <c r="O528" s="71">
        <v>21.96889419685915</v>
      </c>
      <c r="P528" s="71">
        <v>18.98922288312038</v>
      </c>
      <c r="Q528" s="71">
        <v>1.25166838301043</v>
      </c>
      <c r="R528" s="71">
        <v>0</v>
      </c>
      <c r="S528" s="71">
        <v>0</v>
      </c>
      <c r="T528" s="72"/>
      <c r="U528" s="71">
        <v>6265924</v>
      </c>
      <c r="V528" s="71">
        <v>458</v>
      </c>
      <c r="W528" s="71">
        <v>255</v>
      </c>
      <c r="X528" s="71">
        <v>7610</v>
      </c>
      <c r="Y528" s="71">
        <v>9545</v>
      </c>
      <c r="Z528" s="71">
        <v>13754</v>
      </c>
      <c r="AA528" s="71">
        <v>3943</v>
      </c>
      <c r="AB528" s="71">
        <v>20283</v>
      </c>
      <c r="AC528" s="71">
        <v>0</v>
      </c>
      <c r="AD528" s="71">
        <v>0</v>
      </c>
      <c r="AE528" s="72"/>
      <c r="AF528" s="71">
        <v>83176520.854790032</v>
      </c>
      <c r="AG528" s="71">
        <v>627697.1257492766</v>
      </c>
      <c r="AH528" s="71">
        <v>1617122.4681040561</v>
      </c>
      <c r="AI528" s="71">
        <v>43786053.381071933</v>
      </c>
      <c r="AJ528" s="71">
        <v>38127276.41748862</v>
      </c>
      <c r="AK528" s="71">
        <v>0</v>
      </c>
      <c r="AL528" s="71">
        <v>0</v>
      </c>
      <c r="AM528" s="71">
        <v>2762391.9096577503</v>
      </c>
      <c r="AN528" s="71">
        <v>0</v>
      </c>
      <c r="AO528" s="71">
        <v>0</v>
      </c>
      <c r="AP528" s="71">
        <v>170097062.15686169</v>
      </c>
      <c r="AQ528" s="72"/>
      <c r="AR528" s="71">
        <v>872</v>
      </c>
      <c r="AS528" s="71">
        <v>423</v>
      </c>
      <c r="AT528" s="71">
        <v>0</v>
      </c>
      <c r="AU528" s="71">
        <v>0</v>
      </c>
      <c r="AV528" s="71">
        <v>0</v>
      </c>
      <c r="AW528" s="71">
        <v>0</v>
      </c>
      <c r="AX528" s="71"/>
      <c r="AY528" s="72"/>
      <c r="AZ528" s="71">
        <v>4394.2800000000016</v>
      </c>
      <c r="BA528" s="71">
        <v>27650.080000000049</v>
      </c>
      <c r="BB528" s="71">
        <v>0</v>
      </c>
      <c r="BC528" s="71">
        <v>0</v>
      </c>
      <c r="BD528" s="71">
        <v>0</v>
      </c>
      <c r="BE528" s="71">
        <v>0</v>
      </c>
      <c r="BF528" s="71"/>
      <c r="BG528" s="72"/>
      <c r="BH528" s="71">
        <v>0</v>
      </c>
      <c r="BI528" s="71">
        <v>0</v>
      </c>
      <c r="BJ528" s="71">
        <v>17.619</v>
      </c>
      <c r="BK528" s="71">
        <v>0</v>
      </c>
      <c r="BL528" s="71">
        <v>0</v>
      </c>
      <c r="BM528" s="71">
        <v>0</v>
      </c>
      <c r="BN528" s="72"/>
      <c r="BO528" s="71">
        <v>0</v>
      </c>
      <c r="BP528" s="71">
        <v>0</v>
      </c>
      <c r="BQ528" s="71">
        <v>3</v>
      </c>
      <c r="BR528" s="71">
        <v>0</v>
      </c>
      <c r="BS528" s="71">
        <v>0</v>
      </c>
      <c r="BT528" s="71">
        <v>0</v>
      </c>
      <c r="BU528"/>
      <c r="BV528" s="70">
        <v>17.619</v>
      </c>
      <c r="BW528" s="70">
        <v>0</v>
      </c>
      <c r="BX528" s="70">
        <v>0</v>
      </c>
      <c r="BY528" s="70">
        <v>0</v>
      </c>
      <c r="BZ528" s="70">
        <v>0</v>
      </c>
      <c r="CA528" s="70">
        <v>0</v>
      </c>
      <c r="CB528" s="70">
        <v>0</v>
      </c>
      <c r="CC528" s="70">
        <v>0</v>
      </c>
      <c r="CD528" s="70">
        <v>0</v>
      </c>
    </row>
    <row r="529" spans="1:82">
      <c r="A529" s="70" t="s">
        <v>2418</v>
      </c>
      <c r="B529" s="70">
        <v>136</v>
      </c>
      <c r="C529" s="70">
        <v>17</v>
      </c>
      <c r="D529" s="70">
        <v>8</v>
      </c>
      <c r="E529" s="70">
        <v>2020</v>
      </c>
      <c r="F529" s="70" t="s">
        <v>159</v>
      </c>
      <c r="G529" s="70" t="s">
        <v>2401</v>
      </c>
      <c r="H529" s="70" t="s">
        <v>2402</v>
      </c>
      <c r="I529" s="148"/>
      <c r="J529" s="71">
        <v>137.3211226570325</v>
      </c>
      <c r="K529" s="71">
        <v>0.81243636458271851</v>
      </c>
      <c r="L529" s="71">
        <v>15.550263000975587</v>
      </c>
      <c r="M529" s="71">
        <v>25.022198464039757</v>
      </c>
      <c r="N529" s="71">
        <v>20.533200355114047</v>
      </c>
      <c r="O529" s="71">
        <v>19.386401613406466</v>
      </c>
      <c r="P529" s="71">
        <v>17.788547234260079</v>
      </c>
      <c r="Q529" s="71">
        <v>1.18752792997764</v>
      </c>
      <c r="R529" s="71">
        <v>0</v>
      </c>
      <c r="S529" s="71">
        <v>0</v>
      </c>
      <c r="T529" s="72"/>
      <c r="U529" s="71">
        <v>9689495</v>
      </c>
      <c r="V529" s="71">
        <v>424</v>
      </c>
      <c r="W529" s="71">
        <v>376</v>
      </c>
      <c r="X529" s="71">
        <v>6858</v>
      </c>
      <c r="Y529" s="71">
        <v>9598</v>
      </c>
      <c r="Z529" s="71">
        <v>13853</v>
      </c>
      <c r="AA529" s="71">
        <v>3926</v>
      </c>
      <c r="AB529" s="71">
        <v>20141</v>
      </c>
      <c r="AC529" s="71">
        <v>0</v>
      </c>
      <c r="AD529" s="71">
        <v>0</v>
      </c>
      <c r="AE529" s="72"/>
      <c r="AF529" s="71">
        <v>118526179.63510691</v>
      </c>
      <c r="AG529" s="71">
        <v>605813.7818226997</v>
      </c>
      <c r="AH529" s="71">
        <v>2608316.0544498358</v>
      </c>
      <c r="AI529" s="71">
        <v>36828379.074476473</v>
      </c>
      <c r="AJ529" s="71">
        <v>45444009.33642894</v>
      </c>
      <c r="AK529" s="71"/>
      <c r="AL529" s="71"/>
      <c r="AM529" s="71">
        <v>2628624.2711772057</v>
      </c>
      <c r="AN529" s="71"/>
      <c r="AO529" s="71"/>
      <c r="AP529" s="71">
        <v>206641322.15346205</v>
      </c>
      <c r="AQ529" s="72"/>
      <c r="AR529" s="71">
        <v>894</v>
      </c>
      <c r="AS529" s="71">
        <v>469</v>
      </c>
      <c r="AT529" s="71">
        <v>0</v>
      </c>
      <c r="AU529" s="71">
        <v>0</v>
      </c>
      <c r="AV529" s="71">
        <v>0</v>
      </c>
      <c r="AW529" s="71">
        <v>0</v>
      </c>
      <c r="AX529" s="71"/>
      <c r="AY529" s="72"/>
      <c r="AZ529" s="71">
        <v>4536.3300000000017</v>
      </c>
      <c r="BA529" s="71">
        <v>29395.980000000091</v>
      </c>
      <c r="BB529" s="71">
        <v>0</v>
      </c>
      <c r="BC529" s="71">
        <v>0</v>
      </c>
      <c r="BD529" s="71">
        <v>0</v>
      </c>
      <c r="BE529" s="71">
        <v>0</v>
      </c>
      <c r="BF529" s="71"/>
      <c r="BG529" s="72"/>
      <c r="BH529" s="71">
        <v>0</v>
      </c>
      <c r="BI529" s="71">
        <v>0</v>
      </c>
      <c r="BJ529" s="71">
        <v>17.146000000000001</v>
      </c>
      <c r="BK529" s="71">
        <v>0</v>
      </c>
      <c r="BL529" s="71">
        <v>0</v>
      </c>
      <c r="BM529" s="71">
        <v>0</v>
      </c>
      <c r="BN529" s="72"/>
      <c r="BO529" s="71">
        <v>0</v>
      </c>
      <c r="BP529" s="71">
        <v>0</v>
      </c>
      <c r="BQ529" s="71">
        <v>3</v>
      </c>
      <c r="BR529" s="71">
        <v>0</v>
      </c>
      <c r="BS529" s="71">
        <v>0</v>
      </c>
      <c r="BT529" s="71">
        <v>0</v>
      </c>
      <c r="BU529"/>
      <c r="BV529" s="70">
        <v>17.146000000000001</v>
      </c>
      <c r="BW529" s="70">
        <v>0</v>
      </c>
      <c r="BX529" s="70">
        <v>0</v>
      </c>
      <c r="BY529" s="70">
        <v>0</v>
      </c>
      <c r="BZ529" s="70">
        <v>0</v>
      </c>
      <c r="CA529" s="70">
        <v>0</v>
      </c>
      <c r="CB529" s="70">
        <v>0</v>
      </c>
      <c r="CC529" s="70">
        <v>0</v>
      </c>
      <c r="CD529" s="70">
        <v>0</v>
      </c>
    </row>
    <row r="530" spans="1:82">
      <c r="A530" s="70" t="s">
        <v>2419</v>
      </c>
      <c r="B530" s="70">
        <v>136</v>
      </c>
      <c r="C530" s="70">
        <v>18</v>
      </c>
      <c r="D530" s="70">
        <v>8</v>
      </c>
      <c r="E530" s="70">
        <v>2021</v>
      </c>
      <c r="F530" s="70" t="s">
        <v>160</v>
      </c>
      <c r="G530" s="70" t="s">
        <v>2401</v>
      </c>
      <c r="H530" s="70" t="s">
        <v>2402</v>
      </c>
      <c r="I530" s="148"/>
      <c r="J530" s="71">
        <v>132.73443464536984</v>
      </c>
      <c r="K530" s="71">
        <v>0.81548806128676177</v>
      </c>
      <c r="L530" s="71">
        <v>14.309733583428564</v>
      </c>
      <c r="M530" s="71">
        <v>22.780111774838812</v>
      </c>
      <c r="N530" s="71">
        <v>17.156223274652628</v>
      </c>
      <c r="O530" s="71">
        <v>18.612003827289289</v>
      </c>
      <c r="P530" s="71">
        <v>18.1728913252669</v>
      </c>
      <c r="Q530" s="71">
        <v>1.16645763158597</v>
      </c>
      <c r="R530" s="71">
        <v>0</v>
      </c>
      <c r="S530" s="71">
        <v>0</v>
      </c>
      <c r="T530" s="72"/>
      <c r="U530" s="71">
        <v>10623831</v>
      </c>
      <c r="V530" s="71">
        <v>424</v>
      </c>
      <c r="W530" s="71">
        <v>376</v>
      </c>
      <c r="X530" s="71">
        <v>6858</v>
      </c>
      <c r="Y530" s="71">
        <v>9588</v>
      </c>
      <c r="Z530" s="71">
        <v>13694</v>
      </c>
      <c r="AA530" s="71">
        <v>3911</v>
      </c>
      <c r="AB530" s="71">
        <v>19978</v>
      </c>
      <c r="AC530" s="71">
        <v>0</v>
      </c>
      <c r="AD530" s="71">
        <v>0</v>
      </c>
      <c r="AE530" s="72"/>
      <c r="AF530" s="71">
        <v>118696089.41793022</v>
      </c>
      <c r="AG530" s="71">
        <v>645636.91037615913</v>
      </c>
      <c r="AH530" s="71">
        <v>2384488.1276456146</v>
      </c>
      <c r="AI530" s="71">
        <v>40671643.150089271</v>
      </c>
      <c r="AJ530" s="71">
        <v>41884368.527074262</v>
      </c>
      <c r="AK530" s="71">
        <v>0</v>
      </c>
      <c r="AL530" s="71">
        <v>0</v>
      </c>
      <c r="AM530" s="71">
        <v>2622389.9506242871</v>
      </c>
      <c r="AN530" s="71">
        <v>0</v>
      </c>
      <c r="AO530" s="71">
        <v>0</v>
      </c>
      <c r="AP530" s="71">
        <v>206904616.08373982</v>
      </c>
      <c r="AQ530" s="72"/>
      <c r="AR530" s="71">
        <v>941</v>
      </c>
      <c r="AS530" s="71">
        <v>479</v>
      </c>
      <c r="AT530" s="71">
        <v>0</v>
      </c>
      <c r="AU530" s="71">
        <v>0</v>
      </c>
      <c r="AV530" s="71">
        <v>0</v>
      </c>
      <c r="AW530" s="71">
        <v>0</v>
      </c>
      <c r="AX530" s="71"/>
      <c r="AY530" s="72"/>
      <c r="AZ530" s="71">
        <v>4838.0300000000043</v>
      </c>
      <c r="BA530" s="71">
        <v>29871.180000000091</v>
      </c>
      <c r="BB530" s="71">
        <v>0</v>
      </c>
      <c r="BC530" s="71">
        <v>0</v>
      </c>
      <c r="BD530" s="71">
        <v>0</v>
      </c>
      <c r="BE530" s="71">
        <v>0</v>
      </c>
      <c r="BF530" s="71"/>
      <c r="BG530" s="72"/>
      <c r="BH530" s="71">
        <v>0</v>
      </c>
      <c r="BI530" s="71">
        <v>0</v>
      </c>
      <c r="BJ530" s="71">
        <v>17.515000000000001</v>
      </c>
      <c r="BK530" s="71">
        <v>0</v>
      </c>
      <c r="BL530" s="71">
        <v>0</v>
      </c>
      <c r="BM530" s="71">
        <v>0</v>
      </c>
      <c r="BN530" s="72"/>
      <c r="BO530" s="71">
        <v>0</v>
      </c>
      <c r="BP530" s="71">
        <v>0</v>
      </c>
      <c r="BQ530" s="71">
        <v>3</v>
      </c>
      <c r="BR530" s="71">
        <v>0</v>
      </c>
      <c r="BS530" s="71">
        <v>0</v>
      </c>
      <c r="BT530" s="71">
        <v>0</v>
      </c>
      <c r="BU530"/>
      <c r="BV530" s="70">
        <v>17.515000000000001</v>
      </c>
      <c r="BW530" s="70">
        <v>0</v>
      </c>
      <c r="BX530" s="70">
        <v>0</v>
      </c>
      <c r="BY530" s="70">
        <v>0</v>
      </c>
      <c r="BZ530" s="70">
        <v>0</v>
      </c>
      <c r="CA530" s="70">
        <v>0</v>
      </c>
      <c r="CB530" s="70">
        <v>0</v>
      </c>
      <c r="CC530" s="70">
        <v>0</v>
      </c>
      <c r="CD530" s="70">
        <v>0</v>
      </c>
    </row>
    <row r="531" spans="1:82">
      <c r="A531" s="70" t="s">
        <v>2420</v>
      </c>
      <c r="B531" s="70">
        <v>136</v>
      </c>
      <c r="C531" s="70">
        <v>19</v>
      </c>
      <c r="D531" s="70">
        <v>8</v>
      </c>
      <c r="E531" s="70">
        <v>2022</v>
      </c>
      <c r="F531" s="70" t="s">
        <v>161</v>
      </c>
      <c r="G531" s="70" t="s">
        <v>2401</v>
      </c>
      <c r="H531" s="70" t="s">
        <v>2402</v>
      </c>
      <c r="I531" s="148"/>
      <c r="J531" s="71">
        <v>74.735201278056849</v>
      </c>
      <c r="K531" s="71">
        <v>0.83103350743605764</v>
      </c>
      <c r="L531" s="71">
        <v>12.432102137239328</v>
      </c>
      <c r="M531" s="71">
        <v>23.437982864509436</v>
      </c>
      <c r="N531" s="71">
        <v>25.904644131525483</v>
      </c>
      <c r="O531" s="71">
        <v>19.526416533267877</v>
      </c>
      <c r="P531" s="71">
        <v>18.009860069597693</v>
      </c>
      <c r="Q531" s="71">
        <v>1.1614431228222655</v>
      </c>
      <c r="R531" s="71">
        <v>0</v>
      </c>
      <c r="S531" s="71">
        <v>0</v>
      </c>
      <c r="T531" s="72"/>
      <c r="U531" s="71">
        <v>6703243</v>
      </c>
      <c r="V531" s="71">
        <v>424</v>
      </c>
      <c r="W531" s="71">
        <v>376</v>
      </c>
      <c r="X531" s="71">
        <v>6858</v>
      </c>
      <c r="Y531" s="71">
        <v>9611</v>
      </c>
      <c r="Z531" s="71">
        <v>13650</v>
      </c>
      <c r="AA531" s="71">
        <v>3935</v>
      </c>
      <c r="AB531" s="71">
        <v>19729</v>
      </c>
      <c r="AC531" s="71">
        <v>0</v>
      </c>
      <c r="AD531" s="71">
        <v>0</v>
      </c>
      <c r="AE531" s="72"/>
      <c r="AF531" s="71">
        <v>69143911.977292523</v>
      </c>
      <c r="AG531" s="71">
        <v>646981.90349185374</v>
      </c>
      <c r="AH531" s="71">
        <v>2445273.8283444941</v>
      </c>
      <c r="AI531" s="71">
        <v>37608811.043436654</v>
      </c>
      <c r="AJ531" s="71">
        <v>51339339.251475051</v>
      </c>
      <c r="AK531" s="71">
        <v>0</v>
      </c>
      <c r="AL531" s="71">
        <v>0</v>
      </c>
      <c r="AM531" s="71">
        <v>2547552.391357983</v>
      </c>
      <c r="AN531" s="71">
        <v>0</v>
      </c>
      <c r="AO531" s="71">
        <v>0</v>
      </c>
      <c r="AP531" s="71">
        <v>163731870.39539859</v>
      </c>
      <c r="AQ531" s="72"/>
      <c r="AR531" s="71">
        <v>1002</v>
      </c>
      <c r="AS531" s="71">
        <v>502</v>
      </c>
      <c r="AT531" s="71">
        <v>0</v>
      </c>
      <c r="AU531" s="71">
        <v>0</v>
      </c>
      <c r="AV531" s="71">
        <v>0</v>
      </c>
      <c r="AW531" s="71">
        <v>0</v>
      </c>
      <c r="AX531" s="71"/>
      <c r="AY531" s="72"/>
      <c r="AZ531" s="71">
        <v>5338.9300000000076</v>
      </c>
      <c r="BA531" s="71">
        <v>30982.180000000095</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2421</v>
      </c>
      <c r="B532" s="70">
        <v>136</v>
      </c>
      <c r="C532" s="70">
        <v>20</v>
      </c>
      <c r="D532" s="70">
        <v>8</v>
      </c>
      <c r="E532" s="70">
        <v>2023</v>
      </c>
      <c r="F532" s="70" t="s">
        <v>1539</v>
      </c>
      <c r="G532" s="70" t="s">
        <v>2401</v>
      </c>
      <c r="H532" s="70" t="s">
        <v>2402</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1043</v>
      </c>
      <c r="AS532" s="71">
        <v>505</v>
      </c>
      <c r="AT532" s="71">
        <v>0</v>
      </c>
      <c r="AU532" s="71">
        <v>0</v>
      </c>
      <c r="AV532" s="71">
        <v>0</v>
      </c>
      <c r="AW532" s="71">
        <v>0</v>
      </c>
      <c r="AX532" s="71"/>
      <c r="AY532" s="72"/>
      <c r="AZ532" s="71">
        <v>5601.4700000000093</v>
      </c>
      <c r="BA532" s="71">
        <v>31114.180000000095</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2422</v>
      </c>
      <c r="B533" s="70">
        <v>136</v>
      </c>
      <c r="C533" s="70">
        <v>21</v>
      </c>
      <c r="D533" s="70">
        <v>8</v>
      </c>
      <c r="E533" s="70">
        <v>2024</v>
      </c>
      <c r="F533" s="70" t="s">
        <v>1554</v>
      </c>
      <c r="G533" s="70" t="s">
        <v>2401</v>
      </c>
      <c r="H533" s="70" t="s">
        <v>2402</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2423</v>
      </c>
      <c r="B534" s="70">
        <v>324</v>
      </c>
      <c r="C534" s="70">
        <v>1</v>
      </c>
      <c r="D534" s="70">
        <v>20</v>
      </c>
      <c r="E534" s="70">
        <v>1990</v>
      </c>
      <c r="F534" s="70" t="s">
        <v>787</v>
      </c>
      <c r="G534" s="70" t="s">
        <v>2424</v>
      </c>
      <c r="H534" s="70" t="s">
        <v>2425</v>
      </c>
      <c r="I534" s="148"/>
      <c r="J534" s="71">
        <v>20.65077585918625</v>
      </c>
      <c r="K534" s="71">
        <v>5.7472293543372084</v>
      </c>
      <c r="L534" s="71">
        <v>7.5882955254496798</v>
      </c>
      <c r="M534" s="71">
        <v>10.22565117850489</v>
      </c>
      <c r="N534" s="71">
        <v>24.343527476173801</v>
      </c>
      <c r="O534" s="71">
        <v>19.22386384900879</v>
      </c>
      <c r="P534" s="71">
        <v>32.391436030989823</v>
      </c>
      <c r="Q534" s="71">
        <v>1.6447400816819799</v>
      </c>
      <c r="R534" s="71">
        <v>0</v>
      </c>
      <c r="S534" s="71">
        <v>1.3418484199254599</v>
      </c>
      <c r="T534" s="72"/>
      <c r="U534" s="71">
        <v>3355513</v>
      </c>
      <c r="V534" s="71">
        <v>1652</v>
      </c>
      <c r="W534" s="71">
        <v>109</v>
      </c>
      <c r="X534" s="71">
        <v>4289</v>
      </c>
      <c r="Y534" s="71">
        <v>6328</v>
      </c>
      <c r="Z534" s="71">
        <v>7907</v>
      </c>
      <c r="AA534" s="71">
        <v>7865</v>
      </c>
      <c r="AB534" s="71">
        <v>26705</v>
      </c>
      <c r="AC534" s="71">
        <v>0</v>
      </c>
      <c r="AD534" s="71">
        <v>1.3418484199254599</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2426</v>
      </c>
      <c r="B535" s="70">
        <v>325</v>
      </c>
      <c r="C535" s="70">
        <v>2</v>
      </c>
      <c r="D535" s="70">
        <v>20</v>
      </c>
      <c r="E535" s="70">
        <v>2005</v>
      </c>
      <c r="F535" s="70" t="s">
        <v>789</v>
      </c>
      <c r="G535" s="70" t="s">
        <v>2424</v>
      </c>
      <c r="H535" s="70" t="s">
        <v>2425</v>
      </c>
      <c r="I535" s="148"/>
      <c r="J535" s="71">
        <v>22.826529545618971</v>
      </c>
      <c r="K535" s="71">
        <v>3.272829088329118</v>
      </c>
      <c r="L535" s="71">
        <v>12.399320581591541</v>
      </c>
      <c r="M535" s="71">
        <v>23.717910005135131</v>
      </c>
      <c r="N535" s="71">
        <v>37.248162029627167</v>
      </c>
      <c r="O535" s="71">
        <v>27.770888015707438</v>
      </c>
      <c r="P535" s="71">
        <v>28.955044479261041</v>
      </c>
      <c r="Q535" s="71">
        <v>1.45742237247351</v>
      </c>
      <c r="R535" s="71">
        <v>0</v>
      </c>
      <c r="S535" s="71">
        <v>1.083672753596943</v>
      </c>
      <c r="T535" s="72"/>
      <c r="U535" s="71">
        <v>2948260</v>
      </c>
      <c r="V535" s="71">
        <v>1207</v>
      </c>
      <c r="W535" s="71">
        <v>139</v>
      </c>
      <c r="X535" s="71">
        <v>3950</v>
      </c>
      <c r="Y535" s="71">
        <v>6918</v>
      </c>
      <c r="Z535" s="71">
        <v>13218</v>
      </c>
      <c r="AA535" s="71">
        <v>5758</v>
      </c>
      <c r="AB535" s="71">
        <v>24738</v>
      </c>
      <c r="AC535" s="71">
        <v>0</v>
      </c>
      <c r="AD535" s="71">
        <v>1.083672753596943</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2427</v>
      </c>
      <c r="B536" s="70">
        <v>326</v>
      </c>
      <c r="C536" s="70">
        <v>3</v>
      </c>
      <c r="D536" s="70">
        <v>20</v>
      </c>
      <c r="E536" s="70">
        <v>2006</v>
      </c>
      <c r="F536" s="70" t="s">
        <v>790</v>
      </c>
      <c r="G536" s="70" t="s">
        <v>2424</v>
      </c>
      <c r="H536" s="70" t="s">
        <v>2425</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2428</v>
      </c>
      <c r="B537" s="70">
        <v>327</v>
      </c>
      <c r="C537" s="70">
        <v>4</v>
      </c>
      <c r="D537" s="70">
        <v>20</v>
      </c>
      <c r="E537" s="70">
        <v>2007</v>
      </c>
      <c r="F537" s="70" t="s">
        <v>791</v>
      </c>
      <c r="G537" s="70" t="s">
        <v>2424</v>
      </c>
      <c r="H537" s="70" t="s">
        <v>2425</v>
      </c>
      <c r="I537" s="148"/>
      <c r="J537" s="71">
        <v>18.42590794764374</v>
      </c>
      <c r="K537" s="71">
        <v>2.725860604826424</v>
      </c>
      <c r="L537" s="71">
        <v>10.35777970717422</v>
      </c>
      <c r="M537" s="71">
        <v>24.20659617738411</v>
      </c>
      <c r="N537" s="71">
        <v>37.147304756271552</v>
      </c>
      <c r="O537" s="71">
        <v>26.91437893173816</v>
      </c>
      <c r="P537" s="71">
        <v>27.993840731745831</v>
      </c>
      <c r="Q537" s="71">
        <v>1.50103569023602</v>
      </c>
      <c r="R537" s="71">
        <v>0</v>
      </c>
      <c r="S537" s="71">
        <v>1.069439493238342</v>
      </c>
      <c r="T537" s="72"/>
      <c r="U537" s="71">
        <v>2648804</v>
      </c>
      <c r="V537" s="71">
        <v>1061</v>
      </c>
      <c r="W537" s="71">
        <v>120</v>
      </c>
      <c r="X537" s="71">
        <v>4967</v>
      </c>
      <c r="Y537" s="71">
        <v>6919</v>
      </c>
      <c r="Z537" s="71">
        <v>13317</v>
      </c>
      <c r="AA537" s="71">
        <v>5482</v>
      </c>
      <c r="AB537" s="71">
        <v>24131</v>
      </c>
      <c r="AC537" s="71">
        <v>0</v>
      </c>
      <c r="AD537" s="71">
        <v>1.069439493238342</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2429</v>
      </c>
      <c r="B538" s="70">
        <v>328</v>
      </c>
      <c r="C538" s="70">
        <v>5</v>
      </c>
      <c r="D538" s="70">
        <v>20</v>
      </c>
      <c r="E538" s="70">
        <v>2008</v>
      </c>
      <c r="F538" s="70" t="s">
        <v>792</v>
      </c>
      <c r="G538" s="70" t="s">
        <v>2424</v>
      </c>
      <c r="H538" s="70" t="s">
        <v>2425</v>
      </c>
      <c r="I538" s="148"/>
      <c r="J538" s="71">
        <v>14.591429652663059</v>
      </c>
      <c r="K538" s="71">
        <v>2.0386712178856521</v>
      </c>
      <c r="L538" s="71">
        <v>9.2277021852896315</v>
      </c>
      <c r="M538" s="71">
        <v>24.48584798535888</v>
      </c>
      <c r="N538" s="71">
        <v>36.022186541051568</v>
      </c>
      <c r="O538" s="71">
        <v>26.070100972397999</v>
      </c>
      <c r="P538" s="71">
        <v>27.079519655821908</v>
      </c>
      <c r="Q538" s="71">
        <v>1.4615082927740399</v>
      </c>
      <c r="R538" s="71">
        <v>0</v>
      </c>
      <c r="S538" s="71">
        <v>0.84932695040616091</v>
      </c>
      <c r="T538" s="72"/>
      <c r="U538" s="71">
        <v>2399755</v>
      </c>
      <c r="V538" s="71">
        <v>1061</v>
      </c>
      <c r="W538" s="71">
        <v>120</v>
      </c>
      <c r="X538" s="71">
        <v>4967</v>
      </c>
      <c r="Y538" s="71">
        <v>6903</v>
      </c>
      <c r="Z538" s="71">
        <v>13352</v>
      </c>
      <c r="AA538" s="71">
        <v>5309</v>
      </c>
      <c r="AB538" s="71">
        <v>23882</v>
      </c>
      <c r="AC538" s="71">
        <v>0</v>
      </c>
      <c r="AD538" s="71">
        <v>0.84932695040616091</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2430</v>
      </c>
      <c r="B539" s="70">
        <v>329</v>
      </c>
      <c r="C539" s="70">
        <v>6</v>
      </c>
      <c r="D539" s="70">
        <v>20</v>
      </c>
      <c r="E539" s="70">
        <v>2009</v>
      </c>
      <c r="F539" s="70" t="s">
        <v>176</v>
      </c>
      <c r="G539" s="1064" t="s">
        <v>2424</v>
      </c>
      <c r="H539" s="70" t="s">
        <v>2425</v>
      </c>
      <c r="I539" s="148"/>
      <c r="J539" s="71">
        <v>17.664751478628752</v>
      </c>
      <c r="K539" s="71">
        <v>2.028041770528044</v>
      </c>
      <c r="L539" s="71">
        <v>9.9009045375026421</v>
      </c>
      <c r="M539" s="71">
        <v>23.413173597302801</v>
      </c>
      <c r="N539" s="71">
        <v>32.668126800585817</v>
      </c>
      <c r="O539" s="71">
        <v>26.580318100838412</v>
      </c>
      <c r="P539" s="71">
        <v>25.850881138205789</v>
      </c>
      <c r="Q539" s="71">
        <v>1.3812393115427899</v>
      </c>
      <c r="R539" s="71">
        <v>0</v>
      </c>
      <c r="S539" s="71">
        <v>1.2666747248684489</v>
      </c>
      <c r="T539" s="72"/>
      <c r="U539" s="71">
        <v>2299310</v>
      </c>
      <c r="V539" s="71">
        <v>970</v>
      </c>
      <c r="W539" s="71">
        <v>184</v>
      </c>
      <c r="X539" s="71">
        <v>4784</v>
      </c>
      <c r="Y539" s="71">
        <v>6932</v>
      </c>
      <c r="Z539" s="71">
        <v>13437</v>
      </c>
      <c r="AA539" s="71">
        <v>5203</v>
      </c>
      <c r="AB539" s="71">
        <v>23693</v>
      </c>
      <c r="AC539" s="71">
        <v>0</v>
      </c>
      <c r="AD539" s="71">
        <v>1.2666747248684489</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0</v>
      </c>
      <c r="BK539" s="71">
        <v>0</v>
      </c>
      <c r="BL539" s="71">
        <v>16.417999999999999</v>
      </c>
      <c r="BM539" s="71">
        <v>0</v>
      </c>
      <c r="BN539" s="72"/>
      <c r="BO539" s="71">
        <v>0</v>
      </c>
      <c r="BP539" s="71">
        <v>0</v>
      </c>
      <c r="BQ539" s="71">
        <v>0</v>
      </c>
      <c r="BR539" s="71">
        <v>0</v>
      </c>
      <c r="BS539" s="71">
        <v>2</v>
      </c>
      <c r="BT539" s="71">
        <v>0</v>
      </c>
      <c r="BU539"/>
      <c r="BV539" s="70">
        <v>4.7069999999999999</v>
      </c>
      <c r="BW539" s="70">
        <v>0</v>
      </c>
      <c r="BX539" s="70">
        <v>11.711</v>
      </c>
      <c r="BY539" s="70">
        <v>0</v>
      </c>
      <c r="BZ539" s="70">
        <v>0</v>
      </c>
      <c r="CA539" s="70">
        <v>0</v>
      </c>
      <c r="CB539" s="70">
        <v>0</v>
      </c>
      <c r="CC539" s="70">
        <v>0</v>
      </c>
      <c r="CD539" s="70">
        <v>0</v>
      </c>
    </row>
    <row r="540" spans="1:82">
      <c r="A540" s="70" t="s">
        <v>2431</v>
      </c>
      <c r="B540" s="70">
        <v>330</v>
      </c>
      <c r="C540" s="70">
        <v>7</v>
      </c>
      <c r="D540" s="70">
        <v>20</v>
      </c>
      <c r="E540" s="70">
        <v>2010</v>
      </c>
      <c r="F540" s="70" t="s">
        <v>177</v>
      </c>
      <c r="G540" s="1064" t="s">
        <v>2424</v>
      </c>
      <c r="H540" s="70" t="s">
        <v>2425</v>
      </c>
      <c r="I540" s="148"/>
      <c r="J540" s="71">
        <v>16.091884080927699</v>
      </c>
      <c r="K540" s="71">
        <v>2.0775374900337429</v>
      </c>
      <c r="L540" s="71">
        <v>9.3881385096390382</v>
      </c>
      <c r="M540" s="71">
        <v>22.482838940728399</v>
      </c>
      <c r="N540" s="71">
        <v>33.71684137259895</v>
      </c>
      <c r="O540" s="71">
        <v>26.508569829465131</v>
      </c>
      <c r="P540" s="71">
        <v>26.01872436462207</v>
      </c>
      <c r="Q540" s="71">
        <v>1.4287422822651901</v>
      </c>
      <c r="R540" s="71">
        <v>0</v>
      </c>
      <c r="S540" s="71">
        <v>0.96295367772232421</v>
      </c>
      <c r="T540" s="72"/>
      <c r="U540" s="71">
        <v>2399965</v>
      </c>
      <c r="V540" s="71">
        <v>970</v>
      </c>
      <c r="W540" s="71">
        <v>184</v>
      </c>
      <c r="X540" s="71">
        <v>4784</v>
      </c>
      <c r="Y540" s="71">
        <v>6951</v>
      </c>
      <c r="Z540" s="71">
        <v>13463</v>
      </c>
      <c r="AA540" s="71">
        <v>5106</v>
      </c>
      <c r="AB540" s="71">
        <v>23484</v>
      </c>
      <c r="AC540" s="71">
        <v>0</v>
      </c>
      <c r="AD540" s="71">
        <v>0.96295367772232421</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0</v>
      </c>
      <c r="BK540" s="71">
        <v>0</v>
      </c>
      <c r="BL540" s="71">
        <v>16.266999999999999</v>
      </c>
      <c r="BM540" s="71">
        <v>0</v>
      </c>
      <c r="BN540" s="72"/>
      <c r="BO540" s="71">
        <v>0</v>
      </c>
      <c r="BP540" s="71">
        <v>0</v>
      </c>
      <c r="BQ540" s="71">
        <v>0</v>
      </c>
      <c r="BR540" s="71">
        <v>0</v>
      </c>
      <c r="BS540" s="71">
        <v>2</v>
      </c>
      <c r="BT540" s="71">
        <v>0</v>
      </c>
      <c r="BU540"/>
      <c r="BV540" s="70">
        <v>4.74</v>
      </c>
      <c r="BW540" s="70">
        <v>0</v>
      </c>
      <c r="BX540" s="70">
        <v>11.526999999999999</v>
      </c>
      <c r="BY540" s="70">
        <v>0</v>
      </c>
      <c r="BZ540" s="70">
        <v>0</v>
      </c>
      <c r="CA540" s="70">
        <v>0</v>
      </c>
      <c r="CB540" s="70">
        <v>0</v>
      </c>
      <c r="CC540" s="70">
        <v>0</v>
      </c>
      <c r="CD540" s="70">
        <v>0</v>
      </c>
    </row>
    <row r="541" spans="1:82">
      <c r="A541" s="70" t="s">
        <v>2432</v>
      </c>
      <c r="B541" s="70">
        <v>331</v>
      </c>
      <c r="C541" s="70">
        <v>8</v>
      </c>
      <c r="D541" s="70">
        <v>20</v>
      </c>
      <c r="E541" s="70">
        <v>2011</v>
      </c>
      <c r="F541" s="70" t="s">
        <v>178</v>
      </c>
      <c r="G541" s="70" t="s">
        <v>2424</v>
      </c>
      <c r="H541" s="70" t="s">
        <v>2425</v>
      </c>
      <c r="I541" s="148"/>
      <c r="J541" s="71">
        <v>11.20786783450359</v>
      </c>
      <c r="K541" s="71">
        <v>2.6688754369047691</v>
      </c>
      <c r="L541" s="71">
        <v>7.4186471519943362</v>
      </c>
      <c r="M541" s="71">
        <v>25.330424326552961</v>
      </c>
      <c r="N541" s="71">
        <v>38.968653345793179</v>
      </c>
      <c r="O541" s="71">
        <v>26.222422906715053</v>
      </c>
      <c r="P541" s="71">
        <v>25.103526105854048</v>
      </c>
      <c r="Q541" s="71">
        <v>1.6233353310019201</v>
      </c>
      <c r="R541" s="71">
        <v>0</v>
      </c>
      <c r="S541" s="71">
        <v>1.168246656585342</v>
      </c>
      <c r="T541" s="72"/>
      <c r="U541" s="71">
        <v>1542570</v>
      </c>
      <c r="V541" s="71">
        <v>970</v>
      </c>
      <c r="W541" s="71">
        <v>184</v>
      </c>
      <c r="X541" s="71">
        <v>4784</v>
      </c>
      <c r="Y541" s="71">
        <v>6941</v>
      </c>
      <c r="Z541" s="71">
        <v>13607</v>
      </c>
      <c r="AA541" s="71">
        <v>5073</v>
      </c>
      <c r="AB541" s="71">
        <v>23132</v>
      </c>
      <c r="AC541" s="71">
        <v>0</v>
      </c>
      <c r="AD541" s="71">
        <v>1.168246656585342</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0</v>
      </c>
      <c r="BK541" s="71">
        <v>0</v>
      </c>
      <c r="BL541" s="71">
        <v>15.102</v>
      </c>
      <c r="BM541" s="71">
        <v>0</v>
      </c>
      <c r="BN541" s="72"/>
      <c r="BO541" s="71">
        <v>0</v>
      </c>
      <c r="BP541" s="71">
        <v>0</v>
      </c>
      <c r="BQ541" s="71">
        <v>0</v>
      </c>
      <c r="BR541" s="71">
        <v>0</v>
      </c>
      <c r="BS541" s="71">
        <v>2</v>
      </c>
      <c r="BT541" s="71">
        <v>0</v>
      </c>
      <c r="BU541"/>
      <c r="BV541" s="70">
        <v>4.4800000000000004</v>
      </c>
      <c r="BW541" s="70">
        <v>0</v>
      </c>
      <c r="BX541" s="70">
        <v>10.622</v>
      </c>
      <c r="BY541" s="70">
        <v>0</v>
      </c>
      <c r="BZ541" s="70">
        <v>0</v>
      </c>
      <c r="CA541" s="70">
        <v>0</v>
      </c>
      <c r="CB541" s="70">
        <v>0</v>
      </c>
      <c r="CC541" s="70">
        <v>0</v>
      </c>
      <c r="CD541" s="70">
        <v>0</v>
      </c>
    </row>
    <row r="542" spans="1:82">
      <c r="A542" s="70" t="s">
        <v>2433</v>
      </c>
      <c r="B542" s="70">
        <v>332</v>
      </c>
      <c r="C542" s="70">
        <v>9</v>
      </c>
      <c r="D542" s="70">
        <v>20</v>
      </c>
      <c r="E542" s="70">
        <v>2012</v>
      </c>
      <c r="F542" s="70" t="s">
        <v>179</v>
      </c>
      <c r="G542" s="70" t="s">
        <v>2424</v>
      </c>
      <c r="H542" s="70" t="s">
        <v>2425</v>
      </c>
      <c r="I542" s="148"/>
      <c r="J542" s="71">
        <v>15.80346929800926</v>
      </c>
      <c r="K542" s="71">
        <v>2.5050507128041</v>
      </c>
      <c r="L542" s="71">
        <v>7.3070503048787758</v>
      </c>
      <c r="M542" s="71">
        <v>25.23730187213361</v>
      </c>
      <c r="N542" s="71">
        <v>39.052258563913362</v>
      </c>
      <c r="O542" s="71">
        <v>26.272277627676235</v>
      </c>
      <c r="P542" s="71">
        <v>25.111984201169612</v>
      </c>
      <c r="Q542" s="71">
        <v>1.7457270846665001</v>
      </c>
      <c r="R542" s="71">
        <v>0</v>
      </c>
      <c r="S542" s="71">
        <v>1.237977067790045</v>
      </c>
      <c r="T542" s="72"/>
      <c r="U542" s="71">
        <v>1917904</v>
      </c>
      <c r="V542" s="71">
        <v>970</v>
      </c>
      <c r="W542" s="71">
        <v>184</v>
      </c>
      <c r="X542" s="71">
        <v>4784</v>
      </c>
      <c r="Y542" s="71">
        <v>6977</v>
      </c>
      <c r="Z542" s="71">
        <v>13741</v>
      </c>
      <c r="AA542" s="71">
        <v>5046</v>
      </c>
      <c r="AB542" s="71">
        <v>22896</v>
      </c>
      <c r="AC542" s="71">
        <v>0</v>
      </c>
      <c r="AD542" s="71">
        <v>1.237977067790045</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0</v>
      </c>
      <c r="BK542" s="71">
        <v>0</v>
      </c>
      <c r="BL542" s="71">
        <v>5.13</v>
      </c>
      <c r="BM542" s="71">
        <v>0</v>
      </c>
      <c r="BN542" s="72"/>
      <c r="BO542" s="71">
        <v>0</v>
      </c>
      <c r="BP542" s="71">
        <v>0</v>
      </c>
      <c r="BQ542" s="71">
        <v>0</v>
      </c>
      <c r="BR542" s="71">
        <v>0</v>
      </c>
      <c r="BS542" s="71">
        <v>1</v>
      </c>
      <c r="BT542" s="71">
        <v>0</v>
      </c>
      <c r="BU542"/>
      <c r="BV542" s="70">
        <v>5.13</v>
      </c>
      <c r="BW542" s="70">
        <v>0</v>
      </c>
      <c r="BX542" s="70">
        <v>0</v>
      </c>
      <c r="BY542" s="70">
        <v>0</v>
      </c>
      <c r="BZ542" s="70">
        <v>0</v>
      </c>
      <c r="CA542" s="70">
        <v>0</v>
      </c>
      <c r="CB542" s="70">
        <v>0</v>
      </c>
      <c r="CC542" s="70">
        <v>0</v>
      </c>
      <c r="CD542" s="70">
        <v>0</v>
      </c>
    </row>
    <row r="543" spans="1:82">
      <c r="A543" s="70" t="s">
        <v>2434</v>
      </c>
      <c r="B543" s="70">
        <v>333</v>
      </c>
      <c r="C543" s="70">
        <v>10</v>
      </c>
      <c r="D543" s="70">
        <v>20</v>
      </c>
      <c r="E543" s="70">
        <v>2013</v>
      </c>
      <c r="F543" s="70" t="s">
        <v>180</v>
      </c>
      <c r="G543" s="70" t="s">
        <v>2424</v>
      </c>
      <c r="H543" s="70" t="s">
        <v>2425</v>
      </c>
      <c r="I543" s="148"/>
      <c r="J543" s="71">
        <v>15.343054190223009</v>
      </c>
      <c r="K543" s="71">
        <v>2.1607521260949998</v>
      </c>
      <c r="L543" s="71">
        <v>6.6750828566426241</v>
      </c>
      <c r="M543" s="71">
        <v>24.20894660268468</v>
      </c>
      <c r="N543" s="71">
        <v>41.362573562400293</v>
      </c>
      <c r="O543" s="71">
        <v>25.301313503766654</v>
      </c>
      <c r="P543" s="71">
        <v>24.841944773599696</v>
      </c>
      <c r="Q543" s="71">
        <v>1.75580137942703</v>
      </c>
      <c r="R543" s="71">
        <v>0</v>
      </c>
      <c r="S543" s="71">
        <v>1.1679729517423829</v>
      </c>
      <c r="T543" s="72"/>
      <c r="U543" s="71">
        <v>1825898</v>
      </c>
      <c r="V543" s="71">
        <v>970</v>
      </c>
      <c r="W543" s="71">
        <v>184</v>
      </c>
      <c r="X543" s="71">
        <v>4784</v>
      </c>
      <c r="Y543" s="71">
        <v>7015</v>
      </c>
      <c r="Z543" s="71">
        <v>13824</v>
      </c>
      <c r="AA543" s="71">
        <v>4973</v>
      </c>
      <c r="AB543" s="71">
        <v>22698</v>
      </c>
      <c r="AC543" s="71">
        <v>0</v>
      </c>
      <c r="AD543" s="71">
        <v>1.1679729517423829</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0</v>
      </c>
      <c r="BK543" s="71">
        <v>0</v>
      </c>
      <c r="BL543" s="71">
        <v>5.2750000000000004</v>
      </c>
      <c r="BM543" s="71">
        <v>0</v>
      </c>
      <c r="BN543" s="72"/>
      <c r="BO543" s="71">
        <v>0</v>
      </c>
      <c r="BP543" s="71">
        <v>0</v>
      </c>
      <c r="BQ543" s="71">
        <v>0</v>
      </c>
      <c r="BR543" s="71">
        <v>0</v>
      </c>
      <c r="BS543" s="71">
        <v>1</v>
      </c>
      <c r="BT543" s="71">
        <v>0</v>
      </c>
      <c r="BU543"/>
      <c r="BV543" s="70">
        <v>5.2750000000000004</v>
      </c>
      <c r="BW543" s="70">
        <v>0</v>
      </c>
      <c r="BX543" s="70">
        <v>0</v>
      </c>
      <c r="BY543" s="70">
        <v>0</v>
      </c>
      <c r="BZ543" s="70">
        <v>0</v>
      </c>
      <c r="CA543" s="70">
        <v>0</v>
      </c>
      <c r="CB543" s="70">
        <v>0</v>
      </c>
      <c r="CC543" s="70">
        <v>0</v>
      </c>
      <c r="CD543" s="70">
        <v>0</v>
      </c>
    </row>
    <row r="544" spans="1:82">
      <c r="A544" s="70" t="s">
        <v>2435</v>
      </c>
      <c r="B544" s="70">
        <v>334</v>
      </c>
      <c r="C544" s="70">
        <v>11</v>
      </c>
      <c r="D544" s="70">
        <v>20</v>
      </c>
      <c r="E544" s="70">
        <v>2014</v>
      </c>
      <c r="F544" s="70" t="s">
        <v>181</v>
      </c>
      <c r="G544" s="70" t="s">
        <v>2424</v>
      </c>
      <c r="H544" s="70" t="s">
        <v>2425</v>
      </c>
      <c r="I544" s="148"/>
      <c r="J544" s="71">
        <v>15.96892606307026</v>
      </c>
      <c r="K544" s="71">
        <v>2.2526934010845658</v>
      </c>
      <c r="L544" s="71">
        <v>5.6724820969160916</v>
      </c>
      <c r="M544" s="71">
        <v>23.43402613472438</v>
      </c>
      <c r="N544" s="71">
        <v>36.010773073818413</v>
      </c>
      <c r="O544" s="71">
        <v>24.179159148407788</v>
      </c>
      <c r="P544" s="71">
        <v>24.564341754699136</v>
      </c>
      <c r="Q544" s="71">
        <v>1.6695207073715601</v>
      </c>
      <c r="R544" s="71">
        <v>0</v>
      </c>
      <c r="S544" s="71">
        <v>1.140495670446559</v>
      </c>
      <c r="T544" s="72"/>
      <c r="U544" s="71">
        <v>2275423</v>
      </c>
      <c r="V544" s="71">
        <v>924</v>
      </c>
      <c r="W544" s="71">
        <v>129</v>
      </c>
      <c r="X544" s="71">
        <v>4603</v>
      </c>
      <c r="Y544" s="71">
        <v>6997</v>
      </c>
      <c r="Z544" s="71">
        <v>13914</v>
      </c>
      <c r="AA544" s="71">
        <v>4892</v>
      </c>
      <c r="AB544" s="71">
        <v>22495</v>
      </c>
      <c r="AC544" s="71">
        <v>0</v>
      </c>
      <c r="AD544" s="71">
        <v>1.140495670446559</v>
      </c>
      <c r="AE544" s="72"/>
      <c r="AF544" s="71"/>
      <c r="AG544" s="71"/>
      <c r="AH544" s="71"/>
      <c r="AI544" s="71"/>
      <c r="AJ544" s="71"/>
      <c r="AK544" s="71"/>
      <c r="AL544" s="71"/>
      <c r="AM544" s="71"/>
      <c r="AN544" s="71"/>
      <c r="AO544" s="71"/>
      <c r="AP544" s="71"/>
      <c r="AQ544" s="72"/>
      <c r="AR544" s="71">
        <v>160</v>
      </c>
      <c r="AS544" s="71">
        <v>17</v>
      </c>
      <c r="AT544" s="71">
        <v>5</v>
      </c>
      <c r="AU544" s="71">
        <v>0</v>
      </c>
      <c r="AV544" s="71">
        <v>0</v>
      </c>
      <c r="AW544" s="71">
        <v>0</v>
      </c>
      <c r="AX544" s="71"/>
      <c r="AY544" s="72"/>
      <c r="AZ544" s="71">
        <v>686.7</v>
      </c>
      <c r="BA544" s="71">
        <v>728.1</v>
      </c>
      <c r="BB544" s="71">
        <v>6200</v>
      </c>
      <c r="BC544" s="71">
        <v>0</v>
      </c>
      <c r="BD544" s="71">
        <v>0</v>
      </c>
      <c r="BE544" s="71">
        <v>0</v>
      </c>
      <c r="BF544" s="71"/>
      <c r="BG544" s="72"/>
      <c r="BH544" s="71">
        <v>0</v>
      </c>
      <c r="BI544" s="71">
        <v>0</v>
      </c>
      <c r="BJ544" s="71">
        <v>0</v>
      </c>
      <c r="BK544" s="71">
        <v>0</v>
      </c>
      <c r="BL544" s="71">
        <v>4.96</v>
      </c>
      <c r="BM544" s="71">
        <v>0</v>
      </c>
      <c r="BN544" s="72"/>
      <c r="BO544" s="71">
        <v>0</v>
      </c>
      <c r="BP544" s="71">
        <v>0</v>
      </c>
      <c r="BQ544" s="71">
        <v>0</v>
      </c>
      <c r="BR544" s="71">
        <v>0</v>
      </c>
      <c r="BS544" s="71">
        <v>1</v>
      </c>
      <c r="BT544" s="71">
        <v>0</v>
      </c>
      <c r="BU544"/>
      <c r="BV544" s="70">
        <v>4.96</v>
      </c>
      <c r="BW544" s="70">
        <v>0</v>
      </c>
      <c r="BX544" s="70">
        <v>0</v>
      </c>
      <c r="BY544" s="70">
        <v>0</v>
      </c>
      <c r="BZ544" s="70">
        <v>0</v>
      </c>
      <c r="CA544" s="70">
        <v>0</v>
      </c>
      <c r="CB544" s="70">
        <v>0</v>
      </c>
      <c r="CC544" s="70">
        <v>0</v>
      </c>
      <c r="CD544" s="70">
        <v>0</v>
      </c>
    </row>
    <row r="545" spans="1:82">
      <c r="A545" s="70" t="s">
        <v>2436</v>
      </c>
      <c r="B545" s="70">
        <v>335</v>
      </c>
      <c r="C545" s="70">
        <v>12</v>
      </c>
      <c r="D545" s="70">
        <v>20</v>
      </c>
      <c r="E545" s="70">
        <v>2015</v>
      </c>
      <c r="F545" s="70" t="s">
        <v>182</v>
      </c>
      <c r="G545" s="70" t="s">
        <v>2424</v>
      </c>
      <c r="H545" s="70" t="s">
        <v>2425</v>
      </c>
      <c r="I545" s="148"/>
      <c r="J545" s="71">
        <v>11.69635578313493</v>
      </c>
      <c r="K545" s="71">
        <v>2.2806715573933118</v>
      </c>
      <c r="L545" s="71">
        <v>5.7685542795834994</v>
      </c>
      <c r="M545" s="71">
        <v>23.98168967956137</v>
      </c>
      <c r="N545" s="71">
        <v>32.465043423962413</v>
      </c>
      <c r="O545" s="71">
        <v>24.112192394682811</v>
      </c>
      <c r="P545" s="71">
        <v>24.116396473346619</v>
      </c>
      <c r="Q545" s="71">
        <v>1.61437330621705</v>
      </c>
      <c r="R545" s="71">
        <v>0</v>
      </c>
      <c r="S545" s="71">
        <v>1.18477832071808</v>
      </c>
      <c r="T545" s="72"/>
      <c r="U545" s="71">
        <v>1638026</v>
      </c>
      <c r="V545" s="71">
        <v>924</v>
      </c>
      <c r="W545" s="71">
        <v>129</v>
      </c>
      <c r="X545" s="71">
        <v>4603</v>
      </c>
      <c r="Y545" s="71">
        <v>7022</v>
      </c>
      <c r="Z545" s="71">
        <v>14009</v>
      </c>
      <c r="AA545" s="71">
        <v>4799</v>
      </c>
      <c r="AB545" s="71">
        <v>22220</v>
      </c>
      <c r="AC545" s="71">
        <v>0</v>
      </c>
      <c r="AD545" s="71">
        <v>1.18477832071808</v>
      </c>
      <c r="AE545" s="72"/>
      <c r="AF545" s="71">
        <v>16304141.92569514</v>
      </c>
      <c r="AG545" s="71">
        <v>1645861.3934087339</v>
      </c>
      <c r="AH545" s="71">
        <v>1140150.2680231549</v>
      </c>
      <c r="AI545" s="71">
        <v>30852788.921275631</v>
      </c>
      <c r="AJ545" s="71">
        <v>39395927.980911471</v>
      </c>
      <c r="AK545" s="71">
        <v>0</v>
      </c>
      <c r="AL545" s="71">
        <v>0</v>
      </c>
      <c r="AM545" s="71">
        <v>3045157.7906056731</v>
      </c>
      <c r="AN545" s="71">
        <v>0</v>
      </c>
      <c r="AO545" s="71">
        <v>0</v>
      </c>
      <c r="AP545" s="71">
        <v>92384028.279919818</v>
      </c>
      <c r="AQ545" s="72"/>
      <c r="AR545" s="71">
        <v>183</v>
      </c>
      <c r="AS545" s="71">
        <v>31</v>
      </c>
      <c r="AT545" s="71">
        <v>5</v>
      </c>
      <c r="AU545" s="71">
        <v>0</v>
      </c>
      <c r="AV545" s="71">
        <v>0</v>
      </c>
      <c r="AW545" s="71">
        <v>0</v>
      </c>
      <c r="AX545" s="71"/>
      <c r="AY545" s="72"/>
      <c r="AZ545" s="71">
        <v>816.59999999999991</v>
      </c>
      <c r="BA545" s="71">
        <v>982.1</v>
      </c>
      <c r="BB545" s="71">
        <v>6200</v>
      </c>
      <c r="BC545" s="71">
        <v>0</v>
      </c>
      <c r="BD545" s="71">
        <v>0</v>
      </c>
      <c r="BE545" s="71">
        <v>0</v>
      </c>
      <c r="BF545" s="71"/>
      <c r="BG545" s="72"/>
      <c r="BH545" s="71">
        <v>0</v>
      </c>
      <c r="BI545" s="71">
        <v>0</v>
      </c>
      <c r="BJ545" s="71">
        <v>0</v>
      </c>
      <c r="BK545" s="71">
        <v>0</v>
      </c>
      <c r="BL545" s="71">
        <v>4.88</v>
      </c>
      <c r="BM545" s="71">
        <v>0</v>
      </c>
      <c r="BN545" s="72"/>
      <c r="BO545" s="71">
        <v>0</v>
      </c>
      <c r="BP545" s="71">
        <v>0</v>
      </c>
      <c r="BQ545" s="71">
        <v>0</v>
      </c>
      <c r="BR545" s="71">
        <v>0</v>
      </c>
      <c r="BS545" s="71">
        <v>1</v>
      </c>
      <c r="BT545" s="71">
        <v>0</v>
      </c>
      <c r="BU545"/>
      <c r="BV545" s="70">
        <v>4.88</v>
      </c>
      <c r="BW545" s="70">
        <v>0</v>
      </c>
      <c r="BX545" s="70">
        <v>0</v>
      </c>
      <c r="BY545" s="70">
        <v>0</v>
      </c>
      <c r="BZ545" s="70">
        <v>0</v>
      </c>
      <c r="CA545" s="70">
        <v>0</v>
      </c>
      <c r="CB545" s="70">
        <v>0</v>
      </c>
      <c r="CC545" s="70">
        <v>0</v>
      </c>
      <c r="CD545" s="70">
        <v>0</v>
      </c>
    </row>
    <row r="546" spans="1:82">
      <c r="A546" s="70" t="s">
        <v>2437</v>
      </c>
      <c r="B546" s="70">
        <v>336</v>
      </c>
      <c r="C546" s="70">
        <v>13</v>
      </c>
      <c r="D546" s="70">
        <v>20</v>
      </c>
      <c r="E546" s="70">
        <v>2016</v>
      </c>
      <c r="F546" s="70" t="s">
        <v>155</v>
      </c>
      <c r="G546" s="70" t="s">
        <v>2424</v>
      </c>
      <c r="H546" s="70" t="s">
        <v>2425</v>
      </c>
      <c r="I546" s="148"/>
      <c r="J546" s="71">
        <v>14.688518627254799</v>
      </c>
      <c r="K546" s="71">
        <v>2.2776129179041988</v>
      </c>
      <c r="L546" s="71">
        <v>6.7346180315661668</v>
      </c>
      <c r="M546" s="71">
        <v>20.417623654947938</v>
      </c>
      <c r="N546" s="71">
        <v>32.516011847143268</v>
      </c>
      <c r="O546" s="71">
        <v>23.815985857561046</v>
      </c>
      <c r="P546" s="71">
        <v>23.744574091754732</v>
      </c>
      <c r="Q546" s="71">
        <v>1.5536220846173285</v>
      </c>
      <c r="R546" s="71">
        <v>0</v>
      </c>
      <c r="S546" s="71">
        <v>1.2817219628947141</v>
      </c>
      <c r="T546" s="72"/>
      <c r="U546" s="71">
        <v>2185792</v>
      </c>
      <c r="V546" s="71">
        <v>924</v>
      </c>
      <c r="W546" s="71">
        <v>129</v>
      </c>
      <c r="X546" s="71">
        <v>4603</v>
      </c>
      <c r="Y546" s="71">
        <v>7070</v>
      </c>
      <c r="Z546" s="71">
        <v>14007</v>
      </c>
      <c r="AA546" s="71">
        <v>4887</v>
      </c>
      <c r="AB546" s="71">
        <v>21996</v>
      </c>
      <c r="AC546" s="71">
        <v>0</v>
      </c>
      <c r="AD546" s="71">
        <v>1.2817219628947141</v>
      </c>
      <c r="AE546" s="72"/>
      <c r="AF546" s="71">
        <v>20471911.979238112</v>
      </c>
      <c r="AG546" s="71">
        <v>1593857.3211922811</v>
      </c>
      <c r="AH546" s="71">
        <v>1013575.870944373</v>
      </c>
      <c r="AI546" s="71">
        <v>28612624.050779879</v>
      </c>
      <c r="AJ546" s="71">
        <v>35015707.02084019</v>
      </c>
      <c r="AK546" s="71">
        <v>0</v>
      </c>
      <c r="AL546" s="71">
        <v>0</v>
      </c>
      <c r="AM546" s="71">
        <v>3016801.469529218</v>
      </c>
      <c r="AN546" s="71">
        <v>0</v>
      </c>
      <c r="AO546" s="71">
        <v>0</v>
      </c>
      <c r="AP546" s="71">
        <v>89724477.712524056</v>
      </c>
      <c r="AQ546" s="72"/>
      <c r="AR546" s="71">
        <v>198</v>
      </c>
      <c r="AS546" s="71">
        <v>36</v>
      </c>
      <c r="AT546" s="71">
        <v>4</v>
      </c>
      <c r="AU546" s="71">
        <v>0</v>
      </c>
      <c r="AV546" s="71">
        <v>0</v>
      </c>
      <c r="AW546" s="71">
        <v>0</v>
      </c>
      <c r="AX546" s="71"/>
      <c r="AY546" s="72"/>
      <c r="AZ546" s="71">
        <v>898.6</v>
      </c>
      <c r="BA546" s="71">
        <v>2581.6</v>
      </c>
      <c r="BB546" s="71">
        <v>5400</v>
      </c>
      <c r="BC546" s="71">
        <v>0</v>
      </c>
      <c r="BD546" s="71">
        <v>0</v>
      </c>
      <c r="BE546" s="71">
        <v>0</v>
      </c>
      <c r="BF546" s="71"/>
      <c r="BG546" s="72"/>
      <c r="BH546" s="71">
        <v>0</v>
      </c>
      <c r="BI546" s="71">
        <v>0</v>
      </c>
      <c r="BJ546" s="71">
        <v>0</v>
      </c>
      <c r="BK546" s="71">
        <v>0</v>
      </c>
      <c r="BL546" s="71">
        <v>4.84</v>
      </c>
      <c r="BM546" s="71">
        <v>0</v>
      </c>
      <c r="BN546" s="72"/>
      <c r="BO546" s="71">
        <v>0</v>
      </c>
      <c r="BP546" s="71">
        <v>0</v>
      </c>
      <c r="BQ546" s="71">
        <v>0</v>
      </c>
      <c r="BR546" s="71">
        <v>0</v>
      </c>
      <c r="BS546" s="71">
        <v>1</v>
      </c>
      <c r="BT546" s="71">
        <v>0</v>
      </c>
      <c r="BU546"/>
      <c r="BV546" s="70">
        <v>4.84</v>
      </c>
      <c r="BW546" s="70">
        <v>0</v>
      </c>
      <c r="BX546" s="70">
        <v>0</v>
      </c>
      <c r="BY546" s="70">
        <v>0</v>
      </c>
      <c r="BZ546" s="70">
        <v>0</v>
      </c>
      <c r="CA546" s="70">
        <v>0</v>
      </c>
      <c r="CB546" s="70">
        <v>0</v>
      </c>
      <c r="CC546" s="70">
        <v>0</v>
      </c>
      <c r="CD546" s="70">
        <v>0</v>
      </c>
    </row>
    <row r="547" spans="1:82">
      <c r="A547" s="70" t="s">
        <v>2438</v>
      </c>
      <c r="B547" s="70">
        <v>337</v>
      </c>
      <c r="C547" s="70">
        <v>14</v>
      </c>
      <c r="D547" s="70">
        <v>20</v>
      </c>
      <c r="E547" s="70">
        <v>2017</v>
      </c>
      <c r="F547" s="70" t="s">
        <v>156</v>
      </c>
      <c r="G547" s="70" t="s">
        <v>2424</v>
      </c>
      <c r="H547" s="70" t="s">
        <v>2425</v>
      </c>
      <c r="I547" s="148"/>
      <c r="J547" s="71">
        <v>13.347721492074461</v>
      </c>
      <c r="K547" s="71">
        <v>2.1889531622731493</v>
      </c>
      <c r="L547" s="71">
        <v>5.9814433587250342</v>
      </c>
      <c r="M547" s="71">
        <v>17.632382740218603</v>
      </c>
      <c r="N547" s="71">
        <v>34.541211882826794</v>
      </c>
      <c r="O547" s="71">
        <v>23.489249954459705</v>
      </c>
      <c r="P547" s="71">
        <v>23.32379584849112</v>
      </c>
      <c r="Q547" s="71">
        <v>1.4816231039808101</v>
      </c>
      <c r="R547" s="71">
        <v>0</v>
      </c>
      <c r="S547" s="71">
        <v>2.1583305422141357</v>
      </c>
      <c r="T547" s="72"/>
      <c r="U547" s="71">
        <v>2290560</v>
      </c>
      <c r="V547" s="71">
        <v>924</v>
      </c>
      <c r="W547" s="71">
        <v>129</v>
      </c>
      <c r="X547" s="71">
        <v>4603</v>
      </c>
      <c r="Y547" s="71">
        <v>7095</v>
      </c>
      <c r="Z547" s="71">
        <v>14044</v>
      </c>
      <c r="AA547" s="71">
        <v>4831</v>
      </c>
      <c r="AB547" s="71">
        <v>21692</v>
      </c>
      <c r="AC547" s="71">
        <v>0</v>
      </c>
      <c r="AD547" s="71">
        <v>2.1583305422141361</v>
      </c>
      <c r="AE547" s="72"/>
      <c r="AF547" s="71">
        <v>19234926.892080501</v>
      </c>
      <c r="AG547" s="71">
        <v>1561876.0134523399</v>
      </c>
      <c r="AH547" s="71">
        <v>1207890.9170256511</v>
      </c>
      <c r="AI547" s="71">
        <v>25874876.055374969</v>
      </c>
      <c r="AJ547" s="71">
        <v>40066116.388419867</v>
      </c>
      <c r="AK547" s="71">
        <v>0</v>
      </c>
      <c r="AL547" s="71">
        <v>0</v>
      </c>
      <c r="AM547" s="71">
        <v>2979762.4081494082</v>
      </c>
      <c r="AN547" s="71">
        <v>0</v>
      </c>
      <c r="AO547" s="71">
        <v>0</v>
      </c>
      <c r="AP547" s="71">
        <v>90925448.67450273</v>
      </c>
      <c r="AQ547" s="72"/>
      <c r="AR547" s="71">
        <v>212</v>
      </c>
      <c r="AS547" s="71">
        <v>40</v>
      </c>
      <c r="AT547" s="71">
        <v>4</v>
      </c>
      <c r="AU547" s="71">
        <v>0</v>
      </c>
      <c r="AV547" s="71">
        <v>0</v>
      </c>
      <c r="AW547" s="71">
        <v>0</v>
      </c>
      <c r="AX547" s="71"/>
      <c r="AY547" s="72"/>
      <c r="AZ547" s="71">
        <v>970.4</v>
      </c>
      <c r="BA547" s="71">
        <v>2746.6</v>
      </c>
      <c r="BB547" s="71">
        <v>5400</v>
      </c>
      <c r="BC547" s="71">
        <v>0</v>
      </c>
      <c r="BD547" s="71">
        <v>0</v>
      </c>
      <c r="BE547" s="71">
        <v>0</v>
      </c>
      <c r="BF547" s="71"/>
      <c r="BG547" s="72"/>
      <c r="BH547" s="71">
        <v>0</v>
      </c>
      <c r="BI547" s="71">
        <v>0</v>
      </c>
      <c r="BJ547" s="71">
        <v>0</v>
      </c>
      <c r="BK547" s="71">
        <v>0</v>
      </c>
      <c r="BL547" s="71">
        <v>4.8879999999999999</v>
      </c>
      <c r="BM547" s="71">
        <v>0</v>
      </c>
      <c r="BN547" s="72"/>
      <c r="BO547" s="71">
        <v>0</v>
      </c>
      <c r="BP547" s="71">
        <v>0</v>
      </c>
      <c r="BQ547" s="71">
        <v>0</v>
      </c>
      <c r="BR547" s="71">
        <v>0</v>
      </c>
      <c r="BS547" s="71">
        <v>1</v>
      </c>
      <c r="BT547" s="71">
        <v>0</v>
      </c>
      <c r="BU547"/>
      <c r="BV547" s="70">
        <v>4.8879999999999999</v>
      </c>
      <c r="BW547" s="70">
        <v>0</v>
      </c>
      <c r="BX547" s="70">
        <v>0</v>
      </c>
      <c r="BY547" s="70">
        <v>0</v>
      </c>
      <c r="BZ547" s="70">
        <v>0</v>
      </c>
      <c r="CA547" s="70">
        <v>0</v>
      </c>
      <c r="CB547" s="70">
        <v>0</v>
      </c>
      <c r="CC547" s="70">
        <v>0</v>
      </c>
      <c r="CD547" s="70">
        <v>0</v>
      </c>
    </row>
    <row r="548" spans="1:82">
      <c r="A548" s="70" t="s">
        <v>2439</v>
      </c>
      <c r="B548" s="70">
        <v>338</v>
      </c>
      <c r="C548" s="70">
        <v>15</v>
      </c>
      <c r="D548" s="70">
        <v>20</v>
      </c>
      <c r="E548" s="70">
        <v>2018</v>
      </c>
      <c r="F548" s="70" t="s">
        <v>183</v>
      </c>
      <c r="G548" s="70" t="s">
        <v>2424</v>
      </c>
      <c r="H548" s="70" t="s">
        <v>2425</v>
      </c>
      <c r="I548" s="148"/>
      <c r="J548" s="71">
        <v>13.827054095423369</v>
      </c>
      <c r="K548" s="71">
        <v>2.0783213278415844</v>
      </c>
      <c r="L548" s="71">
        <v>5.5196159718489808</v>
      </c>
      <c r="M548" s="71">
        <v>17.815010026404114</v>
      </c>
      <c r="N548" s="71">
        <v>31.199527084346812</v>
      </c>
      <c r="O548" s="71">
        <v>23.087325175395708</v>
      </c>
      <c r="P548" s="71">
        <v>22.809612023615685</v>
      </c>
      <c r="Q548" s="71">
        <v>1.35514559850203</v>
      </c>
      <c r="R548" s="71">
        <v>0</v>
      </c>
      <c r="S548" s="71">
        <v>2.9577898744765192</v>
      </c>
      <c r="T548" s="72"/>
      <c r="U548" s="71">
        <v>2254292</v>
      </c>
      <c r="V548" s="71">
        <v>924</v>
      </c>
      <c r="W548" s="71">
        <v>129</v>
      </c>
      <c r="X548" s="71">
        <v>4603</v>
      </c>
      <c r="Y548" s="71">
        <v>7114</v>
      </c>
      <c r="Z548" s="71">
        <v>14068</v>
      </c>
      <c r="AA548" s="71">
        <v>4772</v>
      </c>
      <c r="AB548" s="71">
        <v>21381</v>
      </c>
      <c r="AC548" s="71">
        <v>0</v>
      </c>
      <c r="AD548" s="71">
        <v>2.9577898744765192</v>
      </c>
      <c r="AE548" s="72"/>
      <c r="AF548" s="71">
        <v>19793774.0785992</v>
      </c>
      <c r="AG548" s="71">
        <v>1388134.688132135</v>
      </c>
      <c r="AH548" s="71">
        <v>1146155.407253688</v>
      </c>
      <c r="AI548" s="71">
        <v>25598150.0096776</v>
      </c>
      <c r="AJ548" s="71">
        <v>37254007.26325015</v>
      </c>
      <c r="AK548" s="71">
        <v>0</v>
      </c>
      <c r="AL548" s="71">
        <v>0</v>
      </c>
      <c r="AM548" s="71">
        <v>2943118.398125764</v>
      </c>
      <c r="AN548" s="71">
        <v>0</v>
      </c>
      <c r="AO548" s="71">
        <v>0</v>
      </c>
      <c r="AP548" s="71">
        <v>88123339.845038533</v>
      </c>
      <c r="AQ548" s="72"/>
      <c r="AR548" s="71">
        <v>228</v>
      </c>
      <c r="AS548" s="71">
        <v>47</v>
      </c>
      <c r="AT548" s="71">
        <v>5</v>
      </c>
      <c r="AU548" s="71">
        <v>0</v>
      </c>
      <c r="AV548" s="71">
        <v>0</v>
      </c>
      <c r="AW548" s="71">
        <v>0</v>
      </c>
      <c r="AX548" s="71"/>
      <c r="AY548" s="72"/>
      <c r="AZ548" s="71">
        <v>1063.8999999999999</v>
      </c>
      <c r="BA548" s="71">
        <v>2971</v>
      </c>
      <c r="BB548" s="71">
        <v>7390</v>
      </c>
      <c r="BC548" s="71">
        <v>0</v>
      </c>
      <c r="BD548" s="71">
        <v>0</v>
      </c>
      <c r="BE548" s="71">
        <v>0</v>
      </c>
      <c r="BF548" s="71"/>
      <c r="BG548" s="72"/>
      <c r="BH548" s="71">
        <v>0</v>
      </c>
      <c r="BI548" s="71">
        <v>0</v>
      </c>
      <c r="BJ548" s="71">
        <v>0</v>
      </c>
      <c r="BK548" s="71">
        <v>0</v>
      </c>
      <c r="BL548" s="71">
        <v>4.7670000000000003</v>
      </c>
      <c r="BM548" s="71">
        <v>0</v>
      </c>
      <c r="BN548" s="72"/>
      <c r="BO548" s="71">
        <v>0</v>
      </c>
      <c r="BP548" s="71">
        <v>0</v>
      </c>
      <c r="BQ548" s="71">
        <v>0</v>
      </c>
      <c r="BR548" s="71">
        <v>0</v>
      </c>
      <c r="BS548" s="71">
        <v>1</v>
      </c>
      <c r="BT548" s="71">
        <v>0</v>
      </c>
      <c r="BU548"/>
      <c r="BV548" s="70">
        <v>4.7670000000000003</v>
      </c>
      <c r="BW548" s="70">
        <v>0</v>
      </c>
      <c r="BX548" s="70">
        <v>0</v>
      </c>
      <c r="BY548" s="70">
        <v>0</v>
      </c>
      <c r="BZ548" s="70">
        <v>0</v>
      </c>
      <c r="CA548" s="70">
        <v>0</v>
      </c>
      <c r="CB548" s="70">
        <v>0</v>
      </c>
      <c r="CC548" s="70">
        <v>0</v>
      </c>
      <c r="CD548" s="70">
        <v>0</v>
      </c>
    </row>
    <row r="549" spans="1:82">
      <c r="A549" s="70" t="s">
        <v>2440</v>
      </c>
      <c r="B549" s="70">
        <v>339</v>
      </c>
      <c r="C549" s="70">
        <v>16</v>
      </c>
      <c r="D549" s="70">
        <v>20</v>
      </c>
      <c r="E549" s="70">
        <v>2019</v>
      </c>
      <c r="F549" s="70" t="s">
        <v>158</v>
      </c>
      <c r="G549" s="70" t="s">
        <v>2424</v>
      </c>
      <c r="H549" s="70" t="s">
        <v>2425</v>
      </c>
      <c r="I549" s="148"/>
      <c r="J549" s="71">
        <v>10.992830812235724</v>
      </c>
      <c r="K549" s="71">
        <v>1.9220688861185569</v>
      </c>
      <c r="L549" s="71">
        <v>5.5755963129359438</v>
      </c>
      <c r="M549" s="71">
        <v>17.469662635300804</v>
      </c>
      <c r="N549" s="71">
        <v>29.996704923123144</v>
      </c>
      <c r="O549" s="71">
        <v>22.315502459235073</v>
      </c>
      <c r="P549" s="71">
        <v>21.893230338997025</v>
      </c>
      <c r="Q549" s="71">
        <v>1.2956677695452801</v>
      </c>
      <c r="R549" s="71">
        <v>0</v>
      </c>
      <c r="S549" s="71">
        <v>4.2447684944910282</v>
      </c>
      <c r="T549" s="72"/>
      <c r="U549" s="71">
        <v>2051418</v>
      </c>
      <c r="V549" s="71">
        <v>924</v>
      </c>
      <c r="W549" s="71">
        <v>129</v>
      </c>
      <c r="X549" s="71">
        <v>4603</v>
      </c>
      <c r="Y549" s="71">
        <v>7117</v>
      </c>
      <c r="Z549" s="71">
        <v>13971</v>
      </c>
      <c r="AA549" s="71">
        <v>4546</v>
      </c>
      <c r="AB549" s="71">
        <v>20996</v>
      </c>
      <c r="AC549" s="71">
        <v>0</v>
      </c>
      <c r="AD549" s="71">
        <v>4.2447684944910282</v>
      </c>
      <c r="AE549" s="72"/>
      <c r="AF549" s="71">
        <v>15862299.73620422</v>
      </c>
      <c r="AG549" s="71">
        <v>1342914.947248471</v>
      </c>
      <c r="AH549" s="71">
        <v>1217808.6487610789</v>
      </c>
      <c r="AI549" s="71">
        <v>25879939.34128727</v>
      </c>
      <c r="AJ549" s="71">
        <v>37001773.548836976</v>
      </c>
      <c r="AK549" s="71">
        <v>0</v>
      </c>
      <c r="AL549" s="71">
        <v>0</v>
      </c>
      <c r="AM549" s="71">
        <v>2859497.1421966236</v>
      </c>
      <c r="AN549" s="71">
        <v>0</v>
      </c>
      <c r="AO549" s="71">
        <v>0</v>
      </c>
      <c r="AP549" s="71">
        <v>84164233.364534646</v>
      </c>
      <c r="AQ549" s="72"/>
      <c r="AR549" s="71">
        <v>242</v>
      </c>
      <c r="AS549" s="71">
        <v>54</v>
      </c>
      <c r="AT549" s="71">
        <v>7</v>
      </c>
      <c r="AU549" s="71">
        <v>0</v>
      </c>
      <c r="AV549" s="71">
        <v>0</v>
      </c>
      <c r="AW549" s="71">
        <v>0</v>
      </c>
      <c r="AX549" s="71"/>
      <c r="AY549" s="72"/>
      <c r="AZ549" s="71">
        <v>1133.5999999999999</v>
      </c>
      <c r="BA549" s="71">
        <v>3269.9</v>
      </c>
      <c r="BB549" s="71">
        <v>9389.5</v>
      </c>
      <c r="BC549" s="71">
        <v>0</v>
      </c>
      <c r="BD549" s="71">
        <v>0</v>
      </c>
      <c r="BE549" s="71">
        <v>0</v>
      </c>
      <c r="BF549" s="71"/>
      <c r="BG549" s="72"/>
      <c r="BH549" s="71">
        <v>0</v>
      </c>
      <c r="BI549" s="71">
        <v>0</v>
      </c>
      <c r="BJ549" s="71">
        <v>0</v>
      </c>
      <c r="BK549" s="71">
        <v>0</v>
      </c>
      <c r="BL549" s="71">
        <v>4.72</v>
      </c>
      <c r="BM549" s="71">
        <v>0</v>
      </c>
      <c r="BN549" s="72"/>
      <c r="BO549" s="71">
        <v>0</v>
      </c>
      <c r="BP549" s="71">
        <v>0</v>
      </c>
      <c r="BQ549" s="71">
        <v>0</v>
      </c>
      <c r="BR549" s="71">
        <v>0</v>
      </c>
      <c r="BS549" s="71">
        <v>1</v>
      </c>
      <c r="BT549" s="71">
        <v>0</v>
      </c>
      <c r="BU549"/>
      <c r="BV549" s="70">
        <v>4.72</v>
      </c>
      <c r="BW549" s="70">
        <v>0</v>
      </c>
      <c r="BX549" s="70">
        <v>0</v>
      </c>
      <c r="BY549" s="70">
        <v>0</v>
      </c>
      <c r="BZ549" s="70">
        <v>0</v>
      </c>
      <c r="CA549" s="70">
        <v>0</v>
      </c>
      <c r="CB549" s="70">
        <v>0</v>
      </c>
      <c r="CC549" s="70">
        <v>0</v>
      </c>
      <c r="CD549" s="70">
        <v>0</v>
      </c>
    </row>
    <row r="550" spans="1:82">
      <c r="A550" s="70" t="s">
        <v>2441</v>
      </c>
      <c r="B550" s="70">
        <v>340</v>
      </c>
      <c r="C550" s="70">
        <v>17</v>
      </c>
      <c r="D550" s="70">
        <v>20</v>
      </c>
      <c r="E550" s="70">
        <v>2020</v>
      </c>
      <c r="F550" s="70" t="s">
        <v>159</v>
      </c>
      <c r="G550" s="70" t="s">
        <v>2424</v>
      </c>
      <c r="H550" s="70" t="s">
        <v>2425</v>
      </c>
      <c r="I550" s="148"/>
      <c r="J550" s="71">
        <v>8.9351469305448514</v>
      </c>
      <c r="K550" s="71">
        <v>1.4988019890844906</v>
      </c>
      <c r="L550" s="71">
        <v>7.524380182657584</v>
      </c>
      <c r="M550" s="71">
        <v>17.557446095160646</v>
      </c>
      <c r="N550" s="71">
        <v>27.916873174102079</v>
      </c>
      <c r="O550" s="71">
        <v>19.529144193682754</v>
      </c>
      <c r="P550" s="71">
        <v>20.158239084366556</v>
      </c>
      <c r="Q550" s="71">
        <v>1.2178927025280799</v>
      </c>
      <c r="R550" s="71">
        <v>0</v>
      </c>
      <c r="S550" s="71">
        <v>4.2061537831396203</v>
      </c>
      <c r="T550" s="72"/>
      <c r="U550" s="71">
        <v>1722919</v>
      </c>
      <c r="V550" s="71">
        <v>637</v>
      </c>
      <c r="W550" s="71">
        <v>220</v>
      </c>
      <c r="X550" s="71">
        <v>4706</v>
      </c>
      <c r="Y550" s="71">
        <v>7120</v>
      </c>
      <c r="Z550" s="71">
        <v>13955</v>
      </c>
      <c r="AA550" s="71">
        <v>4449</v>
      </c>
      <c r="AB550" s="71">
        <v>20656</v>
      </c>
      <c r="AC550" s="71">
        <v>0</v>
      </c>
      <c r="AD550" s="71">
        <v>4.2061537831396203</v>
      </c>
      <c r="AE550" s="72"/>
      <c r="AF550" s="71">
        <v>13964489.877688769</v>
      </c>
      <c r="AG550" s="71">
        <v>1015580.0467807712</v>
      </c>
      <c r="AH550" s="71">
        <v>1861206.9918153335</v>
      </c>
      <c r="AI550" s="71">
        <v>27663004.225826453</v>
      </c>
      <c r="AJ550" s="71">
        <v>38118832.304584362</v>
      </c>
      <c r="AK550" s="71"/>
      <c r="AL550" s="71"/>
      <c r="AM550" s="71">
        <v>2695837.4929465451</v>
      </c>
      <c r="AN550" s="71"/>
      <c r="AO550" s="71"/>
      <c r="AP550" s="71">
        <v>85318950.939642236</v>
      </c>
      <c r="AQ550" s="72"/>
      <c r="AR550" s="71">
        <v>258</v>
      </c>
      <c r="AS550" s="71">
        <v>60</v>
      </c>
      <c r="AT550" s="71">
        <v>7</v>
      </c>
      <c r="AU550" s="71">
        <v>0</v>
      </c>
      <c r="AV550" s="71">
        <v>0</v>
      </c>
      <c r="AW550" s="71">
        <v>0</v>
      </c>
      <c r="AX550" s="71"/>
      <c r="AY550" s="72"/>
      <c r="AZ550" s="71">
        <v>1222.0999999999999</v>
      </c>
      <c r="BA550" s="71">
        <v>3566.9</v>
      </c>
      <c r="BB550" s="71">
        <v>9389.5</v>
      </c>
      <c r="BC550" s="71">
        <v>0</v>
      </c>
      <c r="BD550" s="71">
        <v>0</v>
      </c>
      <c r="BE550" s="71">
        <v>0</v>
      </c>
      <c r="BF550" s="71"/>
      <c r="BG550" s="72"/>
      <c r="BH550" s="71">
        <v>0</v>
      </c>
      <c r="BI550" s="71">
        <v>0</v>
      </c>
      <c r="BJ550" s="71">
        <v>0</v>
      </c>
      <c r="BK550" s="71">
        <v>0</v>
      </c>
      <c r="BL550" s="71">
        <v>4.9640000000000004</v>
      </c>
      <c r="BM550" s="71">
        <v>0</v>
      </c>
      <c r="BN550" s="72"/>
      <c r="BO550" s="71">
        <v>0</v>
      </c>
      <c r="BP550" s="71">
        <v>0</v>
      </c>
      <c r="BQ550" s="71">
        <v>0</v>
      </c>
      <c r="BR550" s="71">
        <v>0</v>
      </c>
      <c r="BS550" s="71">
        <v>1</v>
      </c>
      <c r="BT550" s="71">
        <v>0</v>
      </c>
      <c r="BU550"/>
      <c r="BV550" s="70">
        <v>4.9640000000000004</v>
      </c>
      <c r="BW550" s="70">
        <v>0</v>
      </c>
      <c r="BX550" s="70">
        <v>0</v>
      </c>
      <c r="BY550" s="70">
        <v>0</v>
      </c>
      <c r="BZ550" s="70">
        <v>0</v>
      </c>
      <c r="CA550" s="70">
        <v>0</v>
      </c>
      <c r="CB550" s="70">
        <v>0</v>
      </c>
      <c r="CC550" s="70">
        <v>0</v>
      </c>
      <c r="CD550" s="70">
        <v>0</v>
      </c>
    </row>
    <row r="551" spans="1:82">
      <c r="A551" s="70" t="s">
        <v>2442</v>
      </c>
      <c r="B551" s="70">
        <v>340</v>
      </c>
      <c r="C551" s="70">
        <v>18</v>
      </c>
      <c r="D551" s="70">
        <v>20</v>
      </c>
      <c r="E551" s="70">
        <v>2021</v>
      </c>
      <c r="F551" s="70" t="s">
        <v>160</v>
      </c>
      <c r="G551" s="70" t="s">
        <v>2424</v>
      </c>
      <c r="H551" s="70" t="s">
        <v>2425</v>
      </c>
      <c r="I551" s="148"/>
      <c r="J551" s="71">
        <v>7.2811869714166102</v>
      </c>
      <c r="K551" s="71">
        <v>1.5607917580245603</v>
      </c>
      <c r="L551" s="71">
        <v>6.5376358267649817</v>
      </c>
      <c r="M551" s="71">
        <v>18.46684984954948</v>
      </c>
      <c r="N551" s="71">
        <v>29.677837926371158</v>
      </c>
      <c r="O551" s="71">
        <v>18.811796770374695</v>
      </c>
      <c r="P551" s="71">
        <v>20.440436957261333</v>
      </c>
      <c r="Q551" s="71">
        <v>1.1856669899197301</v>
      </c>
      <c r="R551" s="71">
        <v>0</v>
      </c>
      <c r="S551" s="71">
        <v>3.9511346493788859</v>
      </c>
      <c r="T551" s="72"/>
      <c r="U551" s="71">
        <v>1521862</v>
      </c>
      <c r="V551" s="71">
        <v>637</v>
      </c>
      <c r="W551" s="71">
        <v>220</v>
      </c>
      <c r="X551" s="71">
        <v>4706</v>
      </c>
      <c r="Y551" s="71">
        <v>7136</v>
      </c>
      <c r="Z551" s="71">
        <v>13841</v>
      </c>
      <c r="AA551" s="71">
        <v>4399</v>
      </c>
      <c r="AB551" s="71">
        <v>20307</v>
      </c>
      <c r="AC551" s="71">
        <v>0</v>
      </c>
      <c r="AD551" s="71">
        <v>3.9511346493788859</v>
      </c>
      <c r="AE551" s="72"/>
      <c r="AF551" s="71">
        <v>10967443.788204234</v>
      </c>
      <c r="AG551" s="71">
        <v>1030308.0429542682</v>
      </c>
      <c r="AH551" s="71">
        <v>1462189.0859998399</v>
      </c>
      <c r="AI551" s="71">
        <v>28589474.497454878</v>
      </c>
      <c r="AJ551" s="71">
        <v>39302770.876033157</v>
      </c>
      <c r="AK551" s="71">
        <v>0</v>
      </c>
      <c r="AL551" s="71">
        <v>0</v>
      </c>
      <c r="AM551" s="71">
        <v>2665575.7697130539</v>
      </c>
      <c r="AN551" s="71">
        <v>0</v>
      </c>
      <c r="AO551" s="71">
        <v>0</v>
      </c>
      <c r="AP551" s="71">
        <v>84017762.060359433</v>
      </c>
      <c r="AQ551" s="72"/>
      <c r="AR551" s="71">
        <v>270</v>
      </c>
      <c r="AS551" s="71">
        <v>61</v>
      </c>
      <c r="AT551" s="71">
        <v>10</v>
      </c>
      <c r="AU551" s="71">
        <v>0</v>
      </c>
      <c r="AV551" s="71">
        <v>0</v>
      </c>
      <c r="AW551" s="71">
        <v>0</v>
      </c>
      <c r="AX551" s="71"/>
      <c r="AY551" s="72"/>
      <c r="AZ551" s="71">
        <v>1293</v>
      </c>
      <c r="BA551" s="71">
        <v>3616.4</v>
      </c>
      <c r="BB551" s="71">
        <v>31829.5</v>
      </c>
      <c r="BC551" s="71">
        <v>0</v>
      </c>
      <c r="BD551" s="71">
        <v>0</v>
      </c>
      <c r="BE551" s="71">
        <v>0</v>
      </c>
      <c r="BF551" s="71"/>
      <c r="BG551" s="72"/>
      <c r="BH551" s="71">
        <v>0</v>
      </c>
      <c r="BI551" s="71">
        <v>0</v>
      </c>
      <c r="BJ551" s="71">
        <v>0</v>
      </c>
      <c r="BK551" s="71">
        <v>0</v>
      </c>
      <c r="BL551" s="71">
        <v>5.5709999999999997</v>
      </c>
      <c r="BM551" s="71">
        <v>0</v>
      </c>
      <c r="BN551" s="72"/>
      <c r="BO551" s="71">
        <v>0</v>
      </c>
      <c r="BP551" s="71">
        <v>0</v>
      </c>
      <c r="BQ551" s="71">
        <v>0</v>
      </c>
      <c r="BR551" s="71">
        <v>0</v>
      </c>
      <c r="BS551" s="71">
        <v>1</v>
      </c>
      <c r="BT551" s="71">
        <v>0</v>
      </c>
      <c r="BU551"/>
      <c r="BV551" s="70">
        <v>5.5709999999999997</v>
      </c>
      <c r="BW551" s="70">
        <v>0</v>
      </c>
      <c r="BX551" s="70">
        <v>0</v>
      </c>
      <c r="BY551" s="70">
        <v>0</v>
      </c>
      <c r="BZ551" s="70">
        <v>0</v>
      </c>
      <c r="CA551" s="70">
        <v>0</v>
      </c>
      <c r="CB551" s="70">
        <v>0</v>
      </c>
      <c r="CC551" s="70">
        <v>0</v>
      </c>
      <c r="CD551" s="70">
        <v>0</v>
      </c>
    </row>
    <row r="552" spans="1:82">
      <c r="A552" s="70" t="s">
        <v>2443</v>
      </c>
      <c r="B552" s="70">
        <v>340</v>
      </c>
      <c r="C552" s="70">
        <v>19</v>
      </c>
      <c r="D552" s="70">
        <v>20</v>
      </c>
      <c r="E552" s="70">
        <v>2022</v>
      </c>
      <c r="F552" s="70" t="s">
        <v>161</v>
      </c>
      <c r="G552" s="70" t="s">
        <v>2424</v>
      </c>
      <c r="H552" s="70" t="s">
        <v>2425</v>
      </c>
      <c r="I552" s="148"/>
      <c r="J552" s="71">
        <v>9.1300651154569969</v>
      </c>
      <c r="K552" s="71">
        <v>1.422337322673439</v>
      </c>
      <c r="L552" s="71">
        <v>5.7744167907717312</v>
      </c>
      <c r="M552" s="71">
        <v>17.654453433645092</v>
      </c>
      <c r="N552" s="71">
        <v>30.571645574324698</v>
      </c>
      <c r="O552" s="71">
        <v>19.693785817838744</v>
      </c>
      <c r="P552" s="71">
        <v>20.087744814603372</v>
      </c>
      <c r="Q552" s="71">
        <v>1.1713332563634555</v>
      </c>
      <c r="R552" s="71">
        <v>0</v>
      </c>
      <c r="S552" s="71">
        <v>3.0142632479360918</v>
      </c>
      <c r="T552" s="72"/>
      <c r="U552" s="71">
        <v>1764580</v>
      </c>
      <c r="V552" s="71">
        <v>637</v>
      </c>
      <c r="W552" s="71">
        <v>220</v>
      </c>
      <c r="X552" s="71">
        <v>4706</v>
      </c>
      <c r="Y552" s="71">
        <v>7115</v>
      </c>
      <c r="Z552" s="71">
        <v>13767</v>
      </c>
      <c r="AA552" s="71">
        <v>4389</v>
      </c>
      <c r="AB552" s="71">
        <v>19897</v>
      </c>
      <c r="AC552" s="71">
        <v>0</v>
      </c>
      <c r="AD552" s="71">
        <v>3.0142632479360918</v>
      </c>
      <c r="AE552" s="72"/>
      <c r="AF552" s="71">
        <v>14498557.039355064</v>
      </c>
      <c r="AG552" s="71">
        <v>1013359.8192420863</v>
      </c>
      <c r="AH552" s="71">
        <v>1549856.3198439744</v>
      </c>
      <c r="AI552" s="71">
        <v>27129553.605933029</v>
      </c>
      <c r="AJ552" s="71">
        <v>44980314.055503085</v>
      </c>
      <c r="AK552" s="71">
        <v>0</v>
      </c>
      <c r="AL552" s="71">
        <v>0</v>
      </c>
      <c r="AM552" s="71">
        <v>2569245.7768183784</v>
      </c>
      <c r="AN552" s="71">
        <v>0</v>
      </c>
      <c r="AO552" s="71">
        <v>0</v>
      </c>
      <c r="AP552" s="71">
        <v>91740886.616695628</v>
      </c>
      <c r="AQ552" s="72"/>
      <c r="AR552" s="71">
        <v>290</v>
      </c>
      <c r="AS552" s="71">
        <v>62</v>
      </c>
      <c r="AT552" s="71">
        <v>10</v>
      </c>
      <c r="AU552" s="71">
        <v>0</v>
      </c>
      <c r="AV552" s="71">
        <v>0</v>
      </c>
      <c r="AW552" s="71">
        <v>0</v>
      </c>
      <c r="AX552" s="71"/>
      <c r="AY552" s="72"/>
      <c r="AZ552" s="71">
        <v>1421.3999999999996</v>
      </c>
      <c r="BA552" s="71">
        <v>3665.9</v>
      </c>
      <c r="BB552" s="71">
        <v>31829.5</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2444</v>
      </c>
      <c r="B553" s="70">
        <v>340</v>
      </c>
      <c r="C553" s="70">
        <v>20</v>
      </c>
      <c r="D553" s="70">
        <v>20</v>
      </c>
      <c r="E553" s="70">
        <v>2023</v>
      </c>
      <c r="F553" s="70" t="s">
        <v>1539</v>
      </c>
      <c r="G553" s="70" t="s">
        <v>2424</v>
      </c>
      <c r="H553" s="70" t="s">
        <v>2425</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309</v>
      </c>
      <c r="AS553" s="71">
        <v>62</v>
      </c>
      <c r="AT553" s="71">
        <v>10</v>
      </c>
      <c r="AU553" s="71">
        <v>0</v>
      </c>
      <c r="AV553" s="71">
        <v>0</v>
      </c>
      <c r="AW553" s="71">
        <v>0</v>
      </c>
      <c r="AX553" s="71"/>
      <c r="AY553" s="72"/>
      <c r="AZ553" s="71">
        <v>1527.5000000000007</v>
      </c>
      <c r="BA553" s="71">
        <v>3665.9</v>
      </c>
      <c r="BB553" s="71">
        <v>31829.5</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2445</v>
      </c>
      <c r="B554" s="70">
        <v>340</v>
      </c>
      <c r="C554" s="70">
        <v>21</v>
      </c>
      <c r="D554" s="70">
        <v>20</v>
      </c>
      <c r="E554" s="70">
        <v>2024</v>
      </c>
      <c r="F554" s="70" t="s">
        <v>1554</v>
      </c>
      <c r="G554" s="70" t="s">
        <v>2424</v>
      </c>
      <c r="H554" s="70" t="s">
        <v>2425</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2446</v>
      </c>
      <c r="B555" s="70">
        <v>120</v>
      </c>
      <c r="C555" s="70">
        <v>1</v>
      </c>
      <c r="D555" s="70">
        <v>8</v>
      </c>
      <c r="E555" s="70">
        <v>1990</v>
      </c>
      <c r="F555" s="70" t="s">
        <v>787</v>
      </c>
      <c r="G555" s="70" t="s">
        <v>2447</v>
      </c>
      <c r="H555" s="70" t="s">
        <v>2448</v>
      </c>
      <c r="I555" s="148"/>
      <c r="J555" s="71">
        <v>117.42849536533819</v>
      </c>
      <c r="K555" s="71">
        <v>9.7274589254187198</v>
      </c>
      <c r="L555" s="71">
        <v>23.97011497756575</v>
      </c>
      <c r="M555" s="71">
        <v>21.35259487644112</v>
      </c>
      <c r="N555" s="71">
        <v>26.67880366165592</v>
      </c>
      <c r="O555" s="71">
        <v>19.9775501767175</v>
      </c>
      <c r="P555" s="71">
        <v>40.414133728175862</v>
      </c>
      <c r="Q555" s="71">
        <v>1.9953675029519899</v>
      </c>
      <c r="R555" s="71">
        <v>0</v>
      </c>
      <c r="S555" s="71">
        <v>1.966518803856607</v>
      </c>
      <c r="T555" s="72"/>
      <c r="U555" s="71">
        <v>919852</v>
      </c>
      <c r="V555" s="71">
        <v>1976</v>
      </c>
      <c r="W555" s="71">
        <v>289</v>
      </c>
      <c r="X555" s="71">
        <v>8289</v>
      </c>
      <c r="Y555" s="71">
        <v>10363</v>
      </c>
      <c r="Z555" s="71">
        <v>8217</v>
      </c>
      <c r="AA555" s="71">
        <v>9813</v>
      </c>
      <c r="AB555" s="71">
        <v>32398</v>
      </c>
      <c r="AC555" s="71">
        <v>0</v>
      </c>
      <c r="AD555" s="71">
        <v>1.966518803856607</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2449</v>
      </c>
      <c r="B556" s="70">
        <v>121</v>
      </c>
      <c r="C556" s="70">
        <v>2</v>
      </c>
      <c r="D556" s="70">
        <v>8</v>
      </c>
      <c r="E556" s="70">
        <v>2005</v>
      </c>
      <c r="F556" s="70" t="s">
        <v>789</v>
      </c>
      <c r="G556" s="70" t="s">
        <v>2447</v>
      </c>
      <c r="H556" s="70" t="s">
        <v>2448</v>
      </c>
      <c r="I556" s="148"/>
      <c r="J556" s="71">
        <v>55.54234493489394</v>
      </c>
      <c r="K556" s="71">
        <v>4.0256374691504551</v>
      </c>
      <c r="L556" s="71">
        <v>25.81995953894117</v>
      </c>
      <c r="M556" s="71">
        <v>31.816213310178441</v>
      </c>
      <c r="N556" s="71">
        <v>31.923262952692131</v>
      </c>
      <c r="O556" s="71">
        <v>28.789868246273191</v>
      </c>
      <c r="P556" s="71">
        <v>45.670321979966793</v>
      </c>
      <c r="Q556" s="71">
        <v>1.6189065152073601</v>
      </c>
      <c r="R556" s="71">
        <v>0</v>
      </c>
      <c r="S556" s="71">
        <v>0</v>
      </c>
      <c r="T556" s="72"/>
      <c r="U556" s="71">
        <v>935913</v>
      </c>
      <c r="V556" s="71">
        <v>1153</v>
      </c>
      <c r="W556" s="71">
        <v>282</v>
      </c>
      <c r="X556" s="71">
        <v>6802</v>
      </c>
      <c r="Y556" s="71">
        <v>10736</v>
      </c>
      <c r="Z556" s="71">
        <v>13703</v>
      </c>
      <c r="AA556" s="71">
        <v>9082</v>
      </c>
      <c r="AB556" s="71">
        <v>27479</v>
      </c>
      <c r="AC556" s="71">
        <v>0</v>
      </c>
      <c r="AD556" s="71">
        <v>0</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2450</v>
      </c>
      <c r="B557" s="70">
        <v>122</v>
      </c>
      <c r="C557" s="70">
        <v>3</v>
      </c>
      <c r="D557" s="70">
        <v>8</v>
      </c>
      <c r="E557" s="70">
        <v>2006</v>
      </c>
      <c r="F557" s="70" t="s">
        <v>790</v>
      </c>
      <c r="G557" s="70" t="s">
        <v>2447</v>
      </c>
      <c r="H557" s="70" t="s">
        <v>2448</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2451</v>
      </c>
      <c r="B558" s="70">
        <v>123</v>
      </c>
      <c r="C558" s="70">
        <v>4</v>
      </c>
      <c r="D558" s="70">
        <v>8</v>
      </c>
      <c r="E558" s="70">
        <v>2007</v>
      </c>
      <c r="F558" s="70" t="s">
        <v>791</v>
      </c>
      <c r="G558" s="1064" t="s">
        <v>2447</v>
      </c>
      <c r="H558" s="70" t="s">
        <v>2448</v>
      </c>
      <c r="I558" s="148"/>
      <c r="J558" s="71">
        <v>33.427711351994972</v>
      </c>
      <c r="K558" s="71">
        <v>3.0100618126259979</v>
      </c>
      <c r="L558" s="71">
        <v>27.971360289188489</v>
      </c>
      <c r="M558" s="71">
        <v>34.772262388521057</v>
      </c>
      <c r="N558" s="71">
        <v>31.157524842164051</v>
      </c>
      <c r="O558" s="71">
        <v>27.833958597874741</v>
      </c>
      <c r="P558" s="71">
        <v>45.192537481931893</v>
      </c>
      <c r="Q558" s="71">
        <v>1.6484582829946799</v>
      </c>
      <c r="R558" s="71">
        <v>0</v>
      </c>
      <c r="S558" s="71">
        <v>0</v>
      </c>
      <c r="T558" s="72"/>
      <c r="U558" s="71">
        <v>650760</v>
      </c>
      <c r="V558" s="71">
        <v>1046</v>
      </c>
      <c r="W558" s="71">
        <v>359</v>
      </c>
      <c r="X558" s="71">
        <v>8847</v>
      </c>
      <c r="Y558" s="71">
        <v>10653</v>
      </c>
      <c r="Z558" s="71">
        <v>13772</v>
      </c>
      <c r="AA558" s="71">
        <v>8850</v>
      </c>
      <c r="AB558" s="71">
        <v>26501</v>
      </c>
      <c r="AC558" s="71">
        <v>0</v>
      </c>
      <c r="AD558" s="71">
        <v>0</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2452</v>
      </c>
      <c r="B559" s="70">
        <v>124</v>
      </c>
      <c r="C559" s="70">
        <v>5</v>
      </c>
      <c r="D559" s="70">
        <v>8</v>
      </c>
      <c r="E559" s="70">
        <v>2008</v>
      </c>
      <c r="F559" s="70" t="s">
        <v>792</v>
      </c>
      <c r="G559" s="1064" t="s">
        <v>2447</v>
      </c>
      <c r="H559" s="70" t="s">
        <v>2448</v>
      </c>
      <c r="I559" s="148"/>
      <c r="J559" s="71">
        <v>25.260458835258511</v>
      </c>
      <c r="K559" s="71">
        <v>2.8268740978410638</v>
      </c>
      <c r="L559" s="71">
        <v>24.04519406302396</v>
      </c>
      <c r="M559" s="71">
        <v>37.185333859245972</v>
      </c>
      <c r="N559" s="71">
        <v>28.256103337450419</v>
      </c>
      <c r="O559" s="71">
        <v>26.866730780422142</v>
      </c>
      <c r="P559" s="71">
        <v>44.340226854032743</v>
      </c>
      <c r="Q559" s="71">
        <v>1.5925312077237599</v>
      </c>
      <c r="R559" s="71">
        <v>0</v>
      </c>
      <c r="S559" s="71">
        <v>0</v>
      </c>
      <c r="T559" s="72"/>
      <c r="U559" s="71">
        <v>564179</v>
      </c>
      <c r="V559" s="71">
        <v>1046</v>
      </c>
      <c r="W559" s="71">
        <v>359</v>
      </c>
      <c r="X559" s="71">
        <v>8847</v>
      </c>
      <c r="Y559" s="71">
        <v>10621</v>
      </c>
      <c r="Z559" s="71">
        <v>13760</v>
      </c>
      <c r="AA559" s="71">
        <v>8693</v>
      </c>
      <c r="AB559" s="71">
        <v>26023</v>
      </c>
      <c r="AC559" s="71">
        <v>0</v>
      </c>
      <c r="AD559" s="71">
        <v>0</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2453</v>
      </c>
      <c r="B560" s="70">
        <v>125</v>
      </c>
      <c r="C560" s="70">
        <v>6</v>
      </c>
      <c r="D560" s="70">
        <v>8</v>
      </c>
      <c r="E560" s="70">
        <v>2009</v>
      </c>
      <c r="F560" s="70" t="s">
        <v>176</v>
      </c>
      <c r="G560" s="70" t="s">
        <v>2447</v>
      </c>
      <c r="H560" s="70" t="s">
        <v>2448</v>
      </c>
      <c r="I560" s="148"/>
      <c r="J560" s="71">
        <v>32.916737028082963</v>
      </c>
      <c r="K560" s="71">
        <v>2.822417348261463</v>
      </c>
      <c r="L560" s="71">
        <v>32.662403448447321</v>
      </c>
      <c r="M560" s="71">
        <v>33.244242670801789</v>
      </c>
      <c r="N560" s="71">
        <v>26.520793524446891</v>
      </c>
      <c r="O560" s="71">
        <v>27.270690283408371</v>
      </c>
      <c r="P560" s="71">
        <v>42.634328473369962</v>
      </c>
      <c r="Q560" s="71">
        <v>1.4880983694104299</v>
      </c>
      <c r="R560" s="71">
        <v>0</v>
      </c>
      <c r="S560" s="71">
        <v>0</v>
      </c>
      <c r="T560" s="72"/>
      <c r="U560" s="71">
        <v>522218</v>
      </c>
      <c r="V560" s="71">
        <v>908</v>
      </c>
      <c r="W560" s="71">
        <v>868</v>
      </c>
      <c r="X560" s="71">
        <v>8589</v>
      </c>
      <c r="Y560" s="71">
        <v>10564</v>
      </c>
      <c r="Z560" s="71">
        <v>13786</v>
      </c>
      <c r="AA560" s="71">
        <v>8581</v>
      </c>
      <c r="AB560" s="71">
        <v>25526</v>
      </c>
      <c r="AC560" s="71">
        <v>0</v>
      </c>
      <c r="AD560" s="71">
        <v>0</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0</v>
      </c>
      <c r="BM560" s="71">
        <v>0</v>
      </c>
      <c r="BN560" s="72"/>
      <c r="BO560" s="71">
        <v>0</v>
      </c>
      <c r="BP560" s="71">
        <v>0</v>
      </c>
      <c r="BQ560" s="71">
        <v>0</v>
      </c>
      <c r="BR560" s="71">
        <v>0</v>
      </c>
      <c r="BS560" s="71">
        <v>0</v>
      </c>
      <c r="BT560" s="71">
        <v>0</v>
      </c>
      <c r="BU560"/>
      <c r="BV560" s="70">
        <v>0</v>
      </c>
      <c r="BW560" s="70">
        <v>0</v>
      </c>
      <c r="BX560" s="70">
        <v>0</v>
      </c>
      <c r="BY560" s="70">
        <v>0</v>
      </c>
      <c r="BZ560" s="70">
        <v>0</v>
      </c>
      <c r="CA560" s="70">
        <v>0</v>
      </c>
      <c r="CB560" s="70">
        <v>0</v>
      </c>
      <c r="CC560" s="70">
        <v>0</v>
      </c>
      <c r="CD560" s="70">
        <v>0</v>
      </c>
    </row>
    <row r="561" spans="1:82">
      <c r="A561" s="70" t="s">
        <v>2454</v>
      </c>
      <c r="B561" s="70">
        <v>126</v>
      </c>
      <c r="C561" s="70">
        <v>7</v>
      </c>
      <c r="D561" s="70">
        <v>8</v>
      </c>
      <c r="E561" s="70">
        <v>2010</v>
      </c>
      <c r="F561" s="70" t="s">
        <v>177</v>
      </c>
      <c r="G561" s="70" t="s">
        <v>2447</v>
      </c>
      <c r="H561" s="70" t="s">
        <v>2448</v>
      </c>
      <c r="I561" s="148"/>
      <c r="J561" s="71">
        <v>18.49980248204108</v>
      </c>
      <c r="K561" s="71">
        <v>2.3315957804584539</v>
      </c>
      <c r="L561" s="71">
        <v>29.401631933729359</v>
      </c>
      <c r="M561" s="71">
        <v>35.734343040628772</v>
      </c>
      <c r="N561" s="71">
        <v>34.995954420571991</v>
      </c>
      <c r="O561" s="71">
        <v>27.237097708608129</v>
      </c>
      <c r="P561" s="71">
        <v>43.221860568101128</v>
      </c>
      <c r="Q561" s="71">
        <v>1.5278489582066801</v>
      </c>
      <c r="R561" s="71">
        <v>0</v>
      </c>
      <c r="S561" s="71">
        <v>0</v>
      </c>
      <c r="T561" s="72"/>
      <c r="U561" s="71">
        <v>337523</v>
      </c>
      <c r="V561" s="71">
        <v>908</v>
      </c>
      <c r="W561" s="71">
        <v>868</v>
      </c>
      <c r="X561" s="71">
        <v>8589</v>
      </c>
      <c r="Y561" s="71">
        <v>10526</v>
      </c>
      <c r="Z561" s="71">
        <v>13833</v>
      </c>
      <c r="AA561" s="71">
        <v>8482</v>
      </c>
      <c r="AB561" s="71">
        <v>25113</v>
      </c>
      <c r="AC561" s="71">
        <v>0</v>
      </c>
      <c r="AD561" s="71">
        <v>0</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0</v>
      </c>
      <c r="BM561" s="71">
        <v>0</v>
      </c>
      <c r="BN561" s="72"/>
      <c r="BO561" s="71">
        <v>0</v>
      </c>
      <c r="BP561" s="71">
        <v>0</v>
      </c>
      <c r="BQ561" s="71">
        <v>0</v>
      </c>
      <c r="BR561" s="71">
        <v>0</v>
      </c>
      <c r="BS561" s="71">
        <v>0</v>
      </c>
      <c r="BT561" s="71">
        <v>0</v>
      </c>
      <c r="BU561"/>
      <c r="BV561" s="70">
        <v>0</v>
      </c>
      <c r="BW561" s="70">
        <v>0</v>
      </c>
      <c r="BX561" s="70">
        <v>0</v>
      </c>
      <c r="BY561" s="70">
        <v>0</v>
      </c>
      <c r="BZ561" s="70">
        <v>0</v>
      </c>
      <c r="CA561" s="70">
        <v>0</v>
      </c>
      <c r="CB561" s="70">
        <v>0</v>
      </c>
      <c r="CC561" s="70">
        <v>0</v>
      </c>
      <c r="CD561" s="70">
        <v>0</v>
      </c>
    </row>
    <row r="562" spans="1:82">
      <c r="A562" s="70" t="s">
        <v>2455</v>
      </c>
      <c r="B562" s="70">
        <v>127</v>
      </c>
      <c r="C562" s="70">
        <v>8</v>
      </c>
      <c r="D562" s="70">
        <v>8</v>
      </c>
      <c r="E562" s="70">
        <v>2011</v>
      </c>
      <c r="F562" s="70" t="s">
        <v>178</v>
      </c>
      <c r="G562" s="70" t="s">
        <v>2447</v>
      </c>
      <c r="H562" s="70" t="s">
        <v>2448</v>
      </c>
      <c r="I562" s="148"/>
      <c r="J562" s="71">
        <v>19.206661718858161</v>
      </c>
      <c r="K562" s="71">
        <v>3.5740692693054852</v>
      </c>
      <c r="L562" s="71">
        <v>39.724555499760129</v>
      </c>
      <c r="M562" s="71">
        <v>44.695185707645791</v>
      </c>
      <c r="N562" s="71">
        <v>42.969171306854463</v>
      </c>
      <c r="O562" s="71">
        <v>26.64446381334918</v>
      </c>
      <c r="P562" s="71">
        <v>41.38890052224783</v>
      </c>
      <c r="Q562" s="71">
        <v>1.72796930033115</v>
      </c>
      <c r="R562" s="71">
        <v>0</v>
      </c>
      <c r="S562" s="71">
        <v>0</v>
      </c>
      <c r="T562" s="72"/>
      <c r="U562" s="71">
        <v>333019</v>
      </c>
      <c r="V562" s="71">
        <v>908</v>
      </c>
      <c r="W562" s="71">
        <v>868</v>
      </c>
      <c r="X562" s="71">
        <v>8589</v>
      </c>
      <c r="Y562" s="71">
        <v>10479</v>
      </c>
      <c r="Z562" s="71">
        <v>13826</v>
      </c>
      <c r="AA562" s="71">
        <v>8364</v>
      </c>
      <c r="AB562" s="71">
        <v>24623</v>
      </c>
      <c r="AC562" s="71">
        <v>0</v>
      </c>
      <c r="AD562" s="71">
        <v>0</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0</v>
      </c>
      <c r="BM562" s="71">
        <v>0</v>
      </c>
      <c r="BN562" s="72"/>
      <c r="BO562" s="71">
        <v>0</v>
      </c>
      <c r="BP562" s="71">
        <v>0</v>
      </c>
      <c r="BQ562" s="71">
        <v>0</v>
      </c>
      <c r="BR562" s="71">
        <v>0</v>
      </c>
      <c r="BS562" s="71">
        <v>0</v>
      </c>
      <c r="BT562" s="71">
        <v>0</v>
      </c>
      <c r="BU562"/>
      <c r="BV562" s="70">
        <v>0</v>
      </c>
      <c r="BW562" s="70">
        <v>0</v>
      </c>
      <c r="BX562" s="70">
        <v>0</v>
      </c>
      <c r="BY562" s="70">
        <v>0</v>
      </c>
      <c r="BZ562" s="70">
        <v>0</v>
      </c>
      <c r="CA562" s="70">
        <v>0</v>
      </c>
      <c r="CB562" s="70">
        <v>0</v>
      </c>
      <c r="CC562" s="70">
        <v>0</v>
      </c>
      <c r="CD562" s="70">
        <v>0</v>
      </c>
    </row>
    <row r="563" spans="1:82">
      <c r="A563" s="70" t="s">
        <v>2456</v>
      </c>
      <c r="B563" s="70">
        <v>128</v>
      </c>
      <c r="C563" s="70">
        <v>9</v>
      </c>
      <c r="D563" s="70">
        <v>8</v>
      </c>
      <c r="E563" s="70">
        <v>2012</v>
      </c>
      <c r="F563" s="70" t="s">
        <v>179</v>
      </c>
      <c r="G563" s="70" t="s">
        <v>2447</v>
      </c>
      <c r="H563" s="70" t="s">
        <v>2448</v>
      </c>
      <c r="I563" s="148"/>
      <c r="J563" s="71">
        <v>24.52864631653545</v>
      </c>
      <c r="K563" s="71">
        <v>3.798463943405646</v>
      </c>
      <c r="L563" s="71">
        <v>39.116753973224817</v>
      </c>
      <c r="M563" s="71">
        <v>47.553629014630879</v>
      </c>
      <c r="N563" s="71">
        <v>42.588070026782013</v>
      </c>
      <c r="O563" s="71">
        <v>26.522744723901077</v>
      </c>
      <c r="P563" s="71">
        <v>41.246160336760553</v>
      </c>
      <c r="Q563" s="71">
        <v>1.8597910136786</v>
      </c>
      <c r="R563" s="71">
        <v>0</v>
      </c>
      <c r="S563" s="71">
        <v>0</v>
      </c>
      <c r="T563" s="72"/>
      <c r="U563" s="71">
        <v>422025</v>
      </c>
      <c r="V563" s="71">
        <v>908</v>
      </c>
      <c r="W563" s="71">
        <v>868</v>
      </c>
      <c r="X563" s="71">
        <v>8589</v>
      </c>
      <c r="Y563" s="71">
        <v>10589</v>
      </c>
      <c r="Z563" s="71">
        <v>13872</v>
      </c>
      <c r="AA563" s="71">
        <v>8288</v>
      </c>
      <c r="AB563" s="71">
        <v>24392</v>
      </c>
      <c r="AC563" s="71">
        <v>0</v>
      </c>
      <c r="AD563" s="71">
        <v>0</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2457</v>
      </c>
      <c r="B564" s="70">
        <v>129</v>
      </c>
      <c r="C564" s="70">
        <v>10</v>
      </c>
      <c r="D564" s="70">
        <v>8</v>
      </c>
      <c r="E564" s="70">
        <v>2013</v>
      </c>
      <c r="F564" s="70" t="s">
        <v>180</v>
      </c>
      <c r="G564" s="70" t="s">
        <v>2447</v>
      </c>
      <c r="H564" s="70" t="s">
        <v>2448</v>
      </c>
      <c r="I564" s="148"/>
      <c r="J564" s="71">
        <v>27.087931357392971</v>
      </c>
      <c r="K564" s="71">
        <v>2.71519843714188</v>
      </c>
      <c r="L564" s="71">
        <v>36.336651121060903</v>
      </c>
      <c r="M564" s="71">
        <v>46.256945933030828</v>
      </c>
      <c r="N564" s="71">
        <v>44.573825747289753</v>
      </c>
      <c r="O564" s="71">
        <v>25.526433697702075</v>
      </c>
      <c r="P564" s="71">
        <v>41.22174306691025</v>
      </c>
      <c r="Q564" s="71">
        <v>1.87500527076975</v>
      </c>
      <c r="R564" s="71">
        <v>0</v>
      </c>
      <c r="S564" s="71">
        <v>0</v>
      </c>
      <c r="T564" s="72"/>
      <c r="U564" s="71">
        <v>467122</v>
      </c>
      <c r="V564" s="71">
        <v>908</v>
      </c>
      <c r="W564" s="71">
        <v>868</v>
      </c>
      <c r="X564" s="71">
        <v>8589</v>
      </c>
      <c r="Y564" s="71">
        <v>10604</v>
      </c>
      <c r="Z564" s="71">
        <v>13947</v>
      </c>
      <c r="AA564" s="71">
        <v>8252</v>
      </c>
      <c r="AB564" s="71">
        <v>24239</v>
      </c>
      <c r="AC564" s="71">
        <v>0</v>
      </c>
      <c r="AD564" s="71">
        <v>0</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0</v>
      </c>
      <c r="BM564" s="71">
        <v>0</v>
      </c>
      <c r="BN564" s="72"/>
      <c r="BO564" s="71">
        <v>0</v>
      </c>
      <c r="BP564" s="71">
        <v>0</v>
      </c>
      <c r="BQ564" s="71">
        <v>0</v>
      </c>
      <c r="BR564" s="71">
        <v>0</v>
      </c>
      <c r="BS564" s="71">
        <v>0</v>
      </c>
      <c r="BT564" s="71">
        <v>0</v>
      </c>
      <c r="BU564"/>
      <c r="BV564" s="70">
        <v>0</v>
      </c>
      <c r="BW564" s="70">
        <v>0</v>
      </c>
      <c r="BX564" s="70">
        <v>0</v>
      </c>
      <c r="BY564" s="70">
        <v>0</v>
      </c>
      <c r="BZ564" s="70">
        <v>0</v>
      </c>
      <c r="CA564" s="70">
        <v>0</v>
      </c>
      <c r="CB564" s="70">
        <v>0</v>
      </c>
      <c r="CC564" s="70">
        <v>0</v>
      </c>
      <c r="CD564" s="70">
        <v>0</v>
      </c>
    </row>
    <row r="565" spans="1:82">
      <c r="A565" s="70" t="s">
        <v>2458</v>
      </c>
      <c r="B565" s="70">
        <v>130</v>
      </c>
      <c r="C565" s="70">
        <v>11</v>
      </c>
      <c r="D565" s="70">
        <v>8</v>
      </c>
      <c r="E565" s="70">
        <v>2014</v>
      </c>
      <c r="F565" s="70" t="s">
        <v>181</v>
      </c>
      <c r="G565" s="70" t="s">
        <v>2447</v>
      </c>
      <c r="H565" s="70" t="s">
        <v>2448</v>
      </c>
      <c r="I565" s="148"/>
      <c r="J565" s="71">
        <v>23.957281823787049</v>
      </c>
      <c r="K565" s="71">
        <v>3.252965164773042</v>
      </c>
      <c r="L565" s="71">
        <v>25.1752945572293</v>
      </c>
      <c r="M565" s="71">
        <v>40.448254980009303</v>
      </c>
      <c r="N565" s="71">
        <v>40.128715471508507</v>
      </c>
      <c r="O565" s="71">
        <v>24.201749997116227</v>
      </c>
      <c r="P565" s="71">
        <v>41.074471699394714</v>
      </c>
      <c r="Q565" s="71">
        <v>1.77015951951629</v>
      </c>
      <c r="R565" s="71">
        <v>0</v>
      </c>
      <c r="S565" s="71">
        <v>0</v>
      </c>
      <c r="T565" s="72"/>
      <c r="U565" s="71">
        <v>449414</v>
      </c>
      <c r="V565" s="71">
        <v>827</v>
      </c>
      <c r="W565" s="71">
        <v>610</v>
      </c>
      <c r="X565" s="71">
        <v>7732</v>
      </c>
      <c r="Y565" s="71">
        <v>10588</v>
      </c>
      <c r="Z565" s="71">
        <v>13927</v>
      </c>
      <c r="AA565" s="71">
        <v>8180</v>
      </c>
      <c r="AB565" s="71">
        <v>23851</v>
      </c>
      <c r="AC565" s="71">
        <v>0</v>
      </c>
      <c r="AD565" s="71">
        <v>0</v>
      </c>
      <c r="AE565" s="72"/>
      <c r="AF565" s="71"/>
      <c r="AG565" s="71"/>
      <c r="AH565" s="71"/>
      <c r="AI565" s="71"/>
      <c r="AJ565" s="71"/>
      <c r="AK565" s="71"/>
      <c r="AL565" s="71"/>
      <c r="AM565" s="71"/>
      <c r="AN565" s="71"/>
      <c r="AO565" s="71"/>
      <c r="AP565" s="71"/>
      <c r="AQ565" s="72"/>
      <c r="AR565" s="71">
        <v>675</v>
      </c>
      <c r="AS565" s="71">
        <v>171</v>
      </c>
      <c r="AT565" s="71">
        <v>0</v>
      </c>
      <c r="AU565" s="71">
        <v>1</v>
      </c>
      <c r="AV565" s="71">
        <v>0</v>
      </c>
      <c r="AW565" s="71">
        <v>0</v>
      </c>
      <c r="AX565" s="71"/>
      <c r="AY565" s="72"/>
      <c r="AZ565" s="71">
        <v>3140.22</v>
      </c>
      <c r="BA565" s="71">
        <v>14500.38</v>
      </c>
      <c r="BB565" s="71">
        <v>0</v>
      </c>
      <c r="BC565" s="71">
        <v>25</v>
      </c>
      <c r="BD565" s="71">
        <v>0</v>
      </c>
      <c r="BE565" s="71">
        <v>0</v>
      </c>
      <c r="BF565" s="71"/>
      <c r="BG565" s="72"/>
      <c r="BH565" s="71">
        <v>0</v>
      </c>
      <c r="BI565" s="71">
        <v>0</v>
      </c>
      <c r="BJ565" s="71">
        <v>0</v>
      </c>
      <c r="BK565" s="71">
        <v>0</v>
      </c>
      <c r="BL565" s="71">
        <v>0</v>
      </c>
      <c r="BM565" s="71">
        <v>0</v>
      </c>
      <c r="BN565" s="72"/>
      <c r="BO565" s="71">
        <v>0</v>
      </c>
      <c r="BP565" s="71">
        <v>0</v>
      </c>
      <c r="BQ565" s="71">
        <v>0</v>
      </c>
      <c r="BR565" s="71">
        <v>0</v>
      </c>
      <c r="BS565" s="71">
        <v>0</v>
      </c>
      <c r="BT565" s="71">
        <v>0</v>
      </c>
      <c r="BU565"/>
      <c r="BV565" s="70">
        <v>0</v>
      </c>
      <c r="BW565" s="70">
        <v>0</v>
      </c>
      <c r="BX565" s="70">
        <v>0</v>
      </c>
      <c r="BY565" s="70">
        <v>0</v>
      </c>
      <c r="BZ565" s="70">
        <v>0</v>
      </c>
      <c r="CA565" s="70">
        <v>0</v>
      </c>
      <c r="CB565" s="70">
        <v>0</v>
      </c>
      <c r="CC565" s="70">
        <v>0</v>
      </c>
      <c r="CD565" s="70">
        <v>0</v>
      </c>
    </row>
    <row r="566" spans="1:82">
      <c r="A566" s="70" t="s">
        <v>2459</v>
      </c>
      <c r="B566" s="70">
        <v>131</v>
      </c>
      <c r="C566" s="70">
        <v>12</v>
      </c>
      <c r="D566" s="70">
        <v>8</v>
      </c>
      <c r="E566" s="70">
        <v>2015</v>
      </c>
      <c r="F566" s="70" t="s">
        <v>182</v>
      </c>
      <c r="G566" s="70" t="s">
        <v>2447</v>
      </c>
      <c r="H566" s="70" t="s">
        <v>2448</v>
      </c>
      <c r="I566" s="148"/>
      <c r="J566" s="71">
        <v>20.19596549956303</v>
      </c>
      <c r="K566" s="71">
        <v>3.4753183390386089</v>
      </c>
      <c r="L566" s="71">
        <v>27.710262720930199</v>
      </c>
      <c r="M566" s="71">
        <v>44.082298918428513</v>
      </c>
      <c r="N566" s="71">
        <v>34.69591798790303</v>
      </c>
      <c r="O566" s="71">
        <v>23.855734641323703</v>
      </c>
      <c r="P566" s="71">
        <v>40.689823347507307</v>
      </c>
      <c r="Q566" s="71">
        <v>1.6912413061260301</v>
      </c>
      <c r="R566" s="71">
        <v>0</v>
      </c>
      <c r="S566" s="71">
        <v>0</v>
      </c>
      <c r="T566" s="72"/>
      <c r="U566" s="71">
        <v>382251</v>
      </c>
      <c r="V566" s="71">
        <v>827</v>
      </c>
      <c r="W566" s="71">
        <v>610</v>
      </c>
      <c r="X566" s="71">
        <v>7732</v>
      </c>
      <c r="Y566" s="71">
        <v>10486</v>
      </c>
      <c r="Z566" s="71">
        <v>13860</v>
      </c>
      <c r="AA566" s="71">
        <v>8097</v>
      </c>
      <c r="AB566" s="71">
        <v>23278</v>
      </c>
      <c r="AC566" s="71">
        <v>0</v>
      </c>
      <c r="AD566" s="71">
        <v>0</v>
      </c>
      <c r="AE566" s="72"/>
      <c r="AF566" s="71">
        <v>5756658.5044029076</v>
      </c>
      <c r="AG566" s="71">
        <v>3365674.7448480041</v>
      </c>
      <c r="AH566" s="71">
        <v>5082894.2847094471</v>
      </c>
      <c r="AI566" s="71">
        <v>51167003.960055947</v>
      </c>
      <c r="AJ566" s="71">
        <v>55927422.892075032</v>
      </c>
      <c r="AK566" s="71">
        <v>0</v>
      </c>
      <c r="AL566" s="71">
        <v>0</v>
      </c>
      <c r="AM566" s="71">
        <v>3190152.2524625938</v>
      </c>
      <c r="AN566" s="71">
        <v>0</v>
      </c>
      <c r="AO566" s="71">
        <v>0</v>
      </c>
      <c r="AP566" s="71">
        <v>124489806.63855393</v>
      </c>
      <c r="AQ566" s="72"/>
      <c r="AR566" s="71">
        <v>699</v>
      </c>
      <c r="AS566" s="71">
        <v>221</v>
      </c>
      <c r="AT566" s="71">
        <v>0</v>
      </c>
      <c r="AU566" s="71">
        <v>2</v>
      </c>
      <c r="AV566" s="71">
        <v>0</v>
      </c>
      <c r="AW566" s="71">
        <v>0</v>
      </c>
      <c r="AX566" s="71"/>
      <c r="AY566" s="72"/>
      <c r="AZ566" s="71">
        <v>3276.9</v>
      </c>
      <c r="BA566" s="71">
        <v>17864.580000000002</v>
      </c>
      <c r="BB566" s="71">
        <v>0</v>
      </c>
      <c r="BC566" s="71">
        <v>42</v>
      </c>
      <c r="BD566" s="71">
        <v>0</v>
      </c>
      <c r="BE566" s="71">
        <v>0</v>
      </c>
      <c r="BF566" s="71"/>
      <c r="BG566" s="72"/>
      <c r="BH566" s="71">
        <v>0</v>
      </c>
      <c r="BI566" s="71">
        <v>0</v>
      </c>
      <c r="BJ566" s="71">
        <v>0</v>
      </c>
      <c r="BK566" s="71">
        <v>0</v>
      </c>
      <c r="BL566" s="71">
        <v>0</v>
      </c>
      <c r="BM566" s="71">
        <v>0</v>
      </c>
      <c r="BN566" s="72"/>
      <c r="BO566" s="71">
        <v>0</v>
      </c>
      <c r="BP566" s="71">
        <v>0</v>
      </c>
      <c r="BQ566" s="71">
        <v>0</v>
      </c>
      <c r="BR566" s="71">
        <v>0</v>
      </c>
      <c r="BS566" s="71">
        <v>0</v>
      </c>
      <c r="BT566" s="71">
        <v>0</v>
      </c>
      <c r="BU566"/>
      <c r="BV566" s="70">
        <v>0</v>
      </c>
      <c r="BW566" s="70">
        <v>0</v>
      </c>
      <c r="BX566" s="70">
        <v>0</v>
      </c>
      <c r="BY566" s="70">
        <v>0</v>
      </c>
      <c r="BZ566" s="70">
        <v>0</v>
      </c>
      <c r="CA566" s="70">
        <v>0</v>
      </c>
      <c r="CB566" s="70">
        <v>0</v>
      </c>
      <c r="CC566" s="70">
        <v>0</v>
      </c>
      <c r="CD566" s="70">
        <v>0</v>
      </c>
    </row>
    <row r="567" spans="1:82">
      <c r="A567" s="70" t="s">
        <v>2460</v>
      </c>
      <c r="B567" s="70">
        <v>132</v>
      </c>
      <c r="C567" s="70">
        <v>13</v>
      </c>
      <c r="D567" s="70">
        <v>8</v>
      </c>
      <c r="E567" s="70">
        <v>2016</v>
      </c>
      <c r="F567" s="70" t="s">
        <v>155</v>
      </c>
      <c r="G567" s="70" t="s">
        <v>2447</v>
      </c>
      <c r="H567" s="70" t="s">
        <v>2448</v>
      </c>
      <c r="I567" s="148"/>
      <c r="J567" s="71">
        <v>23.00426150806738</v>
      </c>
      <c r="K567" s="71">
        <v>3.3015345397205973</v>
      </c>
      <c r="L567" s="71">
        <v>29.041712531840336</v>
      </c>
      <c r="M567" s="71">
        <v>30.067541799409337</v>
      </c>
      <c r="N567" s="71">
        <v>33.171486884705999</v>
      </c>
      <c r="O567" s="71">
        <v>23.424918766303882</v>
      </c>
      <c r="P567" s="71">
        <v>39.321636612353394</v>
      </c>
      <c r="Q567" s="71">
        <v>1.6112578193439941</v>
      </c>
      <c r="R567" s="71">
        <v>0</v>
      </c>
      <c r="S567" s="71">
        <v>0</v>
      </c>
      <c r="T567" s="72"/>
      <c r="U567" s="71">
        <v>396437</v>
      </c>
      <c r="V567" s="71">
        <v>827</v>
      </c>
      <c r="W567" s="71">
        <v>610</v>
      </c>
      <c r="X567" s="71">
        <v>7732</v>
      </c>
      <c r="Y567" s="71">
        <v>10442</v>
      </c>
      <c r="Z567" s="71">
        <v>13777</v>
      </c>
      <c r="AA567" s="71">
        <v>8093</v>
      </c>
      <c r="AB567" s="71">
        <v>22812</v>
      </c>
      <c r="AC567" s="71">
        <v>0</v>
      </c>
      <c r="AD567" s="71">
        <v>0</v>
      </c>
      <c r="AE567" s="72"/>
      <c r="AF567" s="71">
        <v>6895218.4464912508</v>
      </c>
      <c r="AG567" s="71">
        <v>3346114.3407748891</v>
      </c>
      <c r="AH567" s="71">
        <v>4544227.4810572322</v>
      </c>
      <c r="AI567" s="71">
        <v>46520528.322539799</v>
      </c>
      <c r="AJ567" s="71">
        <v>53811966.643551618</v>
      </c>
      <c r="AK567" s="71">
        <v>0</v>
      </c>
      <c r="AL567" s="71">
        <v>0</v>
      </c>
      <c r="AM567" s="71">
        <v>3128717.7269912958</v>
      </c>
      <c r="AN567" s="71">
        <v>0</v>
      </c>
      <c r="AO567" s="71">
        <v>0</v>
      </c>
      <c r="AP567" s="71">
        <v>118246772.96140608</v>
      </c>
      <c r="AQ567" s="72"/>
      <c r="AR567" s="71">
        <v>736</v>
      </c>
      <c r="AS567" s="71">
        <v>253</v>
      </c>
      <c r="AT567" s="71">
        <v>0</v>
      </c>
      <c r="AU567" s="71">
        <v>2</v>
      </c>
      <c r="AV567" s="71">
        <v>0</v>
      </c>
      <c r="AW567" s="71">
        <v>0</v>
      </c>
      <c r="AX567" s="71"/>
      <c r="AY567" s="72"/>
      <c r="AZ567" s="71">
        <v>3498.8</v>
      </c>
      <c r="BA567" s="71">
        <v>25276.48</v>
      </c>
      <c r="BB567" s="71">
        <v>0</v>
      </c>
      <c r="BC567" s="71">
        <v>42</v>
      </c>
      <c r="BD567" s="71">
        <v>0</v>
      </c>
      <c r="BE567" s="71">
        <v>0</v>
      </c>
      <c r="BF567" s="71"/>
      <c r="BG567" s="72"/>
      <c r="BH567" s="71">
        <v>0</v>
      </c>
      <c r="BI567" s="71">
        <v>0</v>
      </c>
      <c r="BJ567" s="71">
        <v>0</v>
      </c>
      <c r="BK567" s="71">
        <v>0</v>
      </c>
      <c r="BL567" s="71">
        <v>0</v>
      </c>
      <c r="BM567" s="71">
        <v>0</v>
      </c>
      <c r="BN567" s="72"/>
      <c r="BO567" s="71">
        <v>0</v>
      </c>
      <c r="BP567" s="71">
        <v>0</v>
      </c>
      <c r="BQ567" s="71">
        <v>0</v>
      </c>
      <c r="BR567" s="71">
        <v>0</v>
      </c>
      <c r="BS567" s="71">
        <v>0</v>
      </c>
      <c r="BT567" s="71">
        <v>0</v>
      </c>
      <c r="BU567"/>
      <c r="BV567" s="70">
        <v>0</v>
      </c>
      <c r="BW567" s="70">
        <v>0</v>
      </c>
      <c r="BX567" s="70">
        <v>0</v>
      </c>
      <c r="BY567" s="70">
        <v>0</v>
      </c>
      <c r="BZ567" s="70">
        <v>0</v>
      </c>
      <c r="CA567" s="70">
        <v>0</v>
      </c>
      <c r="CB567" s="70">
        <v>0</v>
      </c>
      <c r="CC567" s="70">
        <v>0</v>
      </c>
      <c r="CD567" s="70">
        <v>0</v>
      </c>
    </row>
    <row r="568" spans="1:82">
      <c r="A568" s="70" t="s">
        <v>2461</v>
      </c>
      <c r="B568" s="70">
        <v>133</v>
      </c>
      <c r="C568" s="70">
        <v>14</v>
      </c>
      <c r="D568" s="70">
        <v>8</v>
      </c>
      <c r="E568" s="70">
        <v>2017</v>
      </c>
      <c r="F568" s="70" t="s">
        <v>156</v>
      </c>
      <c r="G568" s="70" t="s">
        <v>2447</v>
      </c>
      <c r="H568" s="70" t="s">
        <v>2448</v>
      </c>
      <c r="I568" s="148"/>
      <c r="J568" s="71">
        <v>19.567899027999445</v>
      </c>
      <c r="K568" s="71">
        <v>3.283180732801958</v>
      </c>
      <c r="L568" s="71">
        <v>26.232980530720173</v>
      </c>
      <c r="M568" s="71">
        <v>29.132619588548817</v>
      </c>
      <c r="N568" s="71">
        <v>32.384541193385374</v>
      </c>
      <c r="O568" s="71">
        <v>23.027626984691054</v>
      </c>
      <c r="P568" s="71">
        <v>38.889086226370516</v>
      </c>
      <c r="Q568" s="71">
        <v>1.5314158037227401</v>
      </c>
      <c r="R568" s="71">
        <v>0</v>
      </c>
      <c r="S568" s="71">
        <v>0</v>
      </c>
      <c r="T568" s="72"/>
      <c r="U568" s="71">
        <v>382755</v>
      </c>
      <c r="V568" s="71">
        <v>827</v>
      </c>
      <c r="W568" s="71">
        <v>610</v>
      </c>
      <c r="X568" s="71">
        <v>7732</v>
      </c>
      <c r="Y568" s="71">
        <v>10396</v>
      </c>
      <c r="Z568" s="71">
        <v>13768</v>
      </c>
      <c r="AA568" s="71">
        <v>8055</v>
      </c>
      <c r="AB568" s="71">
        <v>22421</v>
      </c>
      <c r="AC568" s="71">
        <v>0</v>
      </c>
      <c r="AD568" s="71">
        <v>0</v>
      </c>
      <c r="AE568" s="72"/>
      <c r="AF568" s="71">
        <v>5840178.2254959224</v>
      </c>
      <c r="AG568" s="71">
        <v>2980743.9892703709</v>
      </c>
      <c r="AH568" s="71">
        <v>5241229.9499705872</v>
      </c>
      <c r="AI568" s="71">
        <v>47800079.584166862</v>
      </c>
      <c r="AJ568" s="71">
        <v>58857819.702742323</v>
      </c>
      <c r="AK568" s="71">
        <v>0</v>
      </c>
      <c r="AL568" s="71">
        <v>0</v>
      </c>
      <c r="AM568" s="71">
        <v>3079902.8652552962</v>
      </c>
      <c r="AN568" s="71">
        <v>0</v>
      </c>
      <c r="AO568" s="71">
        <v>0</v>
      </c>
      <c r="AP568" s="71">
        <v>123799954.31690136</v>
      </c>
      <c r="AQ568" s="72"/>
      <c r="AR568" s="71">
        <v>771</v>
      </c>
      <c r="AS568" s="71">
        <v>275</v>
      </c>
      <c r="AT568" s="71">
        <v>0</v>
      </c>
      <c r="AU568" s="71">
        <v>2</v>
      </c>
      <c r="AV568" s="71">
        <v>0</v>
      </c>
      <c r="AW568" s="71">
        <v>0</v>
      </c>
      <c r="AX568" s="71"/>
      <c r="AY568" s="72"/>
      <c r="AZ568" s="71">
        <v>3719.2</v>
      </c>
      <c r="BA568" s="71">
        <v>27593.28000000001</v>
      </c>
      <c r="BB568" s="71">
        <v>0</v>
      </c>
      <c r="BC568" s="71">
        <v>42</v>
      </c>
      <c r="BD568" s="71">
        <v>0</v>
      </c>
      <c r="BE568" s="71">
        <v>0</v>
      </c>
      <c r="BF568" s="71"/>
      <c r="BG568" s="72"/>
      <c r="BH568" s="71">
        <v>0</v>
      </c>
      <c r="BI568" s="71">
        <v>0</v>
      </c>
      <c r="BJ568" s="71">
        <v>0</v>
      </c>
      <c r="BK568" s="71">
        <v>0</v>
      </c>
      <c r="BL568" s="71">
        <v>0</v>
      </c>
      <c r="BM568" s="71">
        <v>0</v>
      </c>
      <c r="BN568" s="72"/>
      <c r="BO568" s="71">
        <v>0</v>
      </c>
      <c r="BP568" s="71">
        <v>0</v>
      </c>
      <c r="BQ568" s="71">
        <v>0</v>
      </c>
      <c r="BR568" s="71">
        <v>0</v>
      </c>
      <c r="BS568" s="71">
        <v>0</v>
      </c>
      <c r="BT568" s="71">
        <v>0</v>
      </c>
      <c r="BU568"/>
      <c r="BV568" s="70">
        <v>0</v>
      </c>
      <c r="BW568" s="70">
        <v>0</v>
      </c>
      <c r="BX568" s="70">
        <v>0</v>
      </c>
      <c r="BY568" s="70">
        <v>0</v>
      </c>
      <c r="BZ568" s="70">
        <v>0</v>
      </c>
      <c r="CA568" s="70">
        <v>0</v>
      </c>
      <c r="CB568" s="70">
        <v>0</v>
      </c>
      <c r="CC568" s="70">
        <v>0</v>
      </c>
      <c r="CD568" s="70">
        <v>0</v>
      </c>
    </row>
    <row r="569" spans="1:82">
      <c r="A569" s="70" t="s">
        <v>2462</v>
      </c>
      <c r="B569" s="70">
        <v>134</v>
      </c>
      <c r="C569" s="70">
        <v>15</v>
      </c>
      <c r="D569" s="70">
        <v>8</v>
      </c>
      <c r="E569" s="70">
        <v>2018</v>
      </c>
      <c r="F569" s="70" t="s">
        <v>183</v>
      </c>
      <c r="G569" s="70" t="s">
        <v>2447</v>
      </c>
      <c r="H569" s="70" t="s">
        <v>2448</v>
      </c>
      <c r="I569" s="148"/>
      <c r="J569" s="71">
        <v>13.719966599296001</v>
      </c>
      <c r="K569" s="71">
        <v>2.9522909338355938</v>
      </c>
      <c r="L569" s="71">
        <v>23.335719034359837</v>
      </c>
      <c r="M569" s="71">
        <v>26.527190028623576</v>
      </c>
      <c r="N569" s="71">
        <v>23.041675043086649</v>
      </c>
      <c r="O569" s="71">
        <v>22.294662532538435</v>
      </c>
      <c r="P569" s="71">
        <v>38.234301462049849</v>
      </c>
      <c r="Q569" s="71">
        <v>1.3871529193590399</v>
      </c>
      <c r="R569" s="71">
        <v>0</v>
      </c>
      <c r="S569" s="71">
        <v>0</v>
      </c>
      <c r="T569" s="72"/>
      <c r="U569" s="71">
        <v>301277</v>
      </c>
      <c r="V569" s="71">
        <v>827</v>
      </c>
      <c r="W569" s="71">
        <v>610</v>
      </c>
      <c r="X569" s="71">
        <v>7732</v>
      </c>
      <c r="Y569" s="71">
        <v>10287</v>
      </c>
      <c r="Z569" s="71">
        <v>13585</v>
      </c>
      <c r="AA569" s="71">
        <v>7999</v>
      </c>
      <c r="AB569" s="71">
        <v>21886</v>
      </c>
      <c r="AC569" s="71">
        <v>0</v>
      </c>
      <c r="AD569" s="71">
        <v>0</v>
      </c>
      <c r="AE569" s="72"/>
      <c r="AF569" s="71">
        <v>4278101.4592181696</v>
      </c>
      <c r="AG569" s="71">
        <v>3209834.206903236</v>
      </c>
      <c r="AH569" s="71">
        <v>4760108.8000521734</v>
      </c>
      <c r="AI569" s="71">
        <v>45916899.430872329</v>
      </c>
      <c r="AJ569" s="71">
        <v>54201524.826407149</v>
      </c>
      <c r="AK569" s="71">
        <v>0</v>
      </c>
      <c r="AL569" s="71">
        <v>0</v>
      </c>
      <c r="AM569" s="71">
        <v>3012632.209035147</v>
      </c>
      <c r="AN569" s="71">
        <v>0</v>
      </c>
      <c r="AO569" s="71">
        <v>0</v>
      </c>
      <c r="AP569" s="71">
        <v>115379100.9324882</v>
      </c>
      <c r="AQ569" s="72"/>
      <c r="AR569" s="71">
        <v>810</v>
      </c>
      <c r="AS569" s="71">
        <v>300</v>
      </c>
      <c r="AT569" s="71">
        <v>0</v>
      </c>
      <c r="AU569" s="71">
        <v>2</v>
      </c>
      <c r="AV569" s="71">
        <v>0</v>
      </c>
      <c r="AW569" s="71">
        <v>0</v>
      </c>
      <c r="AX569" s="71"/>
      <c r="AY569" s="72"/>
      <c r="AZ569" s="71">
        <v>3966.349999999999</v>
      </c>
      <c r="BA569" s="71">
        <v>28879.68</v>
      </c>
      <c r="BB569" s="71">
        <v>0</v>
      </c>
      <c r="BC569" s="71">
        <v>42</v>
      </c>
      <c r="BD569" s="71">
        <v>0</v>
      </c>
      <c r="BE569" s="71">
        <v>0</v>
      </c>
      <c r="BF569" s="71"/>
      <c r="BG569" s="72"/>
      <c r="BH569" s="71">
        <v>0</v>
      </c>
      <c r="BI569" s="71">
        <v>0</v>
      </c>
      <c r="BJ569" s="71">
        <v>0</v>
      </c>
      <c r="BK569" s="71">
        <v>0</v>
      </c>
      <c r="BL569" s="71">
        <v>0</v>
      </c>
      <c r="BM569" s="71">
        <v>0</v>
      </c>
      <c r="BN569" s="72"/>
      <c r="BO569" s="71">
        <v>0</v>
      </c>
      <c r="BP569" s="71">
        <v>0</v>
      </c>
      <c r="BQ569" s="71">
        <v>0</v>
      </c>
      <c r="BR569" s="71">
        <v>0</v>
      </c>
      <c r="BS569" s="71">
        <v>0</v>
      </c>
      <c r="BT569" s="71">
        <v>0</v>
      </c>
      <c r="BU569"/>
      <c r="BV569" s="70">
        <v>0</v>
      </c>
      <c r="BW569" s="70">
        <v>0</v>
      </c>
      <c r="BX569" s="70">
        <v>0</v>
      </c>
      <c r="BY569" s="70">
        <v>0</v>
      </c>
      <c r="BZ569" s="70">
        <v>0</v>
      </c>
      <c r="CA569" s="70">
        <v>0</v>
      </c>
      <c r="CB569" s="70">
        <v>0</v>
      </c>
      <c r="CC569" s="70">
        <v>0</v>
      </c>
      <c r="CD569" s="70">
        <v>0</v>
      </c>
    </row>
    <row r="570" spans="1:82">
      <c r="A570" s="70" t="s">
        <v>2463</v>
      </c>
      <c r="B570" s="70">
        <v>135</v>
      </c>
      <c r="C570" s="70">
        <v>16</v>
      </c>
      <c r="D570" s="70">
        <v>8</v>
      </c>
      <c r="E570" s="70">
        <v>2019</v>
      </c>
      <c r="F570" s="70" t="s">
        <v>158</v>
      </c>
      <c r="G570" s="70" t="s">
        <v>2447</v>
      </c>
      <c r="H570" s="70" t="s">
        <v>2448</v>
      </c>
      <c r="I570" s="148"/>
      <c r="J570" s="71">
        <v>13.344611283168296</v>
      </c>
      <c r="K570" s="71">
        <v>2.9952913569791337</v>
      </c>
      <c r="L570" s="71">
        <v>23.757773280215204</v>
      </c>
      <c r="M570" s="71">
        <v>30.257023185491658</v>
      </c>
      <c r="N570" s="71">
        <v>25.506345093935032</v>
      </c>
      <c r="O570" s="71">
        <v>21.438599528154974</v>
      </c>
      <c r="P570" s="71">
        <v>37.968813900715475</v>
      </c>
      <c r="Q570" s="71">
        <v>1.3197347551674301</v>
      </c>
      <c r="R570" s="71">
        <v>0</v>
      </c>
      <c r="S570" s="71">
        <v>0</v>
      </c>
      <c r="T570" s="72"/>
      <c r="U570" s="71">
        <v>279931</v>
      </c>
      <c r="V570" s="71">
        <v>827</v>
      </c>
      <c r="W570" s="71">
        <v>610</v>
      </c>
      <c r="X570" s="71">
        <v>7732</v>
      </c>
      <c r="Y570" s="71">
        <v>10184</v>
      </c>
      <c r="Z570" s="71">
        <v>13422</v>
      </c>
      <c r="AA570" s="71">
        <v>7884</v>
      </c>
      <c r="AB570" s="71">
        <v>21386</v>
      </c>
      <c r="AC570" s="71">
        <v>0</v>
      </c>
      <c r="AD570" s="71">
        <v>0</v>
      </c>
      <c r="AE570" s="72"/>
      <c r="AF570" s="71">
        <v>3904305.779905614</v>
      </c>
      <c r="AG570" s="71">
        <v>3182517.1284337849</v>
      </c>
      <c r="AH570" s="71">
        <v>5297822.6385738058</v>
      </c>
      <c r="AI570" s="71">
        <v>47229933.711576127</v>
      </c>
      <c r="AJ570" s="71">
        <v>52831780.262883551</v>
      </c>
      <c r="AK570" s="71">
        <v>0</v>
      </c>
      <c r="AL570" s="71">
        <v>0</v>
      </c>
      <c r="AM570" s="71">
        <v>2912612.2062781956</v>
      </c>
      <c r="AN570" s="71">
        <v>0</v>
      </c>
      <c r="AO570" s="71">
        <v>0</v>
      </c>
      <c r="AP570" s="71">
        <v>115358971.72765107</v>
      </c>
      <c r="AQ570" s="72"/>
      <c r="AR570" s="71">
        <v>838</v>
      </c>
      <c r="AS570" s="71">
        <v>321</v>
      </c>
      <c r="AT570" s="71">
        <v>1</v>
      </c>
      <c r="AU570" s="71">
        <v>2</v>
      </c>
      <c r="AV570" s="71">
        <v>0</v>
      </c>
      <c r="AW570" s="71">
        <v>0</v>
      </c>
      <c r="AX570" s="71"/>
      <c r="AY570" s="72"/>
      <c r="AZ570" s="71">
        <v>4147.0600000000013</v>
      </c>
      <c r="BA570" s="71">
        <v>29880.28</v>
      </c>
      <c r="BB570" s="71">
        <v>19.8</v>
      </c>
      <c r="BC570" s="71">
        <v>42</v>
      </c>
      <c r="BD570" s="71">
        <v>0</v>
      </c>
      <c r="BE570" s="71">
        <v>0</v>
      </c>
      <c r="BF570" s="71"/>
      <c r="BG570" s="72"/>
      <c r="BH570" s="71">
        <v>0</v>
      </c>
      <c r="BI570" s="71">
        <v>0</v>
      </c>
      <c r="BJ570" s="71">
        <v>0</v>
      </c>
      <c r="BK570" s="71">
        <v>0</v>
      </c>
      <c r="BL570" s="71">
        <v>0</v>
      </c>
      <c r="BM570" s="71">
        <v>0</v>
      </c>
      <c r="BN570" s="72"/>
      <c r="BO570" s="71">
        <v>0</v>
      </c>
      <c r="BP570" s="71">
        <v>0</v>
      </c>
      <c r="BQ570" s="71">
        <v>0</v>
      </c>
      <c r="BR570" s="71">
        <v>0</v>
      </c>
      <c r="BS570" s="71">
        <v>0</v>
      </c>
      <c r="BT570" s="71">
        <v>0</v>
      </c>
      <c r="BU570"/>
      <c r="BV570" s="70">
        <v>0</v>
      </c>
      <c r="BW570" s="70">
        <v>0</v>
      </c>
      <c r="BX570" s="70">
        <v>0</v>
      </c>
      <c r="BY570" s="70">
        <v>0</v>
      </c>
      <c r="BZ570" s="70">
        <v>0</v>
      </c>
      <c r="CA570" s="70">
        <v>0</v>
      </c>
      <c r="CB570" s="70">
        <v>0</v>
      </c>
      <c r="CC570" s="70">
        <v>0</v>
      </c>
      <c r="CD570" s="70">
        <v>0</v>
      </c>
    </row>
    <row r="571" spans="1:82">
      <c r="A571" s="70" t="s">
        <v>2464</v>
      </c>
      <c r="B571" s="70">
        <v>136</v>
      </c>
      <c r="C571" s="70">
        <v>17</v>
      </c>
      <c r="D571" s="70">
        <v>8</v>
      </c>
      <c r="E571" s="70">
        <v>2020</v>
      </c>
      <c r="F571" s="70" t="s">
        <v>159</v>
      </c>
      <c r="G571" s="70" t="s">
        <v>2447</v>
      </c>
      <c r="H571" s="70" t="s">
        <v>2448</v>
      </c>
      <c r="I571" s="148"/>
      <c r="J571" s="71">
        <v>9.198270367688469</v>
      </c>
      <c r="K571" s="71">
        <v>2.687879205045439</v>
      </c>
      <c r="L571" s="71">
        <v>28.804331333377537</v>
      </c>
      <c r="M571" s="71">
        <v>26.818872766872545</v>
      </c>
      <c r="N571" s="71">
        <v>23.46081104186894</v>
      </c>
      <c r="O571" s="71">
        <v>18.591521362456138</v>
      </c>
      <c r="P571" s="71">
        <v>35.645058861926657</v>
      </c>
      <c r="Q571" s="71">
        <v>1.22962588648447</v>
      </c>
      <c r="R571" s="71">
        <v>0</v>
      </c>
      <c r="S571" s="71">
        <v>0</v>
      </c>
      <c r="T571" s="72"/>
      <c r="U571" s="71">
        <v>185059</v>
      </c>
      <c r="V571" s="71">
        <v>725</v>
      </c>
      <c r="W571" s="71">
        <v>695</v>
      </c>
      <c r="X571" s="71">
        <v>7319</v>
      </c>
      <c r="Y571" s="71">
        <v>10082</v>
      </c>
      <c r="Z571" s="71">
        <v>13285</v>
      </c>
      <c r="AA571" s="71">
        <v>7867</v>
      </c>
      <c r="AB571" s="71">
        <v>20855</v>
      </c>
      <c r="AC571" s="71">
        <v>0</v>
      </c>
      <c r="AD571" s="71">
        <v>0</v>
      </c>
      <c r="AE571" s="72"/>
      <c r="AF571" s="71">
        <v>2921573.2347912309</v>
      </c>
      <c r="AG571" s="71">
        <v>2731394.9905483271</v>
      </c>
      <c r="AH571" s="71">
        <v>7111972.0599037251</v>
      </c>
      <c r="AI571" s="71">
        <v>40003832.479238831</v>
      </c>
      <c r="AJ571" s="71">
        <v>50252357.050903998</v>
      </c>
      <c r="AK571" s="71"/>
      <c r="AL571" s="71"/>
      <c r="AM571" s="71">
        <v>2721809.2038826589</v>
      </c>
      <c r="AN571" s="71"/>
      <c r="AO571" s="71"/>
      <c r="AP571" s="71">
        <v>105742939.01926878</v>
      </c>
      <c r="AQ571" s="72"/>
      <c r="AR571" s="71">
        <v>857</v>
      </c>
      <c r="AS571" s="71">
        <v>340</v>
      </c>
      <c r="AT571" s="71">
        <v>1</v>
      </c>
      <c r="AU571" s="71">
        <v>2</v>
      </c>
      <c r="AV571" s="71">
        <v>0</v>
      </c>
      <c r="AW571" s="71">
        <v>0</v>
      </c>
      <c r="AX571" s="71"/>
      <c r="AY571" s="72"/>
      <c r="AZ571" s="71">
        <v>4267.2000000000025</v>
      </c>
      <c r="BA571" s="71">
        <v>30799.780000000021</v>
      </c>
      <c r="BB571" s="71">
        <v>19.8</v>
      </c>
      <c r="BC571" s="71">
        <v>42</v>
      </c>
      <c r="BD571" s="71">
        <v>0</v>
      </c>
      <c r="BE571" s="71">
        <v>0</v>
      </c>
      <c r="BF571" s="71"/>
      <c r="BG571" s="72"/>
      <c r="BH571" s="71">
        <v>0</v>
      </c>
      <c r="BI571" s="71">
        <v>0</v>
      </c>
      <c r="BJ571" s="71">
        <v>0</v>
      </c>
      <c r="BK571" s="71">
        <v>0</v>
      </c>
      <c r="BL571" s="71">
        <v>0</v>
      </c>
      <c r="BM571" s="71">
        <v>0</v>
      </c>
      <c r="BN571" s="72"/>
      <c r="BO571" s="71">
        <v>0</v>
      </c>
      <c r="BP571" s="71">
        <v>0</v>
      </c>
      <c r="BQ571" s="71">
        <v>0</v>
      </c>
      <c r="BR571" s="71">
        <v>0</v>
      </c>
      <c r="BS571" s="71">
        <v>0</v>
      </c>
      <c r="BT571" s="71">
        <v>0</v>
      </c>
      <c r="BU571"/>
      <c r="BV571" s="70">
        <v>0</v>
      </c>
      <c r="BW571" s="70">
        <v>0</v>
      </c>
      <c r="BX571" s="70">
        <v>0</v>
      </c>
      <c r="BY571" s="70">
        <v>0</v>
      </c>
      <c r="BZ571" s="70">
        <v>0</v>
      </c>
      <c r="CA571" s="70">
        <v>0</v>
      </c>
      <c r="CB571" s="70">
        <v>0</v>
      </c>
      <c r="CC571" s="70">
        <v>0</v>
      </c>
      <c r="CD571" s="70">
        <v>0</v>
      </c>
    </row>
    <row r="572" spans="1:82">
      <c r="A572" s="70" t="s">
        <v>2465</v>
      </c>
      <c r="B572" s="70">
        <v>136</v>
      </c>
      <c r="C572" s="70">
        <v>18</v>
      </c>
      <c r="D572" s="70">
        <v>8</v>
      </c>
      <c r="E572" s="70">
        <v>2021</v>
      </c>
      <c r="F572" s="70" t="s">
        <v>160</v>
      </c>
      <c r="G572" s="70" t="s">
        <v>2447</v>
      </c>
      <c r="H572" s="70" t="s">
        <v>2448</v>
      </c>
      <c r="I572" s="148"/>
      <c r="J572" s="71">
        <v>11.679688512813437</v>
      </c>
      <c r="K572" s="71">
        <v>2.7762161763314448</v>
      </c>
      <c r="L572" s="71">
        <v>25.696547678650663</v>
      </c>
      <c r="M572" s="71">
        <v>25.854779627514617</v>
      </c>
      <c r="N572" s="71">
        <v>20.649571284605852</v>
      </c>
      <c r="O572" s="71">
        <v>17.791085884271713</v>
      </c>
      <c r="P572" s="71">
        <v>36.494474167385889</v>
      </c>
      <c r="Q572" s="71">
        <v>1.19179763619646</v>
      </c>
      <c r="R572" s="71">
        <v>0</v>
      </c>
      <c r="S572" s="71">
        <v>0</v>
      </c>
      <c r="T572" s="72"/>
      <c r="U572" s="71">
        <v>269117</v>
      </c>
      <c r="V572" s="71">
        <v>725</v>
      </c>
      <c r="W572" s="71">
        <v>695</v>
      </c>
      <c r="X572" s="71">
        <v>7319</v>
      </c>
      <c r="Y572" s="71">
        <v>10035</v>
      </c>
      <c r="Z572" s="71">
        <v>13090</v>
      </c>
      <c r="AA572" s="71">
        <v>7854</v>
      </c>
      <c r="AB572" s="71">
        <v>20412</v>
      </c>
      <c r="AC572" s="71">
        <v>0</v>
      </c>
      <c r="AD572" s="71">
        <v>0</v>
      </c>
      <c r="AE572" s="72"/>
      <c r="AF572" s="71">
        <v>3454493.4126780764</v>
      </c>
      <c r="AG572" s="71">
        <v>3236222.1636372781</v>
      </c>
      <c r="AH572" s="71">
        <v>6610617.6151724234</v>
      </c>
      <c r="AI572" s="71">
        <v>46652040.234727889</v>
      </c>
      <c r="AJ572" s="71">
        <v>50617021.543998383</v>
      </c>
      <c r="AK572" s="71">
        <v>0</v>
      </c>
      <c r="AL572" s="71">
        <v>0</v>
      </c>
      <c r="AM572" s="71">
        <v>2679358.4779328732</v>
      </c>
      <c r="AN572" s="71">
        <v>0</v>
      </c>
      <c r="AO572" s="71">
        <v>0</v>
      </c>
      <c r="AP572" s="71">
        <v>113249753.44814691</v>
      </c>
      <c r="AQ572" s="72"/>
      <c r="AR572" s="71">
        <v>878</v>
      </c>
      <c r="AS572" s="71">
        <v>358</v>
      </c>
      <c r="AT572" s="71">
        <v>1</v>
      </c>
      <c r="AU572" s="71">
        <v>3</v>
      </c>
      <c r="AV572" s="71">
        <v>0</v>
      </c>
      <c r="AW572" s="71">
        <v>0</v>
      </c>
      <c r="AX572" s="71"/>
      <c r="AY572" s="72"/>
      <c r="AZ572" s="71">
        <v>4387.5800000000027</v>
      </c>
      <c r="BA572" s="71">
        <v>34265.780000000021</v>
      </c>
      <c r="BB572" s="71">
        <v>19.8</v>
      </c>
      <c r="BC572" s="71">
        <v>462</v>
      </c>
      <c r="BD572" s="71">
        <v>0</v>
      </c>
      <c r="BE572" s="71">
        <v>0</v>
      </c>
      <c r="BF572" s="71"/>
      <c r="BG572" s="72"/>
      <c r="BH572" s="71">
        <v>0</v>
      </c>
      <c r="BI572" s="71">
        <v>0</v>
      </c>
      <c r="BJ572" s="71">
        <v>0</v>
      </c>
      <c r="BK572" s="71">
        <v>0</v>
      </c>
      <c r="BL572" s="71">
        <v>0</v>
      </c>
      <c r="BM572" s="71">
        <v>0</v>
      </c>
      <c r="BN572" s="72"/>
      <c r="BO572" s="71">
        <v>0</v>
      </c>
      <c r="BP572" s="71">
        <v>0</v>
      </c>
      <c r="BQ572" s="71">
        <v>0</v>
      </c>
      <c r="BR572" s="71">
        <v>0</v>
      </c>
      <c r="BS572" s="71">
        <v>0</v>
      </c>
      <c r="BT572" s="71">
        <v>0</v>
      </c>
      <c r="BU572"/>
      <c r="BV572" s="70">
        <v>0</v>
      </c>
      <c r="BW572" s="70">
        <v>0</v>
      </c>
      <c r="BX572" s="70">
        <v>0</v>
      </c>
      <c r="BY572" s="70">
        <v>0</v>
      </c>
      <c r="BZ572" s="70">
        <v>0</v>
      </c>
      <c r="CA572" s="70">
        <v>0</v>
      </c>
      <c r="CB572" s="70">
        <v>0</v>
      </c>
      <c r="CC572" s="70">
        <v>0</v>
      </c>
      <c r="CD572" s="70">
        <v>0</v>
      </c>
    </row>
    <row r="573" spans="1:82">
      <c r="A573" s="70" t="s">
        <v>2466</v>
      </c>
      <c r="B573" s="70">
        <v>136</v>
      </c>
      <c r="C573" s="70">
        <v>19</v>
      </c>
      <c r="D573" s="70">
        <v>8</v>
      </c>
      <c r="E573" s="70">
        <v>2022</v>
      </c>
      <c r="F573" s="70" t="s">
        <v>161</v>
      </c>
      <c r="G573" s="70" t="s">
        <v>2447</v>
      </c>
      <c r="H573" s="70" t="s">
        <v>2448</v>
      </c>
      <c r="I573" s="148"/>
      <c r="J573" s="71">
        <v>10.029599176311846</v>
      </c>
      <c r="K573" s="71">
        <v>2.9593151944237071</v>
      </c>
      <c r="L573" s="71">
        <v>18.51819072010467</v>
      </c>
      <c r="M573" s="71">
        <v>26.012443894453856</v>
      </c>
      <c r="N573" s="71">
        <v>28.442275148206797</v>
      </c>
      <c r="O573" s="71">
        <v>18.48071613137639</v>
      </c>
      <c r="P573" s="71">
        <v>36.436212455925606</v>
      </c>
      <c r="Q573" s="71">
        <v>1.1709211674659061</v>
      </c>
      <c r="R573" s="71">
        <v>0</v>
      </c>
      <c r="S573" s="71">
        <v>0</v>
      </c>
      <c r="T573" s="72"/>
      <c r="U573" s="71">
        <v>273100</v>
      </c>
      <c r="V573" s="71">
        <v>725</v>
      </c>
      <c r="W573" s="71">
        <v>695</v>
      </c>
      <c r="X573" s="71">
        <v>7319</v>
      </c>
      <c r="Y573" s="71">
        <v>9937</v>
      </c>
      <c r="Z573" s="71">
        <v>12919</v>
      </c>
      <c r="AA573" s="71">
        <v>7961</v>
      </c>
      <c r="AB573" s="71">
        <v>19890</v>
      </c>
      <c r="AC573" s="71">
        <v>0</v>
      </c>
      <c r="AD573" s="71">
        <v>0</v>
      </c>
      <c r="AE573" s="72"/>
      <c r="AF573" s="71">
        <v>3019772.1616368396</v>
      </c>
      <c r="AG573" s="71">
        <v>2983882.3640985587</v>
      </c>
      <c r="AH573" s="71">
        <v>5056012.2409333438</v>
      </c>
      <c r="AI573" s="71">
        <v>41456601.253126197</v>
      </c>
      <c r="AJ573" s="71">
        <v>56626015.133036003</v>
      </c>
      <c r="AK573" s="71">
        <v>0</v>
      </c>
      <c r="AL573" s="71">
        <v>0</v>
      </c>
      <c r="AM573" s="71">
        <v>2568341.8857575282</v>
      </c>
      <c r="AN573" s="71">
        <v>0</v>
      </c>
      <c r="AO573" s="71">
        <v>0</v>
      </c>
      <c r="AP573" s="71">
        <v>111710625.03858846</v>
      </c>
      <c r="AQ573" s="72"/>
      <c r="AR573" s="71">
        <v>910</v>
      </c>
      <c r="AS573" s="71">
        <v>379</v>
      </c>
      <c r="AT573" s="71">
        <v>1</v>
      </c>
      <c r="AU573" s="71">
        <v>4</v>
      </c>
      <c r="AV573" s="71">
        <v>0</v>
      </c>
      <c r="AW573" s="71">
        <v>0</v>
      </c>
      <c r="AX573" s="71"/>
      <c r="AY573" s="72"/>
      <c r="AZ573" s="71">
        <v>4581.5500000000029</v>
      </c>
      <c r="BA573" s="71">
        <v>37696.280000000021</v>
      </c>
      <c r="BB573" s="71">
        <v>19.8</v>
      </c>
      <c r="BC573" s="71">
        <v>8762</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2467</v>
      </c>
      <c r="B574" s="70">
        <v>136</v>
      </c>
      <c r="C574" s="70">
        <v>20</v>
      </c>
      <c r="D574" s="70">
        <v>8</v>
      </c>
      <c r="E574" s="70">
        <v>2023</v>
      </c>
      <c r="F574" s="70" t="s">
        <v>1539</v>
      </c>
      <c r="G574" s="70" t="s">
        <v>2447</v>
      </c>
      <c r="H574" s="70" t="s">
        <v>2448</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924</v>
      </c>
      <c r="AS574" s="71">
        <v>385</v>
      </c>
      <c r="AT574" s="71">
        <v>1</v>
      </c>
      <c r="AU574" s="71">
        <v>6</v>
      </c>
      <c r="AV574" s="71">
        <v>0</v>
      </c>
      <c r="AW574" s="71">
        <v>0</v>
      </c>
      <c r="AX574" s="71"/>
      <c r="AY574" s="72"/>
      <c r="AZ574" s="71">
        <v>4663.3400000000029</v>
      </c>
      <c r="BA574" s="71">
        <v>37993.280000000021</v>
      </c>
      <c r="BB574" s="71">
        <v>19.8</v>
      </c>
      <c r="BC574" s="71">
        <v>9353</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2468</v>
      </c>
      <c r="B575" s="70">
        <v>136</v>
      </c>
      <c r="C575" s="70">
        <v>21</v>
      </c>
      <c r="D575" s="70">
        <v>8</v>
      </c>
      <c r="E575" s="70">
        <v>2024</v>
      </c>
      <c r="F575" s="70" t="s">
        <v>1554</v>
      </c>
      <c r="G575" s="70" t="s">
        <v>2447</v>
      </c>
      <c r="H575" s="70" t="s">
        <v>2448</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2469</v>
      </c>
      <c r="B576" s="70">
        <v>18</v>
      </c>
      <c r="C576" s="70">
        <v>1</v>
      </c>
      <c r="D576" s="70">
        <v>2</v>
      </c>
      <c r="E576" s="70">
        <v>1990</v>
      </c>
      <c r="F576" s="70" t="s">
        <v>787</v>
      </c>
      <c r="G576" s="70" t="s">
        <v>2470</v>
      </c>
      <c r="H576" s="70" t="s">
        <v>2471</v>
      </c>
      <c r="I576" s="148"/>
      <c r="J576" s="71">
        <v>101.1104109200033</v>
      </c>
      <c r="K576" s="71">
        <v>2.5444029325798878</v>
      </c>
      <c r="L576" s="71">
        <v>0.75621845044910962</v>
      </c>
      <c r="M576" s="71">
        <v>13.66390699511966</v>
      </c>
      <c r="N576" s="71">
        <v>23.447913183469971</v>
      </c>
      <c r="O576" s="71">
        <v>23.09683907494416</v>
      </c>
      <c r="P576" s="71">
        <v>26.168491359301889</v>
      </c>
      <c r="Q576" s="71">
        <v>1.60267464540455</v>
      </c>
      <c r="R576" s="71">
        <v>0</v>
      </c>
      <c r="S576" s="71">
        <v>1.5865155651363081</v>
      </c>
      <c r="T576" s="72"/>
      <c r="U576" s="71">
        <v>8455075</v>
      </c>
      <c r="V576" s="71">
        <v>683</v>
      </c>
      <c r="W576" s="71">
        <v>10</v>
      </c>
      <c r="X576" s="71">
        <v>4808</v>
      </c>
      <c r="Y576" s="71">
        <v>6762</v>
      </c>
      <c r="Z576" s="71">
        <v>9500</v>
      </c>
      <c r="AA576" s="71">
        <v>6354</v>
      </c>
      <c r="AB576" s="71">
        <v>26022</v>
      </c>
      <c r="AC576" s="71">
        <v>0</v>
      </c>
      <c r="AD576" s="71">
        <v>1.5865155651363081</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2472</v>
      </c>
      <c r="B577" s="70">
        <v>19</v>
      </c>
      <c r="C577" s="70">
        <v>2</v>
      </c>
      <c r="D577" s="70">
        <v>2</v>
      </c>
      <c r="E577" s="70">
        <v>2005</v>
      </c>
      <c r="F577" s="70" t="s">
        <v>789</v>
      </c>
      <c r="G577" s="1064" t="s">
        <v>2470</v>
      </c>
      <c r="H577" s="70" t="s">
        <v>2471</v>
      </c>
      <c r="I577" s="148"/>
      <c r="J577" s="71">
        <v>124.9804131423719</v>
      </c>
      <c r="K577" s="71">
        <v>2.0317975759622908</v>
      </c>
      <c r="L577" s="71">
        <v>1.225446424656935</v>
      </c>
      <c r="M577" s="71">
        <v>21.66322409862622</v>
      </c>
      <c r="N577" s="71">
        <v>30.631819820302251</v>
      </c>
      <c r="O577" s="71">
        <v>31.06944257650791</v>
      </c>
      <c r="P577" s="71">
        <v>23.217339416594001</v>
      </c>
      <c r="Q577" s="71">
        <v>1.4103498332380699</v>
      </c>
      <c r="R577" s="71">
        <v>0</v>
      </c>
      <c r="S577" s="71">
        <v>3.3174038546000011</v>
      </c>
      <c r="T577" s="72"/>
      <c r="U577" s="71">
        <v>10917861</v>
      </c>
      <c r="V577" s="71">
        <v>739</v>
      </c>
      <c r="W577" s="71">
        <v>17</v>
      </c>
      <c r="X577" s="71">
        <v>4042</v>
      </c>
      <c r="Y577" s="71">
        <v>7554</v>
      </c>
      <c r="Z577" s="71">
        <v>14788</v>
      </c>
      <c r="AA577" s="71">
        <v>4617</v>
      </c>
      <c r="AB577" s="71">
        <v>23939</v>
      </c>
      <c r="AC577" s="71">
        <v>0</v>
      </c>
      <c r="AD577" s="71">
        <v>3.3174038546000011</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2473</v>
      </c>
      <c r="B578" s="70">
        <v>20</v>
      </c>
      <c r="C578" s="70">
        <v>3</v>
      </c>
      <c r="D578" s="70">
        <v>2</v>
      </c>
      <c r="E578" s="70">
        <v>2006</v>
      </c>
      <c r="F578" s="70" t="s">
        <v>790</v>
      </c>
      <c r="G578" s="1064" t="s">
        <v>2470</v>
      </c>
      <c r="H578" s="70" t="s">
        <v>2471</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2474</v>
      </c>
      <c r="B579" s="70">
        <v>21</v>
      </c>
      <c r="C579" s="70">
        <v>4</v>
      </c>
      <c r="D579" s="70">
        <v>2</v>
      </c>
      <c r="E579" s="70">
        <v>2007</v>
      </c>
      <c r="F579" s="70" t="s">
        <v>791</v>
      </c>
      <c r="G579" s="70" t="s">
        <v>2470</v>
      </c>
      <c r="H579" s="70" t="s">
        <v>2471</v>
      </c>
      <c r="I579" s="148"/>
      <c r="J579" s="71">
        <v>121.1171896641046</v>
      </c>
      <c r="K579" s="71">
        <v>1.8321528497664059</v>
      </c>
      <c r="L579" s="71">
        <v>1.1896918861070289</v>
      </c>
      <c r="M579" s="71">
        <v>22.77447477866377</v>
      </c>
      <c r="N579" s="71">
        <v>32.816259615438582</v>
      </c>
      <c r="O579" s="71">
        <v>29.90149705602358</v>
      </c>
      <c r="P579" s="71">
        <v>23.050747366490459</v>
      </c>
      <c r="Q579" s="71">
        <v>1.4567467087827799</v>
      </c>
      <c r="R579" s="71">
        <v>0</v>
      </c>
      <c r="S579" s="71">
        <v>3.4509627338873412</v>
      </c>
      <c r="T579" s="72"/>
      <c r="U579" s="71">
        <v>12997788</v>
      </c>
      <c r="V579" s="71">
        <v>657</v>
      </c>
      <c r="W579" s="71">
        <v>20</v>
      </c>
      <c r="X579" s="71">
        <v>5102</v>
      </c>
      <c r="Y579" s="71">
        <v>7648</v>
      </c>
      <c r="Z579" s="71">
        <v>14795</v>
      </c>
      <c r="AA579" s="71">
        <v>4514</v>
      </c>
      <c r="AB579" s="71">
        <v>23419</v>
      </c>
      <c r="AC579" s="71">
        <v>0</v>
      </c>
      <c r="AD579" s="71">
        <v>3.4509627338873412</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2475</v>
      </c>
      <c r="B580" s="70">
        <v>22</v>
      </c>
      <c r="C580" s="70">
        <v>5</v>
      </c>
      <c r="D580" s="70">
        <v>2</v>
      </c>
      <c r="E580" s="70">
        <v>2008</v>
      </c>
      <c r="F580" s="70" t="s">
        <v>792</v>
      </c>
      <c r="G580" s="70" t="s">
        <v>2470</v>
      </c>
      <c r="H580" s="70" t="s">
        <v>2471</v>
      </c>
      <c r="I580" s="148"/>
      <c r="J580" s="71">
        <v>114.65862215903999</v>
      </c>
      <c r="K580" s="71">
        <v>1.36345455584908</v>
      </c>
      <c r="L580" s="71">
        <v>1.029442035666889</v>
      </c>
      <c r="M580" s="71">
        <v>24.130965698699178</v>
      </c>
      <c r="N580" s="71">
        <v>34.133060440550913</v>
      </c>
      <c r="O580" s="71">
        <v>28.8661153966396</v>
      </c>
      <c r="P580" s="71">
        <v>22.575617629811219</v>
      </c>
      <c r="Q580" s="71">
        <v>1.4224645656661901</v>
      </c>
      <c r="R580" s="71">
        <v>0</v>
      </c>
      <c r="S580" s="71">
        <v>3.975872479004007</v>
      </c>
      <c r="T580" s="72"/>
      <c r="U580" s="71">
        <v>13358898</v>
      </c>
      <c r="V580" s="71">
        <v>657</v>
      </c>
      <c r="W580" s="71">
        <v>20</v>
      </c>
      <c r="X580" s="71">
        <v>5102</v>
      </c>
      <c r="Y580" s="71">
        <v>7695</v>
      </c>
      <c r="Z580" s="71">
        <v>14784</v>
      </c>
      <c r="AA580" s="71">
        <v>4426</v>
      </c>
      <c r="AB580" s="71">
        <v>23244</v>
      </c>
      <c r="AC580" s="71">
        <v>0</v>
      </c>
      <c r="AD580" s="71">
        <v>3.975872479004007</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2476</v>
      </c>
      <c r="B581" s="70">
        <v>23</v>
      </c>
      <c r="C581" s="70">
        <v>6</v>
      </c>
      <c r="D581" s="70">
        <v>2</v>
      </c>
      <c r="E581" s="70">
        <v>2009</v>
      </c>
      <c r="F581" s="70" t="s">
        <v>176</v>
      </c>
      <c r="G581" s="70" t="s">
        <v>2470</v>
      </c>
      <c r="H581" s="70" t="s">
        <v>2471</v>
      </c>
      <c r="I581" s="148"/>
      <c r="J581" s="71">
        <v>98.574221138855293</v>
      </c>
      <c r="K581" s="71">
        <v>1.321058356709756</v>
      </c>
      <c r="L581" s="71">
        <v>2.7534683515027152</v>
      </c>
      <c r="M581" s="71">
        <v>25.043643705403099</v>
      </c>
      <c r="N581" s="71">
        <v>31.447858376542062</v>
      </c>
      <c r="O581" s="71">
        <v>29.2903750925887</v>
      </c>
      <c r="P581" s="71">
        <v>21.354427663272819</v>
      </c>
      <c r="Q581" s="71">
        <v>1.3375162927753399</v>
      </c>
      <c r="R581" s="71">
        <v>0</v>
      </c>
      <c r="S581" s="71">
        <v>3.7810254225622071</v>
      </c>
      <c r="T581" s="72"/>
      <c r="U581" s="71">
        <v>9975860</v>
      </c>
      <c r="V581" s="71">
        <v>624</v>
      </c>
      <c r="W581" s="71">
        <v>71</v>
      </c>
      <c r="X581" s="71">
        <v>5427</v>
      </c>
      <c r="Y581" s="71">
        <v>7706</v>
      </c>
      <c r="Z581" s="71">
        <v>14807</v>
      </c>
      <c r="AA581" s="71">
        <v>4298</v>
      </c>
      <c r="AB581" s="71">
        <v>22943</v>
      </c>
      <c r="AC581" s="71">
        <v>0</v>
      </c>
      <c r="AD581" s="71">
        <v>3.7810254225622071</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32.415999999999997</v>
      </c>
      <c r="BK581" s="71">
        <v>0</v>
      </c>
      <c r="BL581" s="71">
        <v>0</v>
      </c>
      <c r="BM581" s="71">
        <v>0</v>
      </c>
      <c r="BN581" s="72"/>
      <c r="BO581" s="71">
        <v>0</v>
      </c>
      <c r="BP581" s="71">
        <v>0</v>
      </c>
      <c r="BQ581" s="71">
        <v>4</v>
      </c>
      <c r="BR581" s="71">
        <v>0</v>
      </c>
      <c r="BS581" s="71">
        <v>0</v>
      </c>
      <c r="BT581" s="71">
        <v>0</v>
      </c>
      <c r="BU581"/>
      <c r="BV581" s="70">
        <v>32.415999999999997</v>
      </c>
      <c r="BW581" s="70">
        <v>0</v>
      </c>
      <c r="BX581" s="70">
        <v>0</v>
      </c>
      <c r="BY581" s="70">
        <v>0</v>
      </c>
      <c r="BZ581" s="70">
        <v>0</v>
      </c>
      <c r="CA581" s="70">
        <v>0</v>
      </c>
      <c r="CB581" s="70">
        <v>0</v>
      </c>
      <c r="CC581" s="70">
        <v>0</v>
      </c>
      <c r="CD581" s="70">
        <v>0</v>
      </c>
    </row>
    <row r="582" spans="1:82">
      <c r="A582" s="70" t="s">
        <v>2477</v>
      </c>
      <c r="B582" s="70">
        <v>24</v>
      </c>
      <c r="C582" s="70">
        <v>7</v>
      </c>
      <c r="D582" s="70">
        <v>2</v>
      </c>
      <c r="E582" s="70">
        <v>2010</v>
      </c>
      <c r="F582" s="70" t="s">
        <v>177</v>
      </c>
      <c r="G582" s="70" t="s">
        <v>2470</v>
      </c>
      <c r="H582" s="70" t="s">
        <v>2471</v>
      </c>
      <c r="I582" s="148"/>
      <c r="J582" s="71">
        <v>114.7969220543014</v>
      </c>
      <c r="K582" s="71">
        <v>1.3982540889634929</v>
      </c>
      <c r="L582" s="71">
        <v>3.2792308820273659</v>
      </c>
      <c r="M582" s="71">
        <v>25.605658020522799</v>
      </c>
      <c r="N582" s="71">
        <v>35.339877960102832</v>
      </c>
      <c r="O582" s="71">
        <v>29.17852605681081</v>
      </c>
      <c r="P582" s="71">
        <v>21.391814508947011</v>
      </c>
      <c r="Q582" s="71">
        <v>1.38061866000017</v>
      </c>
      <c r="R582" s="71">
        <v>0</v>
      </c>
      <c r="S582" s="71">
        <v>4.2040580249931203</v>
      </c>
      <c r="T582" s="72"/>
      <c r="U582" s="71">
        <v>10899133</v>
      </c>
      <c r="V582" s="71">
        <v>624</v>
      </c>
      <c r="W582" s="71">
        <v>71</v>
      </c>
      <c r="X582" s="71">
        <v>5427</v>
      </c>
      <c r="Y582" s="71">
        <v>7733</v>
      </c>
      <c r="Z582" s="71">
        <v>14819</v>
      </c>
      <c r="AA582" s="71">
        <v>4198</v>
      </c>
      <c r="AB582" s="71">
        <v>22693</v>
      </c>
      <c r="AC582" s="71">
        <v>0</v>
      </c>
      <c r="AD582" s="71">
        <v>4.2040580249931203</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39.768000000000001</v>
      </c>
      <c r="BK582" s="71">
        <v>0</v>
      </c>
      <c r="BL582" s="71">
        <v>0</v>
      </c>
      <c r="BM582" s="71">
        <v>0</v>
      </c>
      <c r="BN582" s="72"/>
      <c r="BO582" s="71">
        <v>0</v>
      </c>
      <c r="BP582" s="71">
        <v>0</v>
      </c>
      <c r="BQ582" s="71">
        <v>4</v>
      </c>
      <c r="BR582" s="71">
        <v>0</v>
      </c>
      <c r="BS582" s="71">
        <v>0</v>
      </c>
      <c r="BT582" s="71">
        <v>0</v>
      </c>
      <c r="BU582"/>
      <c r="BV582" s="70">
        <v>39.768000000000001</v>
      </c>
      <c r="BW582" s="70">
        <v>0</v>
      </c>
      <c r="BX582" s="70">
        <v>0</v>
      </c>
      <c r="BY582" s="70">
        <v>0</v>
      </c>
      <c r="BZ582" s="70">
        <v>0</v>
      </c>
      <c r="CA582" s="70">
        <v>0</v>
      </c>
      <c r="CB582" s="70">
        <v>0</v>
      </c>
      <c r="CC582" s="70">
        <v>0</v>
      </c>
      <c r="CD582" s="70">
        <v>0</v>
      </c>
    </row>
    <row r="583" spans="1:82">
      <c r="A583" s="70" t="s">
        <v>2478</v>
      </c>
      <c r="B583" s="70">
        <v>25</v>
      </c>
      <c r="C583" s="70">
        <v>8</v>
      </c>
      <c r="D583" s="70">
        <v>2</v>
      </c>
      <c r="E583" s="70">
        <v>2011</v>
      </c>
      <c r="F583" s="70" t="s">
        <v>178</v>
      </c>
      <c r="G583" s="70" t="s">
        <v>2470</v>
      </c>
      <c r="H583" s="70" t="s">
        <v>2471</v>
      </c>
      <c r="I583" s="148"/>
      <c r="J583" s="71">
        <v>110.8097964464224</v>
      </c>
      <c r="K583" s="71">
        <v>1.822786706326907</v>
      </c>
      <c r="L583" s="71">
        <v>2.7640158162657902</v>
      </c>
      <c r="M583" s="71">
        <v>29.31157401700063</v>
      </c>
      <c r="N583" s="71">
        <v>35.010673567249</v>
      </c>
      <c r="O583" s="71">
        <v>28.662166229997279</v>
      </c>
      <c r="P583" s="71">
        <v>20.397542796832322</v>
      </c>
      <c r="Q583" s="71">
        <v>1.5742815787811699</v>
      </c>
      <c r="R583" s="71">
        <v>0</v>
      </c>
      <c r="S583" s="71">
        <v>3.5236240956909368</v>
      </c>
      <c r="T583" s="72"/>
      <c r="U583" s="71">
        <v>10458336</v>
      </c>
      <c r="V583" s="71">
        <v>624</v>
      </c>
      <c r="W583" s="71">
        <v>71</v>
      </c>
      <c r="X583" s="71">
        <v>5427</v>
      </c>
      <c r="Y583" s="71">
        <v>7747</v>
      </c>
      <c r="Z583" s="71">
        <v>14873</v>
      </c>
      <c r="AA583" s="71">
        <v>4122</v>
      </c>
      <c r="AB583" s="71">
        <v>22433</v>
      </c>
      <c r="AC583" s="71">
        <v>0</v>
      </c>
      <c r="AD583" s="71">
        <v>3.5236240956909368</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43.082999999999998</v>
      </c>
      <c r="BK583" s="71">
        <v>0</v>
      </c>
      <c r="BL583" s="71">
        <v>0</v>
      </c>
      <c r="BM583" s="71">
        <v>0</v>
      </c>
      <c r="BN583" s="72"/>
      <c r="BO583" s="71">
        <v>0</v>
      </c>
      <c r="BP583" s="71">
        <v>0</v>
      </c>
      <c r="BQ583" s="71">
        <v>5</v>
      </c>
      <c r="BR583" s="71">
        <v>0</v>
      </c>
      <c r="BS583" s="71">
        <v>0</v>
      </c>
      <c r="BT583" s="71">
        <v>0</v>
      </c>
      <c r="BU583"/>
      <c r="BV583" s="70">
        <v>43.082999999999998</v>
      </c>
      <c r="BW583" s="70">
        <v>0</v>
      </c>
      <c r="BX583" s="70">
        <v>0</v>
      </c>
      <c r="BY583" s="70">
        <v>0</v>
      </c>
      <c r="BZ583" s="70">
        <v>0</v>
      </c>
      <c r="CA583" s="70">
        <v>0</v>
      </c>
      <c r="CB583" s="70">
        <v>0</v>
      </c>
      <c r="CC583" s="70">
        <v>0</v>
      </c>
      <c r="CD583" s="70">
        <v>0</v>
      </c>
    </row>
    <row r="584" spans="1:82">
      <c r="A584" s="70" t="s">
        <v>2479</v>
      </c>
      <c r="B584" s="70">
        <v>26</v>
      </c>
      <c r="C584" s="70">
        <v>9</v>
      </c>
      <c r="D584" s="70">
        <v>2</v>
      </c>
      <c r="E584" s="70">
        <v>2012</v>
      </c>
      <c r="F584" s="70" t="s">
        <v>179</v>
      </c>
      <c r="G584" s="70" t="s">
        <v>2470</v>
      </c>
      <c r="H584" s="70" t="s">
        <v>2471</v>
      </c>
      <c r="I584" s="148"/>
      <c r="J584" s="71">
        <v>106.3583188888649</v>
      </c>
      <c r="K584" s="71">
        <v>1.6452539506799</v>
      </c>
      <c r="L584" s="71">
        <v>2.6854572360348241</v>
      </c>
      <c r="M584" s="71">
        <v>28.491436151592161</v>
      </c>
      <c r="N584" s="71">
        <v>35.241484544810213</v>
      </c>
      <c r="O584" s="71">
        <v>28.568544670165078</v>
      </c>
      <c r="P584" s="71">
        <v>19.956214159074545</v>
      </c>
      <c r="Q584" s="71">
        <v>1.71347505126268</v>
      </c>
      <c r="R584" s="71">
        <v>0</v>
      </c>
      <c r="S584" s="71">
        <v>3.9665673574225591</v>
      </c>
      <c r="T584" s="72"/>
      <c r="U584" s="71">
        <v>10854351</v>
      </c>
      <c r="V584" s="71">
        <v>624</v>
      </c>
      <c r="W584" s="71">
        <v>71</v>
      </c>
      <c r="X584" s="71">
        <v>5427</v>
      </c>
      <c r="Y584" s="71">
        <v>8110</v>
      </c>
      <c r="Z584" s="71">
        <v>14942</v>
      </c>
      <c r="AA584" s="71">
        <v>4010</v>
      </c>
      <c r="AB584" s="71">
        <v>22473</v>
      </c>
      <c r="AC584" s="71">
        <v>0</v>
      </c>
      <c r="AD584" s="71">
        <v>3.9665673574225591</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39.357999999999997</v>
      </c>
      <c r="BK584" s="71">
        <v>0</v>
      </c>
      <c r="BL584" s="71">
        <v>0</v>
      </c>
      <c r="BM584" s="71">
        <v>0</v>
      </c>
      <c r="BN584" s="72"/>
      <c r="BO584" s="71">
        <v>0</v>
      </c>
      <c r="BP584" s="71">
        <v>0</v>
      </c>
      <c r="BQ584" s="71">
        <v>5</v>
      </c>
      <c r="BR584" s="71">
        <v>0</v>
      </c>
      <c r="BS584" s="71">
        <v>0</v>
      </c>
      <c r="BT584" s="71">
        <v>0</v>
      </c>
      <c r="BU584"/>
      <c r="BV584" s="70">
        <v>39.357999999999997</v>
      </c>
      <c r="BW584" s="70">
        <v>0</v>
      </c>
      <c r="BX584" s="70">
        <v>0</v>
      </c>
      <c r="BY584" s="70">
        <v>0</v>
      </c>
      <c r="BZ584" s="70">
        <v>0</v>
      </c>
      <c r="CA584" s="70">
        <v>0</v>
      </c>
      <c r="CB584" s="70">
        <v>0</v>
      </c>
      <c r="CC584" s="70">
        <v>0</v>
      </c>
      <c r="CD584" s="70">
        <v>0</v>
      </c>
    </row>
    <row r="585" spans="1:82">
      <c r="A585" s="70" t="s">
        <v>2480</v>
      </c>
      <c r="B585" s="70">
        <v>27</v>
      </c>
      <c r="C585" s="70">
        <v>10</v>
      </c>
      <c r="D585" s="70">
        <v>2</v>
      </c>
      <c r="E585" s="70">
        <v>2013</v>
      </c>
      <c r="F585" s="70" t="s">
        <v>180</v>
      </c>
      <c r="G585" s="70" t="s">
        <v>2470</v>
      </c>
      <c r="H585" s="70" t="s">
        <v>2471</v>
      </c>
      <c r="I585" s="148"/>
      <c r="J585" s="71">
        <v>126.9124166174002</v>
      </c>
      <c r="K585" s="71">
        <v>1.328274299975605</v>
      </c>
      <c r="L585" s="71">
        <v>2.6034797663899991</v>
      </c>
      <c r="M585" s="71">
        <v>29.043903954102809</v>
      </c>
      <c r="N585" s="71">
        <v>32.932288367292863</v>
      </c>
      <c r="O585" s="71">
        <v>27.415247032184656</v>
      </c>
      <c r="P585" s="71">
        <v>19.776645758833943</v>
      </c>
      <c r="Q585" s="71">
        <v>1.7230802593504799</v>
      </c>
      <c r="R585" s="71">
        <v>0</v>
      </c>
      <c r="S585" s="71">
        <v>3.543241378638688</v>
      </c>
      <c r="T585" s="72"/>
      <c r="U585" s="71">
        <v>11370208</v>
      </c>
      <c r="V585" s="71">
        <v>624</v>
      </c>
      <c r="W585" s="71">
        <v>71</v>
      </c>
      <c r="X585" s="71">
        <v>5427</v>
      </c>
      <c r="Y585" s="71">
        <v>8095</v>
      </c>
      <c r="Z585" s="71">
        <v>14979</v>
      </c>
      <c r="AA585" s="71">
        <v>3959</v>
      </c>
      <c r="AB585" s="71">
        <v>22275</v>
      </c>
      <c r="AC585" s="71">
        <v>0</v>
      </c>
      <c r="AD585" s="71">
        <v>3.543241378638688</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38.945</v>
      </c>
      <c r="BK585" s="71">
        <v>0</v>
      </c>
      <c r="BL585" s="71">
        <v>0</v>
      </c>
      <c r="BM585" s="71">
        <v>0</v>
      </c>
      <c r="BN585" s="72"/>
      <c r="BO585" s="71">
        <v>0</v>
      </c>
      <c r="BP585" s="71">
        <v>0</v>
      </c>
      <c r="BQ585" s="71">
        <v>5</v>
      </c>
      <c r="BR585" s="71">
        <v>0</v>
      </c>
      <c r="BS585" s="71">
        <v>0</v>
      </c>
      <c r="BT585" s="71">
        <v>0</v>
      </c>
      <c r="BU585"/>
      <c r="BV585" s="70">
        <v>38.945</v>
      </c>
      <c r="BW585" s="70">
        <v>0</v>
      </c>
      <c r="BX585" s="70">
        <v>0</v>
      </c>
      <c r="BY585" s="70">
        <v>0</v>
      </c>
      <c r="BZ585" s="70">
        <v>0</v>
      </c>
      <c r="CA585" s="70">
        <v>0</v>
      </c>
      <c r="CB585" s="70">
        <v>0</v>
      </c>
      <c r="CC585" s="70">
        <v>0</v>
      </c>
      <c r="CD585" s="70">
        <v>0</v>
      </c>
    </row>
    <row r="586" spans="1:82">
      <c r="A586" s="70" t="s">
        <v>2481</v>
      </c>
      <c r="B586" s="70">
        <v>28</v>
      </c>
      <c r="C586" s="70">
        <v>11</v>
      </c>
      <c r="D586" s="70">
        <v>2</v>
      </c>
      <c r="E586" s="70">
        <v>2014</v>
      </c>
      <c r="F586" s="70" t="s">
        <v>181</v>
      </c>
      <c r="G586" s="70" t="s">
        <v>2470</v>
      </c>
      <c r="H586" s="70" t="s">
        <v>2471</v>
      </c>
      <c r="I586" s="148"/>
      <c r="J586" s="71">
        <v>115.89909866324049</v>
      </c>
      <c r="K586" s="71">
        <v>1.4083939658081159</v>
      </c>
      <c r="L586" s="71">
        <v>2.9387935779375689</v>
      </c>
      <c r="M586" s="71">
        <v>26.703591016834789</v>
      </c>
      <c r="N586" s="71">
        <v>32.456570283478577</v>
      </c>
      <c r="O586" s="71">
        <v>25.906490195807333</v>
      </c>
      <c r="P586" s="71">
        <v>19.402415482452465</v>
      </c>
      <c r="Q586" s="71">
        <v>1.6340447839164101</v>
      </c>
      <c r="R586" s="71">
        <v>0</v>
      </c>
      <c r="S586" s="71">
        <v>3.7190535136986012</v>
      </c>
      <c r="T586" s="72"/>
      <c r="U586" s="71">
        <v>12588959</v>
      </c>
      <c r="V586" s="71">
        <v>568</v>
      </c>
      <c r="W586" s="71">
        <v>101</v>
      </c>
      <c r="X586" s="71">
        <v>5340</v>
      </c>
      <c r="Y586" s="71">
        <v>8086</v>
      </c>
      <c r="Z586" s="71">
        <v>14908</v>
      </c>
      <c r="AA586" s="71">
        <v>3864</v>
      </c>
      <c r="AB586" s="71">
        <v>22017</v>
      </c>
      <c r="AC586" s="71">
        <v>0</v>
      </c>
      <c r="AD586" s="71">
        <v>3.7190535136986012</v>
      </c>
      <c r="AE586" s="72"/>
      <c r="AF586" s="71"/>
      <c r="AG586" s="71"/>
      <c r="AH586" s="71"/>
      <c r="AI586" s="71"/>
      <c r="AJ586" s="71"/>
      <c r="AK586" s="71"/>
      <c r="AL586" s="71"/>
      <c r="AM586" s="71"/>
      <c r="AN586" s="71"/>
      <c r="AO586" s="71"/>
      <c r="AP586" s="71"/>
      <c r="AQ586" s="72"/>
      <c r="AR586" s="71">
        <v>394</v>
      </c>
      <c r="AS586" s="71">
        <v>118</v>
      </c>
      <c r="AT586" s="71">
        <v>0</v>
      </c>
      <c r="AU586" s="71">
        <v>0</v>
      </c>
      <c r="AV586" s="71">
        <v>0</v>
      </c>
      <c r="AW586" s="71">
        <v>0</v>
      </c>
      <c r="AX586" s="71"/>
      <c r="AY586" s="72"/>
      <c r="AZ586" s="71">
        <v>1715.1</v>
      </c>
      <c r="BA586" s="71">
        <v>7113.6</v>
      </c>
      <c r="BB586" s="71">
        <v>0</v>
      </c>
      <c r="BC586" s="71">
        <v>0</v>
      </c>
      <c r="BD586" s="71">
        <v>0</v>
      </c>
      <c r="BE586" s="71">
        <v>0</v>
      </c>
      <c r="BF586" s="71"/>
      <c r="BG586" s="72"/>
      <c r="BH586" s="71">
        <v>0</v>
      </c>
      <c r="BI586" s="71">
        <v>0</v>
      </c>
      <c r="BJ586" s="71">
        <v>39.612000000000002</v>
      </c>
      <c r="BK586" s="71">
        <v>0</v>
      </c>
      <c r="BL586" s="71">
        <v>0</v>
      </c>
      <c r="BM586" s="71">
        <v>0</v>
      </c>
      <c r="BN586" s="72"/>
      <c r="BO586" s="71">
        <v>0</v>
      </c>
      <c r="BP586" s="71">
        <v>0</v>
      </c>
      <c r="BQ586" s="71">
        <v>5</v>
      </c>
      <c r="BR586" s="71">
        <v>0</v>
      </c>
      <c r="BS586" s="71">
        <v>0</v>
      </c>
      <c r="BT586" s="71">
        <v>0</v>
      </c>
      <c r="BU586"/>
      <c r="BV586" s="70">
        <v>39.612000000000002</v>
      </c>
      <c r="BW586" s="70">
        <v>0</v>
      </c>
      <c r="BX586" s="70">
        <v>0</v>
      </c>
      <c r="BY586" s="70">
        <v>0</v>
      </c>
      <c r="BZ586" s="70">
        <v>0</v>
      </c>
      <c r="CA586" s="70">
        <v>0</v>
      </c>
      <c r="CB586" s="70">
        <v>0</v>
      </c>
      <c r="CC586" s="70">
        <v>0</v>
      </c>
      <c r="CD586" s="70">
        <v>0</v>
      </c>
    </row>
    <row r="587" spans="1:82">
      <c r="A587" s="70" t="s">
        <v>2482</v>
      </c>
      <c r="B587" s="70">
        <v>29</v>
      </c>
      <c r="C587" s="70">
        <v>12</v>
      </c>
      <c r="D587" s="70">
        <v>2</v>
      </c>
      <c r="E587" s="70">
        <v>2015</v>
      </c>
      <c r="F587" s="70" t="s">
        <v>182</v>
      </c>
      <c r="G587" s="70" t="s">
        <v>2470</v>
      </c>
      <c r="H587" s="70" t="s">
        <v>2471</v>
      </c>
      <c r="I587" s="148"/>
      <c r="J587" s="71">
        <v>98.650489409879214</v>
      </c>
      <c r="K587" s="71">
        <v>1.3870293794905311</v>
      </c>
      <c r="L587" s="71">
        <v>2.6223536936836349</v>
      </c>
      <c r="M587" s="71">
        <v>34.832792669693212</v>
      </c>
      <c r="N587" s="71">
        <v>30.769791343256362</v>
      </c>
      <c r="O587" s="71">
        <v>25.578648809863751</v>
      </c>
      <c r="P587" s="71">
        <v>19.050897901741411</v>
      </c>
      <c r="Q587" s="71">
        <v>1.5731784518234799</v>
      </c>
      <c r="R587" s="71">
        <v>0</v>
      </c>
      <c r="S587" s="71">
        <v>3.1956203763287658</v>
      </c>
      <c r="T587" s="72"/>
      <c r="U587" s="71">
        <v>11591289</v>
      </c>
      <c r="V587" s="71">
        <v>568</v>
      </c>
      <c r="W587" s="71">
        <v>101</v>
      </c>
      <c r="X587" s="71">
        <v>5340</v>
      </c>
      <c r="Y587" s="71">
        <v>8065</v>
      </c>
      <c r="Z587" s="71">
        <v>14861</v>
      </c>
      <c r="AA587" s="71">
        <v>3791</v>
      </c>
      <c r="AB587" s="71">
        <v>21653</v>
      </c>
      <c r="AC587" s="71">
        <v>0</v>
      </c>
      <c r="AD587" s="71">
        <v>3.1956203763287658</v>
      </c>
      <c r="AE587" s="72"/>
      <c r="AF587" s="71">
        <v>111093205.1822039</v>
      </c>
      <c r="AG587" s="71">
        <v>1064970.0038620571</v>
      </c>
      <c r="AH587" s="71">
        <v>545170.25807174004</v>
      </c>
      <c r="AI587" s="71">
        <v>34358418.706931718</v>
      </c>
      <c r="AJ587" s="71">
        <v>45969607.434604689</v>
      </c>
      <c r="AK587" s="71">
        <v>0</v>
      </c>
      <c r="AL587" s="71">
        <v>0</v>
      </c>
      <c r="AM587" s="71">
        <v>2967452.8190812161</v>
      </c>
      <c r="AN587" s="71">
        <v>0</v>
      </c>
      <c r="AO587" s="71">
        <v>0</v>
      </c>
      <c r="AP587" s="71">
        <v>195998824.40475532</v>
      </c>
      <c r="AQ587" s="72"/>
      <c r="AR587" s="71">
        <v>432</v>
      </c>
      <c r="AS587" s="71">
        <v>176</v>
      </c>
      <c r="AT587" s="71">
        <v>0</v>
      </c>
      <c r="AU587" s="71">
        <v>0</v>
      </c>
      <c r="AV587" s="71">
        <v>0</v>
      </c>
      <c r="AW587" s="71">
        <v>0</v>
      </c>
      <c r="AX587" s="71"/>
      <c r="AY587" s="72"/>
      <c r="AZ587" s="71">
        <v>1922.6</v>
      </c>
      <c r="BA587" s="71">
        <v>10298.700000000001</v>
      </c>
      <c r="BB587" s="71">
        <v>0</v>
      </c>
      <c r="BC587" s="71">
        <v>0</v>
      </c>
      <c r="BD587" s="71">
        <v>0</v>
      </c>
      <c r="BE587" s="71">
        <v>0</v>
      </c>
      <c r="BF587" s="71"/>
      <c r="BG587" s="72"/>
      <c r="BH587" s="71">
        <v>0</v>
      </c>
      <c r="BI587" s="71">
        <v>0</v>
      </c>
      <c r="BJ587" s="71">
        <v>41.104999999999997</v>
      </c>
      <c r="BK587" s="71">
        <v>0</v>
      </c>
      <c r="BL587" s="71">
        <v>0</v>
      </c>
      <c r="BM587" s="71">
        <v>0</v>
      </c>
      <c r="BN587" s="72"/>
      <c r="BO587" s="71">
        <v>0</v>
      </c>
      <c r="BP587" s="71">
        <v>0</v>
      </c>
      <c r="BQ587" s="71">
        <v>5</v>
      </c>
      <c r="BR587" s="71">
        <v>0</v>
      </c>
      <c r="BS587" s="71">
        <v>0</v>
      </c>
      <c r="BT587" s="71">
        <v>0</v>
      </c>
      <c r="BU587"/>
      <c r="BV587" s="70">
        <v>41.104999999999997</v>
      </c>
      <c r="BW587" s="70">
        <v>0</v>
      </c>
      <c r="BX587" s="70">
        <v>0</v>
      </c>
      <c r="BY587" s="70">
        <v>0</v>
      </c>
      <c r="BZ587" s="70">
        <v>0</v>
      </c>
      <c r="CA587" s="70">
        <v>0</v>
      </c>
      <c r="CB587" s="70">
        <v>0</v>
      </c>
      <c r="CC587" s="70">
        <v>0</v>
      </c>
      <c r="CD587" s="70">
        <v>0</v>
      </c>
    </row>
    <row r="588" spans="1:82">
      <c r="A588" s="70" t="s">
        <v>2483</v>
      </c>
      <c r="B588" s="70">
        <v>30</v>
      </c>
      <c r="C588" s="70">
        <v>13</v>
      </c>
      <c r="D588" s="70">
        <v>2</v>
      </c>
      <c r="E588" s="70">
        <v>2016</v>
      </c>
      <c r="F588" s="70" t="s">
        <v>155</v>
      </c>
      <c r="G588" s="70" t="s">
        <v>2470</v>
      </c>
      <c r="H588" s="70" t="s">
        <v>2471</v>
      </c>
      <c r="I588" s="148"/>
      <c r="J588" s="71">
        <v>116.8055445452385</v>
      </c>
      <c r="K588" s="71">
        <v>1.3789604416668575</v>
      </c>
      <c r="L588" s="71">
        <v>2.4926302087550143</v>
      </c>
      <c r="M588" s="71">
        <v>23.178115056662762</v>
      </c>
      <c r="N588" s="71">
        <v>30.245896014506961</v>
      </c>
      <c r="O588" s="71">
        <v>25.237429719695765</v>
      </c>
      <c r="P588" s="71">
        <v>18.574893953914128</v>
      </c>
      <c r="Q588" s="71">
        <v>1.5079937946253847</v>
      </c>
      <c r="R588" s="71">
        <v>0</v>
      </c>
      <c r="S588" s="71">
        <v>2.9553765318668019</v>
      </c>
      <c r="T588" s="72"/>
      <c r="U588" s="71">
        <v>13505306</v>
      </c>
      <c r="V588" s="71">
        <v>568</v>
      </c>
      <c r="W588" s="71">
        <v>101</v>
      </c>
      <c r="X588" s="71">
        <v>5340</v>
      </c>
      <c r="Y588" s="71">
        <v>8076</v>
      </c>
      <c r="Z588" s="71">
        <v>14843</v>
      </c>
      <c r="AA588" s="71">
        <v>3823</v>
      </c>
      <c r="AB588" s="71">
        <v>21350</v>
      </c>
      <c r="AC588" s="71">
        <v>0</v>
      </c>
      <c r="AD588" s="71">
        <v>2.9553765318668019</v>
      </c>
      <c r="AE588" s="72"/>
      <c r="AF588" s="71">
        <v>134757514.14395651</v>
      </c>
      <c r="AG588" s="71">
        <v>1020615.331925682</v>
      </c>
      <c r="AH588" s="71">
        <v>397828.81093242782</v>
      </c>
      <c r="AI588" s="71">
        <v>34140058.096475832</v>
      </c>
      <c r="AJ588" s="71">
        <v>45289860.834647499</v>
      </c>
      <c r="AK588" s="71">
        <v>0</v>
      </c>
      <c r="AL588" s="71">
        <v>0</v>
      </c>
      <c r="AM588" s="71">
        <v>2928201.0990384081</v>
      </c>
      <c r="AN588" s="71">
        <v>0</v>
      </c>
      <c r="AO588" s="71">
        <v>0</v>
      </c>
      <c r="AP588" s="71">
        <v>218534078.3169764</v>
      </c>
      <c r="AQ588" s="72"/>
      <c r="AR588" s="71">
        <v>458</v>
      </c>
      <c r="AS588" s="71">
        <v>223</v>
      </c>
      <c r="AT588" s="71">
        <v>0</v>
      </c>
      <c r="AU588" s="71">
        <v>0</v>
      </c>
      <c r="AV588" s="71">
        <v>0</v>
      </c>
      <c r="AW588" s="71">
        <v>0</v>
      </c>
      <c r="AX588" s="71"/>
      <c r="AY588" s="72"/>
      <c r="AZ588" s="71">
        <v>2051.5</v>
      </c>
      <c r="BA588" s="71">
        <v>12042</v>
      </c>
      <c r="BB588" s="71">
        <v>0</v>
      </c>
      <c r="BC588" s="71">
        <v>0</v>
      </c>
      <c r="BD588" s="71">
        <v>0</v>
      </c>
      <c r="BE588" s="71">
        <v>0</v>
      </c>
      <c r="BF588" s="71"/>
      <c r="BG588" s="72"/>
      <c r="BH588" s="71">
        <v>0</v>
      </c>
      <c r="BI588" s="71">
        <v>0</v>
      </c>
      <c r="BJ588" s="71">
        <v>49.762</v>
      </c>
      <c r="BK588" s="71">
        <v>0</v>
      </c>
      <c r="BL588" s="71">
        <v>0</v>
      </c>
      <c r="BM588" s="71">
        <v>0</v>
      </c>
      <c r="BN588" s="72"/>
      <c r="BO588" s="71">
        <v>0</v>
      </c>
      <c r="BP588" s="71">
        <v>0</v>
      </c>
      <c r="BQ588" s="71">
        <v>7</v>
      </c>
      <c r="BR588" s="71">
        <v>0</v>
      </c>
      <c r="BS588" s="71">
        <v>0</v>
      </c>
      <c r="BT588" s="71">
        <v>0</v>
      </c>
      <c r="BU588"/>
      <c r="BV588" s="70">
        <v>49.762</v>
      </c>
      <c r="BW588" s="70">
        <v>0</v>
      </c>
      <c r="BX588" s="70">
        <v>0</v>
      </c>
      <c r="BY588" s="70">
        <v>0</v>
      </c>
      <c r="BZ588" s="70">
        <v>0</v>
      </c>
      <c r="CA588" s="70">
        <v>0</v>
      </c>
      <c r="CB588" s="70">
        <v>0</v>
      </c>
      <c r="CC588" s="70">
        <v>0</v>
      </c>
      <c r="CD588" s="70">
        <v>0</v>
      </c>
    </row>
    <row r="589" spans="1:82">
      <c r="A589" s="70" t="s">
        <v>2484</v>
      </c>
      <c r="B589" s="70">
        <v>31</v>
      </c>
      <c r="C589" s="70">
        <v>14</v>
      </c>
      <c r="D589" s="70">
        <v>2</v>
      </c>
      <c r="E589" s="70">
        <v>2017</v>
      </c>
      <c r="F589" s="70" t="s">
        <v>156</v>
      </c>
      <c r="G589" s="70" t="s">
        <v>2470</v>
      </c>
      <c r="H589" s="70" t="s">
        <v>2471</v>
      </c>
      <c r="I589" s="148"/>
      <c r="J589" s="71">
        <v>112.83691800885383</v>
      </c>
      <c r="K589" s="71">
        <v>1.3727029199428582</v>
      </c>
      <c r="L589" s="71">
        <v>2.675892248576258</v>
      </c>
      <c r="M589" s="71">
        <v>20.523957990612107</v>
      </c>
      <c r="N589" s="71">
        <v>29.38518694215082</v>
      </c>
      <c r="O589" s="71">
        <v>24.644979925873233</v>
      </c>
      <c r="P589" s="71">
        <v>18.336530041931123</v>
      </c>
      <c r="Q589" s="71">
        <v>1.4379093483774701</v>
      </c>
      <c r="R589" s="71">
        <v>0</v>
      </c>
      <c r="S589" s="71">
        <v>3.0701376732358701</v>
      </c>
      <c r="T589" s="72"/>
      <c r="U589" s="71">
        <v>13272238</v>
      </c>
      <c r="V589" s="71">
        <v>568</v>
      </c>
      <c r="W589" s="71">
        <v>101</v>
      </c>
      <c r="X589" s="71">
        <v>5340</v>
      </c>
      <c r="Y589" s="71">
        <v>8120</v>
      </c>
      <c r="Z589" s="71">
        <v>14735</v>
      </c>
      <c r="AA589" s="71">
        <v>3798</v>
      </c>
      <c r="AB589" s="71">
        <v>21052</v>
      </c>
      <c r="AC589" s="71">
        <v>0</v>
      </c>
      <c r="AD589" s="71">
        <v>3.0701376732358701</v>
      </c>
      <c r="AE589" s="72"/>
      <c r="AF589" s="71">
        <v>131938961.9307383</v>
      </c>
      <c r="AG589" s="71">
        <v>1027195.516158719</v>
      </c>
      <c r="AH589" s="71">
        <v>548221.65097340033</v>
      </c>
      <c r="AI589" s="71">
        <v>32235801.742874619</v>
      </c>
      <c r="AJ589" s="71">
        <v>42502720.159844197</v>
      </c>
      <c r="AK589" s="71">
        <v>0</v>
      </c>
      <c r="AL589" s="71">
        <v>0</v>
      </c>
      <c r="AM589" s="71">
        <v>2891847.6035571331</v>
      </c>
      <c r="AN589" s="71">
        <v>0</v>
      </c>
      <c r="AO589" s="71">
        <v>0</v>
      </c>
      <c r="AP589" s="71">
        <v>211144748.60414636</v>
      </c>
      <c r="AQ589" s="72"/>
      <c r="AR589" s="71">
        <v>475</v>
      </c>
      <c r="AS589" s="71">
        <v>243</v>
      </c>
      <c r="AT589" s="71">
        <v>0</v>
      </c>
      <c r="AU589" s="71">
        <v>0</v>
      </c>
      <c r="AV589" s="71">
        <v>0</v>
      </c>
      <c r="AW589" s="71">
        <v>0</v>
      </c>
      <c r="AX589" s="71"/>
      <c r="AY589" s="72"/>
      <c r="AZ589" s="71">
        <v>2162.8000000000002</v>
      </c>
      <c r="BA589" s="71">
        <v>12950</v>
      </c>
      <c r="BB589" s="71">
        <v>0</v>
      </c>
      <c r="BC589" s="71">
        <v>0</v>
      </c>
      <c r="BD589" s="71">
        <v>0</v>
      </c>
      <c r="BE589" s="71">
        <v>0</v>
      </c>
      <c r="BF589" s="71"/>
      <c r="BG589" s="72"/>
      <c r="BH589" s="71">
        <v>0</v>
      </c>
      <c r="BI589" s="71">
        <v>0</v>
      </c>
      <c r="BJ589" s="71">
        <v>50.331000000000003</v>
      </c>
      <c r="BK589" s="71">
        <v>0</v>
      </c>
      <c r="BL589" s="71">
        <v>0</v>
      </c>
      <c r="BM589" s="71">
        <v>0</v>
      </c>
      <c r="BN589" s="72"/>
      <c r="BO589" s="71">
        <v>0</v>
      </c>
      <c r="BP589" s="71">
        <v>0</v>
      </c>
      <c r="BQ589" s="71">
        <v>7</v>
      </c>
      <c r="BR589" s="71">
        <v>0</v>
      </c>
      <c r="BS589" s="71">
        <v>0</v>
      </c>
      <c r="BT589" s="71">
        <v>0</v>
      </c>
      <c r="BU589"/>
      <c r="BV589" s="70">
        <v>50.331000000000003</v>
      </c>
      <c r="BW589" s="70">
        <v>0</v>
      </c>
      <c r="BX589" s="70">
        <v>0</v>
      </c>
      <c r="BY589" s="70">
        <v>0</v>
      </c>
      <c r="BZ589" s="70">
        <v>0</v>
      </c>
      <c r="CA589" s="70">
        <v>0</v>
      </c>
      <c r="CB589" s="70">
        <v>0</v>
      </c>
      <c r="CC589" s="70">
        <v>0</v>
      </c>
      <c r="CD589" s="70">
        <v>0</v>
      </c>
    </row>
    <row r="590" spans="1:82">
      <c r="A590" s="70" t="s">
        <v>2485</v>
      </c>
      <c r="B590" s="70">
        <v>32</v>
      </c>
      <c r="C590" s="70">
        <v>15</v>
      </c>
      <c r="D590" s="70">
        <v>2</v>
      </c>
      <c r="E590" s="70">
        <v>2018</v>
      </c>
      <c r="F590" s="70" t="s">
        <v>183</v>
      </c>
      <c r="G590" s="70" t="s">
        <v>2470</v>
      </c>
      <c r="H590" s="70" t="s">
        <v>2471</v>
      </c>
      <c r="I590" s="148"/>
      <c r="J590" s="71">
        <v>111.24450548007556</v>
      </c>
      <c r="K590" s="71">
        <v>1.2930784201275178</v>
      </c>
      <c r="L590" s="71">
        <v>2.3705941492136886</v>
      </c>
      <c r="M590" s="71">
        <v>21.221352436197286</v>
      </c>
      <c r="N590" s="71">
        <v>26.467517701923224</v>
      </c>
      <c r="O590" s="71">
        <v>24.027688931828873</v>
      </c>
      <c r="P590" s="71">
        <v>18.09664524757104</v>
      </c>
      <c r="Q590" s="71">
        <v>1.3152790543058901</v>
      </c>
      <c r="R590" s="71">
        <v>0</v>
      </c>
      <c r="S590" s="71">
        <v>3.2949980036220605</v>
      </c>
      <c r="T590" s="72"/>
      <c r="U590" s="71">
        <v>13954380</v>
      </c>
      <c r="V590" s="71">
        <v>568</v>
      </c>
      <c r="W590" s="71">
        <v>101</v>
      </c>
      <c r="X590" s="71">
        <v>5340</v>
      </c>
      <c r="Y590" s="71">
        <v>8147</v>
      </c>
      <c r="Z590" s="71">
        <v>14641</v>
      </c>
      <c r="AA590" s="71">
        <v>3786</v>
      </c>
      <c r="AB590" s="71">
        <v>20752</v>
      </c>
      <c r="AC590" s="71">
        <v>0</v>
      </c>
      <c r="AD590" s="71">
        <v>3.294998003622061</v>
      </c>
      <c r="AE590" s="72"/>
      <c r="AF590" s="71">
        <v>132104225.63713761</v>
      </c>
      <c r="AG590" s="71">
        <v>916578.65168937331</v>
      </c>
      <c r="AH590" s="71">
        <v>516586.81466480868</v>
      </c>
      <c r="AI590" s="71">
        <v>32829662.873986918</v>
      </c>
      <c r="AJ590" s="71">
        <v>40477624.521670602</v>
      </c>
      <c r="AK590" s="71">
        <v>0</v>
      </c>
      <c r="AL590" s="71">
        <v>0</v>
      </c>
      <c r="AM590" s="71">
        <v>2856535.8494881368</v>
      </c>
      <c r="AN590" s="71">
        <v>0</v>
      </c>
      <c r="AO590" s="71">
        <v>0</v>
      </c>
      <c r="AP590" s="71">
        <v>209701214.34863746</v>
      </c>
      <c r="AQ590" s="72"/>
      <c r="AR590" s="71">
        <v>499</v>
      </c>
      <c r="AS590" s="71">
        <v>267</v>
      </c>
      <c r="AT590" s="71">
        <v>0</v>
      </c>
      <c r="AU590" s="71">
        <v>0</v>
      </c>
      <c r="AV590" s="71">
        <v>0</v>
      </c>
      <c r="AW590" s="71">
        <v>0</v>
      </c>
      <c r="AX590" s="71"/>
      <c r="AY590" s="72"/>
      <c r="AZ590" s="71">
        <v>2276.2000000000003</v>
      </c>
      <c r="BA590" s="71">
        <v>13712.1</v>
      </c>
      <c r="BB590" s="71">
        <v>0</v>
      </c>
      <c r="BC590" s="71">
        <v>0</v>
      </c>
      <c r="BD590" s="71">
        <v>0</v>
      </c>
      <c r="BE590" s="71">
        <v>0</v>
      </c>
      <c r="BF590" s="71"/>
      <c r="BG590" s="72"/>
      <c r="BH590" s="71">
        <v>0</v>
      </c>
      <c r="BI590" s="71">
        <v>0</v>
      </c>
      <c r="BJ590" s="71">
        <v>52.398000000000003</v>
      </c>
      <c r="BK590" s="71">
        <v>0</v>
      </c>
      <c r="BL590" s="71">
        <v>0</v>
      </c>
      <c r="BM590" s="71">
        <v>0</v>
      </c>
      <c r="BN590" s="72"/>
      <c r="BO590" s="71">
        <v>0</v>
      </c>
      <c r="BP590" s="71">
        <v>0</v>
      </c>
      <c r="BQ590" s="71">
        <v>7</v>
      </c>
      <c r="BR590" s="71">
        <v>0</v>
      </c>
      <c r="BS590" s="71">
        <v>0</v>
      </c>
      <c r="BT590" s="71">
        <v>0</v>
      </c>
      <c r="BU590"/>
      <c r="BV590" s="70">
        <v>52.398000000000003</v>
      </c>
      <c r="BW590" s="70">
        <v>0</v>
      </c>
      <c r="BX590" s="70">
        <v>0</v>
      </c>
      <c r="BY590" s="70">
        <v>0</v>
      </c>
      <c r="BZ590" s="70">
        <v>0</v>
      </c>
      <c r="CA590" s="70">
        <v>0</v>
      </c>
      <c r="CB590" s="70">
        <v>0</v>
      </c>
      <c r="CC590" s="70">
        <v>0</v>
      </c>
      <c r="CD590" s="70">
        <v>0</v>
      </c>
    </row>
    <row r="591" spans="1:82">
      <c r="A591" s="70" t="s">
        <v>2486</v>
      </c>
      <c r="B591" s="70">
        <v>33</v>
      </c>
      <c r="C591" s="70">
        <v>16</v>
      </c>
      <c r="D591" s="70">
        <v>2</v>
      </c>
      <c r="E591" s="70">
        <v>2019</v>
      </c>
      <c r="F591" s="70" t="s">
        <v>158</v>
      </c>
      <c r="G591" s="70" t="s">
        <v>2470</v>
      </c>
      <c r="H591" s="70" t="s">
        <v>2471</v>
      </c>
      <c r="I591" s="148"/>
      <c r="J591" s="71">
        <v>102.68138774079328</v>
      </c>
      <c r="K591" s="71">
        <v>1.1756644554881959</v>
      </c>
      <c r="L591" s="71">
        <v>2.3813923334214651</v>
      </c>
      <c r="M591" s="71">
        <v>21.789536496651998</v>
      </c>
      <c r="N591" s="71">
        <v>25.134996668803705</v>
      </c>
      <c r="O591" s="71">
        <v>23.208378121300235</v>
      </c>
      <c r="P591" s="71">
        <v>17.944165473625802</v>
      </c>
      <c r="Q591" s="71">
        <v>1.26265280208926</v>
      </c>
      <c r="R591" s="71">
        <v>0</v>
      </c>
      <c r="S591" s="71">
        <v>4.4185532382276529</v>
      </c>
      <c r="T591" s="72"/>
      <c r="U591" s="71">
        <v>13538585</v>
      </c>
      <c r="V591" s="71">
        <v>568</v>
      </c>
      <c r="W591" s="71">
        <v>101</v>
      </c>
      <c r="X591" s="71">
        <v>5340</v>
      </c>
      <c r="Y591" s="71">
        <v>8144</v>
      </c>
      <c r="Z591" s="71">
        <v>14530</v>
      </c>
      <c r="AA591" s="71">
        <v>3726</v>
      </c>
      <c r="AB591" s="71">
        <v>20461</v>
      </c>
      <c r="AC591" s="71">
        <v>0</v>
      </c>
      <c r="AD591" s="71">
        <v>4.4185532382276529</v>
      </c>
      <c r="AE591" s="72"/>
      <c r="AF591" s="71">
        <v>128934035.71363419</v>
      </c>
      <c r="AG591" s="71">
        <v>889575.23670308897</v>
      </c>
      <c r="AH591" s="71">
        <v>544532.67465188354</v>
      </c>
      <c r="AI591" s="71">
        <v>36446270.103929207</v>
      </c>
      <c r="AJ591" s="71">
        <v>37640915.055395417</v>
      </c>
      <c r="AK591" s="71">
        <v>0</v>
      </c>
      <c r="AL591" s="71">
        <v>0</v>
      </c>
      <c r="AM591" s="71">
        <v>2786634.1696744673</v>
      </c>
      <c r="AN591" s="71">
        <v>0</v>
      </c>
      <c r="AO591" s="71">
        <v>0</v>
      </c>
      <c r="AP591" s="71">
        <v>207241962.95398825</v>
      </c>
      <c r="AQ591" s="72"/>
      <c r="AR591" s="71">
        <v>523</v>
      </c>
      <c r="AS591" s="71">
        <v>291</v>
      </c>
      <c r="AT591" s="71">
        <v>0</v>
      </c>
      <c r="AU591" s="71">
        <v>0</v>
      </c>
      <c r="AV591" s="71">
        <v>0</v>
      </c>
      <c r="AW591" s="71">
        <v>0</v>
      </c>
      <c r="AX591" s="71"/>
      <c r="AY591" s="72"/>
      <c r="AZ591" s="71">
        <v>2405.8000000000002</v>
      </c>
      <c r="BA591" s="71">
        <v>14919.2</v>
      </c>
      <c r="BB591" s="71">
        <v>0</v>
      </c>
      <c r="BC591" s="71">
        <v>0</v>
      </c>
      <c r="BD591" s="71">
        <v>0</v>
      </c>
      <c r="BE591" s="71">
        <v>0</v>
      </c>
      <c r="BF591" s="71"/>
      <c r="BG591" s="72"/>
      <c r="BH591" s="71">
        <v>0</v>
      </c>
      <c r="BI591" s="71">
        <v>0</v>
      </c>
      <c r="BJ591" s="71">
        <v>49.505000000000003</v>
      </c>
      <c r="BK591" s="71">
        <v>0</v>
      </c>
      <c r="BL591" s="71">
        <v>0</v>
      </c>
      <c r="BM591" s="71">
        <v>0</v>
      </c>
      <c r="BN591" s="72"/>
      <c r="BO591" s="71">
        <v>0</v>
      </c>
      <c r="BP591" s="71">
        <v>0</v>
      </c>
      <c r="BQ591" s="71">
        <v>7</v>
      </c>
      <c r="BR591" s="71">
        <v>0</v>
      </c>
      <c r="BS591" s="71">
        <v>0</v>
      </c>
      <c r="BT591" s="71">
        <v>0</v>
      </c>
      <c r="BU591"/>
      <c r="BV591" s="70">
        <v>49.505000000000003</v>
      </c>
      <c r="BW591" s="70">
        <v>0</v>
      </c>
      <c r="BX591" s="70">
        <v>0</v>
      </c>
      <c r="BY591" s="70">
        <v>0</v>
      </c>
      <c r="BZ591" s="70">
        <v>0</v>
      </c>
      <c r="CA591" s="70">
        <v>0</v>
      </c>
      <c r="CB591" s="70">
        <v>0</v>
      </c>
      <c r="CC591" s="70">
        <v>0</v>
      </c>
      <c r="CD591" s="70">
        <v>0</v>
      </c>
    </row>
    <row r="592" spans="1:82">
      <c r="A592" s="70" t="s">
        <v>2487</v>
      </c>
      <c r="B592" s="70">
        <v>34</v>
      </c>
      <c r="C592" s="70">
        <v>17</v>
      </c>
      <c r="D592" s="70">
        <v>2</v>
      </c>
      <c r="E592" s="70">
        <v>2020</v>
      </c>
      <c r="F592" s="70" t="s">
        <v>159</v>
      </c>
      <c r="G592" s="70" t="s">
        <v>2470</v>
      </c>
      <c r="H592" s="70" t="s">
        <v>2471</v>
      </c>
      <c r="I592" s="148"/>
      <c r="J592" s="71">
        <v>94.404639264842146</v>
      </c>
      <c r="K592" s="71">
        <v>1.2185123909723796</v>
      </c>
      <c r="L592" s="71">
        <v>3.0575372666547693</v>
      </c>
      <c r="M592" s="71">
        <v>19.431391770286908</v>
      </c>
      <c r="N592" s="71">
        <v>24.474785567428547</v>
      </c>
      <c r="O592" s="71">
        <v>20.146295937818483</v>
      </c>
      <c r="P592" s="71">
        <v>16.936726836898668</v>
      </c>
      <c r="Q592" s="71">
        <v>1.1887661051690199</v>
      </c>
      <c r="R592" s="71">
        <v>0</v>
      </c>
      <c r="S592" s="71">
        <v>2.6302269850559998</v>
      </c>
      <c r="T592" s="72"/>
      <c r="U592" s="71">
        <v>11949620</v>
      </c>
      <c r="V592" s="71">
        <v>534</v>
      </c>
      <c r="W592" s="71">
        <v>153</v>
      </c>
      <c r="X592" s="71">
        <v>5419</v>
      </c>
      <c r="Y592" s="71">
        <v>8172</v>
      </c>
      <c r="Z592" s="71">
        <v>14396</v>
      </c>
      <c r="AA592" s="71">
        <v>3738</v>
      </c>
      <c r="AB592" s="71">
        <v>20162</v>
      </c>
      <c r="AC592" s="71">
        <v>0</v>
      </c>
      <c r="AD592" s="71">
        <v>2.6302269850559998</v>
      </c>
      <c r="AE592" s="72"/>
      <c r="AF592" s="71">
        <v>118530713.1546149</v>
      </c>
      <c r="AG592" s="71">
        <v>899150.24704004731</v>
      </c>
      <c r="AH592" s="71">
        <v>742175.89759738755</v>
      </c>
      <c r="AI592" s="71">
        <v>34304645.887691103</v>
      </c>
      <c r="AJ592" s="71">
        <v>44203551.132305659</v>
      </c>
      <c r="AK592" s="71"/>
      <c r="AL592" s="71"/>
      <c r="AM592" s="71">
        <v>2631365.0044920724</v>
      </c>
      <c r="AN592" s="71"/>
      <c r="AO592" s="71"/>
      <c r="AP592" s="71">
        <v>201311601.32374117</v>
      </c>
      <c r="AQ592" s="72"/>
      <c r="AR592" s="71">
        <v>550</v>
      </c>
      <c r="AS592" s="71">
        <v>337</v>
      </c>
      <c r="AT592" s="71">
        <v>0</v>
      </c>
      <c r="AU592" s="71">
        <v>0</v>
      </c>
      <c r="AV592" s="71">
        <v>0</v>
      </c>
      <c r="AW592" s="71">
        <v>0</v>
      </c>
      <c r="AX592" s="71"/>
      <c r="AY592" s="72"/>
      <c r="AZ592" s="71">
        <v>2580.8000000000011</v>
      </c>
      <c r="BA592" s="71">
        <v>18458.5</v>
      </c>
      <c r="BB592" s="71">
        <v>0</v>
      </c>
      <c r="BC592" s="71">
        <v>0</v>
      </c>
      <c r="BD592" s="71">
        <v>0</v>
      </c>
      <c r="BE592" s="71">
        <v>0</v>
      </c>
      <c r="BF592" s="71"/>
      <c r="BG592" s="72"/>
      <c r="BH592" s="71">
        <v>0</v>
      </c>
      <c r="BI592" s="71">
        <v>0</v>
      </c>
      <c r="BJ592" s="71">
        <v>40.506999999999998</v>
      </c>
      <c r="BK592" s="71">
        <v>0</v>
      </c>
      <c r="BL592" s="71">
        <v>0</v>
      </c>
      <c r="BM592" s="71">
        <v>0</v>
      </c>
      <c r="BN592" s="72"/>
      <c r="BO592" s="71">
        <v>0</v>
      </c>
      <c r="BP592" s="71">
        <v>0</v>
      </c>
      <c r="BQ592" s="71">
        <v>7</v>
      </c>
      <c r="BR592" s="71">
        <v>0</v>
      </c>
      <c r="BS592" s="71">
        <v>0</v>
      </c>
      <c r="BT592" s="71">
        <v>0</v>
      </c>
      <c r="BU592"/>
      <c r="BV592" s="70">
        <v>40.506999999999998</v>
      </c>
      <c r="BW592" s="70">
        <v>0</v>
      </c>
      <c r="BX592" s="70">
        <v>0</v>
      </c>
      <c r="BY592" s="70">
        <v>0</v>
      </c>
      <c r="BZ592" s="70">
        <v>0</v>
      </c>
      <c r="CA592" s="70">
        <v>0</v>
      </c>
      <c r="CB592" s="70">
        <v>0</v>
      </c>
      <c r="CC592" s="70">
        <v>0</v>
      </c>
      <c r="CD592" s="70">
        <v>0</v>
      </c>
    </row>
    <row r="593" spans="1:82">
      <c r="A593" s="70" t="s">
        <v>2488</v>
      </c>
      <c r="B593" s="70">
        <v>34</v>
      </c>
      <c r="C593" s="70">
        <v>18</v>
      </c>
      <c r="D593" s="70">
        <v>2</v>
      </c>
      <c r="E593" s="70">
        <v>2021</v>
      </c>
      <c r="F593" s="70" t="s">
        <v>160</v>
      </c>
      <c r="G593" s="70" t="s">
        <v>2470</v>
      </c>
      <c r="H593" s="70" t="s">
        <v>2471</v>
      </c>
      <c r="I593" s="148"/>
      <c r="J593" s="71">
        <v>99.609749951513194</v>
      </c>
      <c r="K593" s="71">
        <v>1.3285220037239847</v>
      </c>
      <c r="L593" s="71">
        <v>3.4427933552927783</v>
      </c>
      <c r="M593" s="71">
        <v>22.190103906918818</v>
      </c>
      <c r="N593" s="71">
        <v>25.183194064992968</v>
      </c>
      <c r="O593" s="71">
        <v>19.389429428954948</v>
      </c>
      <c r="P593" s="71">
        <v>17.303975273662473</v>
      </c>
      <c r="Q593" s="71">
        <v>1.1551889198582701</v>
      </c>
      <c r="R593" s="71">
        <v>0</v>
      </c>
      <c r="S593" s="71">
        <v>2.9216764199692991</v>
      </c>
      <c r="T593" s="72"/>
      <c r="U593" s="71">
        <v>13541049</v>
      </c>
      <c r="V593" s="71">
        <v>534</v>
      </c>
      <c r="W593" s="71">
        <v>153</v>
      </c>
      <c r="X593" s="71">
        <v>5419</v>
      </c>
      <c r="Y593" s="71">
        <v>8101</v>
      </c>
      <c r="Z593" s="71">
        <v>14266</v>
      </c>
      <c r="AA593" s="71">
        <v>3724</v>
      </c>
      <c r="AB593" s="71">
        <v>19785</v>
      </c>
      <c r="AC593" s="71">
        <v>0</v>
      </c>
      <c r="AD593" s="71">
        <v>2.9216764199692991</v>
      </c>
      <c r="AE593" s="72"/>
      <c r="AF593" s="71">
        <v>121448624.58518502</v>
      </c>
      <c r="AG593" s="71">
        <v>916702.34647795116</v>
      </c>
      <c r="AH593" s="71">
        <v>798522.74413863628</v>
      </c>
      <c r="AI593" s="71">
        <v>34058243.587328725</v>
      </c>
      <c r="AJ593" s="71">
        <v>42405150.715569533</v>
      </c>
      <c r="AK593" s="71">
        <v>0</v>
      </c>
      <c r="AL593" s="71">
        <v>0</v>
      </c>
      <c r="AM593" s="71">
        <v>2597056.0202773809</v>
      </c>
      <c r="AN593" s="71">
        <v>0</v>
      </c>
      <c r="AO593" s="71">
        <v>0</v>
      </c>
      <c r="AP593" s="71">
        <v>202224299.99897724</v>
      </c>
      <c r="AQ593" s="72"/>
      <c r="AR593" s="71">
        <v>572</v>
      </c>
      <c r="AS593" s="71">
        <v>350</v>
      </c>
      <c r="AT593" s="71">
        <v>0</v>
      </c>
      <c r="AU593" s="71">
        <v>0</v>
      </c>
      <c r="AV593" s="71">
        <v>0</v>
      </c>
      <c r="AW593" s="71">
        <v>0</v>
      </c>
      <c r="AX593" s="71"/>
      <c r="AY593" s="72"/>
      <c r="AZ593" s="71">
        <v>2722.900000000001</v>
      </c>
      <c r="BA593" s="71">
        <v>19010.599999999999</v>
      </c>
      <c r="BB593" s="71">
        <v>0</v>
      </c>
      <c r="BC593" s="71">
        <v>0</v>
      </c>
      <c r="BD593" s="71">
        <v>0</v>
      </c>
      <c r="BE593" s="71">
        <v>0</v>
      </c>
      <c r="BF593" s="71"/>
      <c r="BG593" s="72"/>
      <c r="BH593" s="71">
        <v>0</v>
      </c>
      <c r="BI593" s="71">
        <v>0</v>
      </c>
      <c r="BJ593" s="71">
        <v>47.073999999999998</v>
      </c>
      <c r="BK593" s="71">
        <v>0</v>
      </c>
      <c r="BL593" s="71">
        <v>0</v>
      </c>
      <c r="BM593" s="71">
        <v>0</v>
      </c>
      <c r="BN593" s="72"/>
      <c r="BO593" s="71">
        <v>0</v>
      </c>
      <c r="BP593" s="71">
        <v>0</v>
      </c>
      <c r="BQ593" s="71">
        <v>7</v>
      </c>
      <c r="BR593" s="71">
        <v>0</v>
      </c>
      <c r="BS593" s="71">
        <v>0</v>
      </c>
      <c r="BT593" s="71">
        <v>0</v>
      </c>
      <c r="BU593"/>
      <c r="BV593" s="70">
        <v>47.073999999999998</v>
      </c>
      <c r="BW593" s="70">
        <v>0</v>
      </c>
      <c r="BX593" s="70">
        <v>0</v>
      </c>
      <c r="BY593" s="70">
        <v>0</v>
      </c>
      <c r="BZ593" s="70">
        <v>0</v>
      </c>
      <c r="CA593" s="70">
        <v>0</v>
      </c>
      <c r="CB593" s="70">
        <v>0</v>
      </c>
      <c r="CC593" s="70">
        <v>0</v>
      </c>
      <c r="CD593" s="70">
        <v>0</v>
      </c>
    </row>
    <row r="594" spans="1:82">
      <c r="A594" s="70" t="s">
        <v>2489</v>
      </c>
      <c r="B594" s="70">
        <v>34</v>
      </c>
      <c r="C594" s="70">
        <v>19</v>
      </c>
      <c r="D594" s="70">
        <v>2</v>
      </c>
      <c r="E594" s="70">
        <v>2022</v>
      </c>
      <c r="F594" s="70" t="s">
        <v>161</v>
      </c>
      <c r="G594" s="70" t="s">
        <v>2470</v>
      </c>
      <c r="H594" s="70" t="s">
        <v>2471</v>
      </c>
      <c r="I594" s="148"/>
      <c r="J594" s="71">
        <v>90.689538793263907</v>
      </c>
      <c r="K594" s="71">
        <v>1.2667750509792692</v>
      </c>
      <c r="L594" s="71">
        <v>2.9216276271030059</v>
      </c>
      <c r="M594" s="71">
        <v>20.052888150492656</v>
      </c>
      <c r="N594" s="71">
        <v>26.94600358023504</v>
      </c>
      <c r="O594" s="71">
        <v>20.234517352606165</v>
      </c>
      <c r="P594" s="71">
        <v>17.163144920201105</v>
      </c>
      <c r="Q594" s="71">
        <v>1.1476087098331007</v>
      </c>
      <c r="R594" s="71">
        <v>0</v>
      </c>
      <c r="S594" s="71">
        <v>3.3736000459269269</v>
      </c>
      <c r="T594" s="72"/>
      <c r="U594" s="71">
        <v>13907921</v>
      </c>
      <c r="V594" s="71">
        <v>534</v>
      </c>
      <c r="W594" s="71">
        <v>153</v>
      </c>
      <c r="X594" s="71">
        <v>5419</v>
      </c>
      <c r="Y594" s="71">
        <v>8167</v>
      </c>
      <c r="Z594" s="71">
        <v>14145</v>
      </c>
      <c r="AA594" s="71">
        <v>3750</v>
      </c>
      <c r="AB594" s="71">
        <v>19494</v>
      </c>
      <c r="AC594" s="71">
        <v>0</v>
      </c>
      <c r="AD594" s="71">
        <v>3.3736000459269269</v>
      </c>
      <c r="AE594" s="72"/>
      <c r="AF594" s="71">
        <v>110675479.74840042</v>
      </c>
      <c r="AG594" s="71">
        <v>929662.30537193757</v>
      </c>
      <c r="AH594" s="71">
        <v>843948.10146412533</v>
      </c>
      <c r="AI594" s="71">
        <v>32836862.699797884</v>
      </c>
      <c r="AJ594" s="71">
        <v>45828165.33012066</v>
      </c>
      <c r="AK594" s="71">
        <v>0</v>
      </c>
      <c r="AL594" s="71">
        <v>0</v>
      </c>
      <c r="AM594" s="71">
        <v>2517207.4771723105</v>
      </c>
      <c r="AN594" s="71">
        <v>0</v>
      </c>
      <c r="AO594" s="71">
        <v>0</v>
      </c>
      <c r="AP594" s="71">
        <v>193631325.66232732</v>
      </c>
      <c r="AQ594" s="72"/>
      <c r="AR594" s="71">
        <v>601</v>
      </c>
      <c r="AS594" s="71">
        <v>354</v>
      </c>
      <c r="AT594" s="71">
        <v>0</v>
      </c>
      <c r="AU594" s="71">
        <v>0</v>
      </c>
      <c r="AV594" s="71">
        <v>0</v>
      </c>
      <c r="AW594" s="71">
        <v>0</v>
      </c>
      <c r="AX594" s="71"/>
      <c r="AY594" s="72"/>
      <c r="AZ594" s="71">
        <v>2908.0000000000018</v>
      </c>
      <c r="BA594" s="71">
        <v>19129.599999999999</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2490</v>
      </c>
      <c r="B595" s="70">
        <v>34</v>
      </c>
      <c r="C595" s="70">
        <v>20</v>
      </c>
      <c r="D595" s="70">
        <v>2</v>
      </c>
      <c r="E595" s="70">
        <v>2023</v>
      </c>
      <c r="F595" s="70" t="s">
        <v>1539</v>
      </c>
      <c r="G595" s="70" t="s">
        <v>2470</v>
      </c>
      <c r="H595" s="70" t="s">
        <v>2471</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643</v>
      </c>
      <c r="AS595" s="71">
        <v>357</v>
      </c>
      <c r="AT595" s="71">
        <v>0</v>
      </c>
      <c r="AU595" s="71">
        <v>0</v>
      </c>
      <c r="AV595" s="71">
        <v>0</v>
      </c>
      <c r="AW595" s="71">
        <v>0</v>
      </c>
      <c r="AX595" s="71"/>
      <c r="AY595" s="72"/>
      <c r="AZ595" s="71">
        <v>3172.6000000000022</v>
      </c>
      <c r="BA595" s="71">
        <v>19278.099999999999</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2491</v>
      </c>
      <c r="B596" s="70">
        <v>34</v>
      </c>
      <c r="C596" s="70">
        <v>21</v>
      </c>
      <c r="D596" s="70">
        <v>2</v>
      </c>
      <c r="E596" s="70">
        <v>2024</v>
      </c>
      <c r="F596" s="70" t="s">
        <v>1554</v>
      </c>
      <c r="G596" s="1064" t="s">
        <v>2470</v>
      </c>
      <c r="H596" s="70" t="s">
        <v>2471</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2492</v>
      </c>
      <c r="B597" s="70">
        <v>375</v>
      </c>
      <c r="C597" s="70">
        <v>1</v>
      </c>
      <c r="D597" s="70">
        <v>23</v>
      </c>
      <c r="E597" s="70">
        <v>1990</v>
      </c>
      <c r="F597" s="70" t="s">
        <v>787</v>
      </c>
      <c r="G597" s="1064" t="s">
        <v>2493</v>
      </c>
      <c r="H597" s="70" t="s">
        <v>1859</v>
      </c>
      <c r="I597" s="148"/>
      <c r="J597" s="71">
        <v>120.3442300618041</v>
      </c>
      <c r="K597" s="71">
        <v>2.0621038532959481</v>
      </c>
      <c r="L597" s="71">
        <v>9.2937905978746294</v>
      </c>
      <c r="M597" s="71">
        <v>9.1181296906964988</v>
      </c>
      <c r="N597" s="71">
        <v>11.818976893156369</v>
      </c>
      <c r="O597" s="71">
        <v>13.58337262228558</v>
      </c>
      <c r="P597" s="71">
        <v>22.247747926180171</v>
      </c>
      <c r="Q597" s="71">
        <v>1.1473455525801799</v>
      </c>
      <c r="R597" s="71">
        <v>0</v>
      </c>
      <c r="S597" s="71">
        <v>1.180241988087839</v>
      </c>
      <c r="T597" s="72"/>
      <c r="U597" s="71">
        <v>3180642</v>
      </c>
      <c r="V597" s="71">
        <v>501</v>
      </c>
      <c r="W597" s="71">
        <v>86</v>
      </c>
      <c r="X597" s="71">
        <v>3272</v>
      </c>
      <c r="Y597" s="71">
        <v>5182</v>
      </c>
      <c r="Z597" s="71">
        <v>5587</v>
      </c>
      <c r="AA597" s="71">
        <v>5402</v>
      </c>
      <c r="AB597" s="71">
        <v>18629</v>
      </c>
      <c r="AC597" s="71">
        <v>0</v>
      </c>
      <c r="AD597" s="71">
        <v>1.180241988087839</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2494</v>
      </c>
      <c r="B598" s="70">
        <v>376</v>
      </c>
      <c r="C598" s="70">
        <v>2</v>
      </c>
      <c r="D598" s="70">
        <v>23</v>
      </c>
      <c r="E598" s="70">
        <v>2005</v>
      </c>
      <c r="F598" s="70" t="s">
        <v>789</v>
      </c>
      <c r="G598" s="70" t="s">
        <v>2493</v>
      </c>
      <c r="H598" s="70" t="s">
        <v>1859</v>
      </c>
      <c r="I598" s="148"/>
      <c r="J598" s="71">
        <v>114.04476472944241</v>
      </c>
      <c r="K598" s="71">
        <v>1.0284576049220839</v>
      </c>
      <c r="L598" s="71">
        <v>8.6716130224811252</v>
      </c>
      <c r="M598" s="71">
        <v>16.80986118738603</v>
      </c>
      <c r="N598" s="71">
        <v>18.00505025113462</v>
      </c>
      <c r="O598" s="71">
        <v>23.243254207729709</v>
      </c>
      <c r="P598" s="71">
        <v>22.598813805105792</v>
      </c>
      <c r="Q598" s="71">
        <v>1.16880113378212</v>
      </c>
      <c r="R598" s="71">
        <v>0</v>
      </c>
      <c r="S598" s="71">
        <v>1.7088415096774161</v>
      </c>
      <c r="T598" s="72"/>
      <c r="U598" s="71">
        <v>4399130</v>
      </c>
      <c r="V598" s="71">
        <v>495</v>
      </c>
      <c r="W598" s="71">
        <v>121</v>
      </c>
      <c r="X598" s="71">
        <v>3729</v>
      </c>
      <c r="Y598" s="71">
        <v>6546</v>
      </c>
      <c r="Z598" s="71">
        <v>11063</v>
      </c>
      <c r="AA598" s="71">
        <v>4494</v>
      </c>
      <c r="AB598" s="71">
        <v>19839</v>
      </c>
      <c r="AC598" s="71">
        <v>0</v>
      </c>
      <c r="AD598" s="71">
        <v>1.7088415096774161</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2495</v>
      </c>
      <c r="B599" s="70">
        <v>377</v>
      </c>
      <c r="C599" s="70">
        <v>3</v>
      </c>
      <c r="D599" s="70">
        <v>23</v>
      </c>
      <c r="E599" s="70">
        <v>2006</v>
      </c>
      <c r="F599" s="70" t="s">
        <v>790</v>
      </c>
      <c r="G599" s="70" t="s">
        <v>2493</v>
      </c>
      <c r="H599" s="70" t="s">
        <v>1859</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2496</v>
      </c>
      <c r="B600" s="70">
        <v>378</v>
      </c>
      <c r="C600" s="70">
        <v>4</v>
      </c>
      <c r="D600" s="70">
        <v>23</v>
      </c>
      <c r="E600" s="70">
        <v>2007</v>
      </c>
      <c r="F600" s="70" t="s">
        <v>791</v>
      </c>
      <c r="G600" s="70" t="s">
        <v>2493</v>
      </c>
      <c r="H600" s="70" t="s">
        <v>1859</v>
      </c>
      <c r="I600" s="148"/>
      <c r="J600" s="71">
        <v>104.31166671167421</v>
      </c>
      <c r="K600" s="71">
        <v>1.1328651084495811</v>
      </c>
      <c r="L600" s="71">
        <v>10.3818918793205</v>
      </c>
      <c r="M600" s="71">
        <v>16.21943653380497</v>
      </c>
      <c r="N600" s="71">
        <v>18.204267153714689</v>
      </c>
      <c r="O600" s="71">
        <v>22.949070569188759</v>
      </c>
      <c r="P600" s="71">
        <v>22.917978329820379</v>
      </c>
      <c r="Q600" s="71">
        <v>1.22933025345549</v>
      </c>
      <c r="R600" s="71">
        <v>0</v>
      </c>
      <c r="S600" s="71">
        <v>1.9395913022758351</v>
      </c>
      <c r="T600" s="72"/>
      <c r="U600" s="71">
        <v>4456503</v>
      </c>
      <c r="V600" s="71">
        <v>507</v>
      </c>
      <c r="W600" s="71">
        <v>146</v>
      </c>
      <c r="X600" s="71">
        <v>4286</v>
      </c>
      <c r="Y600" s="71">
        <v>6704</v>
      </c>
      <c r="Z600" s="71">
        <v>11355</v>
      </c>
      <c r="AA600" s="71">
        <v>4488</v>
      </c>
      <c r="AB600" s="71">
        <v>19763</v>
      </c>
      <c r="AC600" s="71">
        <v>0</v>
      </c>
      <c r="AD600" s="71">
        <v>1.9395913022758351</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2497</v>
      </c>
      <c r="B601" s="70">
        <v>379</v>
      </c>
      <c r="C601" s="70">
        <v>5</v>
      </c>
      <c r="D601" s="70">
        <v>23</v>
      </c>
      <c r="E601" s="70">
        <v>2008</v>
      </c>
      <c r="F601" s="70" t="s">
        <v>792</v>
      </c>
      <c r="G601" s="70" t="s">
        <v>2493</v>
      </c>
      <c r="H601" s="70" t="s">
        <v>1859</v>
      </c>
      <c r="I601" s="148"/>
      <c r="J601" s="71">
        <v>104.3625550825775</v>
      </c>
      <c r="K601" s="71">
        <v>0.88479008697927608</v>
      </c>
      <c r="L601" s="71">
        <v>9.0145125662448251</v>
      </c>
      <c r="M601" s="71">
        <v>16.97350540790222</v>
      </c>
      <c r="N601" s="71">
        <v>17.220117215552222</v>
      </c>
      <c r="O601" s="71">
        <v>22.21386599483014</v>
      </c>
      <c r="P601" s="71">
        <v>22.764342856269199</v>
      </c>
      <c r="Q601" s="71">
        <v>1.2130482111785901</v>
      </c>
      <c r="R601" s="71">
        <v>0</v>
      </c>
      <c r="S601" s="71">
        <v>1.89144455446585</v>
      </c>
      <c r="T601" s="72"/>
      <c r="U601" s="71">
        <v>4605552</v>
      </c>
      <c r="V601" s="71">
        <v>507</v>
      </c>
      <c r="W601" s="71">
        <v>146</v>
      </c>
      <c r="X601" s="71">
        <v>4286</v>
      </c>
      <c r="Y601" s="71">
        <v>6775</v>
      </c>
      <c r="Z601" s="71">
        <v>11377</v>
      </c>
      <c r="AA601" s="71">
        <v>4463</v>
      </c>
      <c r="AB601" s="71">
        <v>19822</v>
      </c>
      <c r="AC601" s="71">
        <v>0</v>
      </c>
      <c r="AD601" s="71">
        <v>1.89144455446585</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2498</v>
      </c>
      <c r="B602" s="70">
        <v>380</v>
      </c>
      <c r="C602" s="70">
        <v>6</v>
      </c>
      <c r="D602" s="70">
        <v>23</v>
      </c>
      <c r="E602" s="70">
        <v>2009</v>
      </c>
      <c r="F602" s="70" t="s">
        <v>176</v>
      </c>
      <c r="G602" s="70" t="s">
        <v>2493</v>
      </c>
      <c r="H602" s="70" t="s">
        <v>1859</v>
      </c>
      <c r="I602" s="148"/>
      <c r="J602" s="71">
        <v>88.245526526091638</v>
      </c>
      <c r="K602" s="71">
        <v>0.81717131100010998</v>
      </c>
      <c r="L602" s="71">
        <v>6.8298978707800284</v>
      </c>
      <c r="M602" s="71">
        <v>18.612496751380959</v>
      </c>
      <c r="N602" s="71">
        <v>16.891194059828191</v>
      </c>
      <c r="O602" s="71">
        <v>22.817888613021591</v>
      </c>
      <c r="P602" s="71">
        <v>21.826431066718829</v>
      </c>
      <c r="Q602" s="71">
        <v>1.1565612924364701</v>
      </c>
      <c r="R602" s="71">
        <v>0</v>
      </c>
      <c r="S602" s="71">
        <v>2.0404410101896011</v>
      </c>
      <c r="T602" s="72"/>
      <c r="U602" s="71">
        <v>3985290</v>
      </c>
      <c r="V602" s="71">
        <v>589</v>
      </c>
      <c r="W602" s="71">
        <v>161</v>
      </c>
      <c r="X602" s="71">
        <v>4956</v>
      </c>
      <c r="Y602" s="71">
        <v>6832</v>
      </c>
      <c r="Z602" s="71">
        <v>11535</v>
      </c>
      <c r="AA602" s="71">
        <v>4393</v>
      </c>
      <c r="AB602" s="71">
        <v>19839</v>
      </c>
      <c r="AC602" s="71">
        <v>0</v>
      </c>
      <c r="AD602" s="71">
        <v>2.0404410101896011</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3.42</v>
      </c>
      <c r="BK602" s="71">
        <v>0</v>
      </c>
      <c r="BL602" s="71">
        <v>0</v>
      </c>
      <c r="BM602" s="71">
        <v>0</v>
      </c>
      <c r="BN602" s="72"/>
      <c r="BO602" s="71">
        <v>0</v>
      </c>
      <c r="BP602" s="71">
        <v>0</v>
      </c>
      <c r="BQ602" s="71">
        <v>1</v>
      </c>
      <c r="BR602" s="71">
        <v>0</v>
      </c>
      <c r="BS602" s="71">
        <v>0</v>
      </c>
      <c r="BT602" s="71">
        <v>0</v>
      </c>
      <c r="BU602"/>
      <c r="BV602" s="70">
        <v>3.42</v>
      </c>
      <c r="BW602" s="70">
        <v>0</v>
      </c>
      <c r="BX602" s="70">
        <v>0</v>
      </c>
      <c r="BY602" s="70">
        <v>0</v>
      </c>
      <c r="BZ602" s="70">
        <v>0</v>
      </c>
      <c r="CA602" s="70">
        <v>0</v>
      </c>
      <c r="CB602" s="70">
        <v>0</v>
      </c>
      <c r="CC602" s="70">
        <v>0</v>
      </c>
      <c r="CD602" s="70">
        <v>0</v>
      </c>
    </row>
    <row r="603" spans="1:82">
      <c r="A603" s="70" t="s">
        <v>2499</v>
      </c>
      <c r="B603" s="70">
        <v>381</v>
      </c>
      <c r="C603" s="70">
        <v>7</v>
      </c>
      <c r="D603" s="70">
        <v>23</v>
      </c>
      <c r="E603" s="70">
        <v>2010</v>
      </c>
      <c r="F603" s="70" t="s">
        <v>177</v>
      </c>
      <c r="G603" s="70" t="s">
        <v>2493</v>
      </c>
      <c r="H603" s="70" t="s">
        <v>1859</v>
      </c>
      <c r="I603" s="148"/>
      <c r="J603" s="71">
        <v>103.9207333307255</v>
      </c>
      <c r="K603" s="71">
        <v>0.91564437020882106</v>
      </c>
      <c r="L603" s="71">
        <v>6.453594093361839</v>
      </c>
      <c r="M603" s="71">
        <v>19.577193674353161</v>
      </c>
      <c r="N603" s="71">
        <v>17.2210092727382</v>
      </c>
      <c r="O603" s="71">
        <v>22.984070089827419</v>
      </c>
      <c r="P603" s="71">
        <v>22.130693285458999</v>
      </c>
      <c r="Q603" s="71">
        <v>1.2083835466850299</v>
      </c>
      <c r="R603" s="71">
        <v>0</v>
      </c>
      <c r="S603" s="71">
        <v>2.0919650207887859</v>
      </c>
      <c r="T603" s="72"/>
      <c r="U603" s="71">
        <v>4332477</v>
      </c>
      <c r="V603" s="71">
        <v>589</v>
      </c>
      <c r="W603" s="71">
        <v>161</v>
      </c>
      <c r="X603" s="71">
        <v>4956</v>
      </c>
      <c r="Y603" s="71">
        <v>6870</v>
      </c>
      <c r="Z603" s="71">
        <v>11673</v>
      </c>
      <c r="AA603" s="71">
        <v>4343</v>
      </c>
      <c r="AB603" s="71">
        <v>19862</v>
      </c>
      <c r="AC603" s="71">
        <v>0</v>
      </c>
      <c r="AD603" s="71">
        <v>2.0919650207887859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3.1840000000000002</v>
      </c>
      <c r="BK603" s="71">
        <v>0</v>
      </c>
      <c r="BL603" s="71">
        <v>0</v>
      </c>
      <c r="BM603" s="71">
        <v>0</v>
      </c>
      <c r="BN603" s="72"/>
      <c r="BO603" s="71">
        <v>0</v>
      </c>
      <c r="BP603" s="71">
        <v>0</v>
      </c>
      <c r="BQ603" s="71">
        <v>1</v>
      </c>
      <c r="BR603" s="71">
        <v>0</v>
      </c>
      <c r="BS603" s="71">
        <v>0</v>
      </c>
      <c r="BT603" s="71">
        <v>0</v>
      </c>
      <c r="BU603"/>
      <c r="BV603" s="70">
        <v>3.1840000000000002</v>
      </c>
      <c r="BW603" s="70">
        <v>0</v>
      </c>
      <c r="BX603" s="70">
        <v>0</v>
      </c>
      <c r="BY603" s="70">
        <v>0</v>
      </c>
      <c r="BZ603" s="70">
        <v>0</v>
      </c>
      <c r="CA603" s="70">
        <v>0</v>
      </c>
      <c r="CB603" s="70">
        <v>0</v>
      </c>
      <c r="CC603" s="70">
        <v>0</v>
      </c>
      <c r="CD603" s="70">
        <v>0</v>
      </c>
    </row>
    <row r="604" spans="1:82">
      <c r="A604" s="70" t="s">
        <v>2500</v>
      </c>
      <c r="B604" s="70">
        <v>382</v>
      </c>
      <c r="C604" s="70">
        <v>8</v>
      </c>
      <c r="D604" s="70">
        <v>23</v>
      </c>
      <c r="E604" s="70">
        <v>2011</v>
      </c>
      <c r="F604" s="70" t="s">
        <v>178</v>
      </c>
      <c r="G604" s="70" t="s">
        <v>2493</v>
      </c>
      <c r="H604" s="70" t="s">
        <v>1859</v>
      </c>
      <c r="I604" s="148"/>
      <c r="J604" s="71">
        <v>84.392578235385315</v>
      </c>
      <c r="K604" s="71">
        <v>1.4842803391028061</v>
      </c>
      <c r="L604" s="71">
        <v>7.2574718631418609</v>
      </c>
      <c r="M604" s="71">
        <v>23.690587922948261</v>
      </c>
      <c r="N604" s="71">
        <v>21.06740893322737</v>
      </c>
      <c r="O604" s="71">
        <v>22.873075437627762</v>
      </c>
      <c r="P604" s="71">
        <v>21.322904393874449</v>
      </c>
      <c r="Q604" s="71">
        <v>1.38494391999494</v>
      </c>
      <c r="R604" s="71">
        <v>0</v>
      </c>
      <c r="S604" s="71">
        <v>2.406360252022588</v>
      </c>
      <c r="T604" s="72"/>
      <c r="U604" s="71">
        <v>3322271</v>
      </c>
      <c r="V604" s="71">
        <v>589</v>
      </c>
      <c r="W604" s="71">
        <v>161</v>
      </c>
      <c r="X604" s="71">
        <v>4956</v>
      </c>
      <c r="Y604" s="71">
        <v>6888</v>
      </c>
      <c r="Z604" s="71">
        <v>11869</v>
      </c>
      <c r="AA604" s="71">
        <v>4309</v>
      </c>
      <c r="AB604" s="71">
        <v>19735</v>
      </c>
      <c r="AC604" s="71">
        <v>0</v>
      </c>
      <c r="AD604" s="71">
        <v>2.406360252022588</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2.4689999999999999</v>
      </c>
      <c r="BK604" s="71">
        <v>0</v>
      </c>
      <c r="BL604" s="71">
        <v>0</v>
      </c>
      <c r="BM604" s="71">
        <v>0</v>
      </c>
      <c r="BN604" s="72"/>
      <c r="BO604" s="71">
        <v>0</v>
      </c>
      <c r="BP604" s="71">
        <v>0</v>
      </c>
      <c r="BQ604" s="71">
        <v>1</v>
      </c>
      <c r="BR604" s="71">
        <v>0</v>
      </c>
      <c r="BS604" s="71">
        <v>0</v>
      </c>
      <c r="BT604" s="71">
        <v>0</v>
      </c>
      <c r="BU604"/>
      <c r="BV604" s="70">
        <v>2.4689999999999999</v>
      </c>
      <c r="BW604" s="70">
        <v>0</v>
      </c>
      <c r="BX604" s="70">
        <v>0</v>
      </c>
      <c r="BY604" s="70">
        <v>0</v>
      </c>
      <c r="BZ604" s="70">
        <v>0</v>
      </c>
      <c r="CA604" s="70">
        <v>0</v>
      </c>
      <c r="CB604" s="70">
        <v>0</v>
      </c>
      <c r="CC604" s="70">
        <v>0</v>
      </c>
      <c r="CD604" s="70">
        <v>0</v>
      </c>
    </row>
    <row r="605" spans="1:82">
      <c r="A605" s="70" t="s">
        <v>2501</v>
      </c>
      <c r="B605" s="70">
        <v>383</v>
      </c>
      <c r="C605" s="70">
        <v>9</v>
      </c>
      <c r="D605" s="70">
        <v>23</v>
      </c>
      <c r="E605" s="70">
        <v>2012</v>
      </c>
      <c r="F605" s="70" t="s">
        <v>179</v>
      </c>
      <c r="G605" s="70" t="s">
        <v>2493</v>
      </c>
      <c r="H605" s="70" t="s">
        <v>1859</v>
      </c>
      <c r="I605" s="148"/>
      <c r="J605" s="71">
        <v>119.3477818149607</v>
      </c>
      <c r="K605" s="71">
        <v>1.386541339133927</v>
      </c>
      <c r="L605" s="71">
        <v>7.4284157427301798</v>
      </c>
      <c r="M605" s="71">
        <v>26.28210802659817</v>
      </c>
      <c r="N605" s="71">
        <v>24.781978431239509</v>
      </c>
      <c r="O605" s="71">
        <v>22.918695285856561</v>
      </c>
      <c r="P605" s="71">
        <v>20.792284976711585</v>
      </c>
      <c r="Q605" s="71">
        <v>1.5094409108640201</v>
      </c>
      <c r="R605" s="71">
        <v>0</v>
      </c>
      <c r="S605" s="71">
        <v>2.5214635939472521</v>
      </c>
      <c r="T605" s="72"/>
      <c r="U605" s="71">
        <v>4519811</v>
      </c>
      <c r="V605" s="71">
        <v>589</v>
      </c>
      <c r="W605" s="71">
        <v>161</v>
      </c>
      <c r="X605" s="71">
        <v>4956</v>
      </c>
      <c r="Y605" s="71">
        <v>7010</v>
      </c>
      <c r="Z605" s="71">
        <v>11987</v>
      </c>
      <c r="AA605" s="71">
        <v>4178</v>
      </c>
      <c r="AB605" s="71">
        <v>19797</v>
      </c>
      <c r="AC605" s="71">
        <v>0</v>
      </c>
      <c r="AD605" s="71">
        <v>2.5214635939472521</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3.641</v>
      </c>
      <c r="BK605" s="71">
        <v>0</v>
      </c>
      <c r="BL605" s="71">
        <v>0</v>
      </c>
      <c r="BM605" s="71">
        <v>0</v>
      </c>
      <c r="BN605" s="72"/>
      <c r="BO605" s="71">
        <v>0</v>
      </c>
      <c r="BP605" s="71">
        <v>0</v>
      </c>
      <c r="BQ605" s="71">
        <v>1</v>
      </c>
      <c r="BR605" s="71">
        <v>0</v>
      </c>
      <c r="BS605" s="71">
        <v>0</v>
      </c>
      <c r="BT605" s="71">
        <v>0</v>
      </c>
      <c r="BU605"/>
      <c r="BV605" s="70">
        <v>3.641</v>
      </c>
      <c r="BW605" s="70">
        <v>0</v>
      </c>
      <c r="BX605" s="70">
        <v>0</v>
      </c>
      <c r="BY605" s="70">
        <v>0</v>
      </c>
      <c r="BZ605" s="70">
        <v>0</v>
      </c>
      <c r="CA605" s="70">
        <v>0</v>
      </c>
      <c r="CB605" s="70">
        <v>0</v>
      </c>
      <c r="CC605" s="70">
        <v>0</v>
      </c>
      <c r="CD605" s="70">
        <v>0</v>
      </c>
    </row>
    <row r="606" spans="1:82">
      <c r="A606" s="70" t="s">
        <v>2502</v>
      </c>
      <c r="B606" s="70">
        <v>384</v>
      </c>
      <c r="C606" s="70">
        <v>10</v>
      </c>
      <c r="D606" s="70">
        <v>23</v>
      </c>
      <c r="E606" s="70">
        <v>2013</v>
      </c>
      <c r="F606" s="70" t="s">
        <v>180</v>
      </c>
      <c r="G606" s="70" t="s">
        <v>2493</v>
      </c>
      <c r="H606" s="70" t="s">
        <v>1859</v>
      </c>
      <c r="I606" s="148"/>
      <c r="J606" s="71">
        <v>132.9370972130713</v>
      </c>
      <c r="K606" s="71">
        <v>1.1547470529043939</v>
      </c>
      <c r="L606" s="71">
        <v>7.1386480124447118</v>
      </c>
      <c r="M606" s="71">
        <v>26.038904891560222</v>
      </c>
      <c r="N606" s="71">
        <v>23.841638676515501</v>
      </c>
      <c r="O606" s="71">
        <v>22.350957791377194</v>
      </c>
      <c r="P606" s="71">
        <v>20.930574824327916</v>
      </c>
      <c r="Q606" s="71">
        <v>1.5388209023236401</v>
      </c>
      <c r="R606" s="71">
        <v>0</v>
      </c>
      <c r="S606" s="71">
        <v>1.9132270002463401</v>
      </c>
      <c r="T606" s="72"/>
      <c r="U606" s="71">
        <v>5056819</v>
      </c>
      <c r="V606" s="71">
        <v>589</v>
      </c>
      <c r="W606" s="71">
        <v>161</v>
      </c>
      <c r="X606" s="71">
        <v>4956</v>
      </c>
      <c r="Y606" s="71">
        <v>7077</v>
      </c>
      <c r="Z606" s="71">
        <v>12212</v>
      </c>
      <c r="AA606" s="71">
        <v>4190</v>
      </c>
      <c r="AB606" s="71">
        <v>19893</v>
      </c>
      <c r="AC606" s="71">
        <v>0</v>
      </c>
      <c r="AD606" s="71">
        <v>1.9132270002463401</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8.3740000000000006</v>
      </c>
      <c r="BK606" s="71">
        <v>0</v>
      </c>
      <c r="BL606" s="71">
        <v>0</v>
      </c>
      <c r="BM606" s="71">
        <v>0</v>
      </c>
      <c r="BN606" s="72"/>
      <c r="BO606" s="71">
        <v>0</v>
      </c>
      <c r="BP606" s="71">
        <v>0</v>
      </c>
      <c r="BQ606" s="71">
        <v>2</v>
      </c>
      <c r="BR606" s="71">
        <v>0</v>
      </c>
      <c r="BS606" s="71">
        <v>0</v>
      </c>
      <c r="BT606" s="71">
        <v>0</v>
      </c>
      <c r="BU606"/>
      <c r="BV606" s="70">
        <v>8.3740000000000006</v>
      </c>
      <c r="BW606" s="70">
        <v>0</v>
      </c>
      <c r="BX606" s="70">
        <v>0</v>
      </c>
      <c r="BY606" s="70">
        <v>0</v>
      </c>
      <c r="BZ606" s="70">
        <v>0</v>
      </c>
      <c r="CA606" s="70">
        <v>0</v>
      </c>
      <c r="CB606" s="70">
        <v>0</v>
      </c>
      <c r="CC606" s="70">
        <v>0</v>
      </c>
      <c r="CD606" s="70">
        <v>0</v>
      </c>
    </row>
    <row r="607" spans="1:82">
      <c r="A607" s="70" t="s">
        <v>2503</v>
      </c>
      <c r="B607" s="70">
        <v>385</v>
      </c>
      <c r="C607" s="70">
        <v>11</v>
      </c>
      <c r="D607" s="70">
        <v>23</v>
      </c>
      <c r="E607" s="70">
        <v>2014</v>
      </c>
      <c r="F607" s="70" t="s">
        <v>181</v>
      </c>
      <c r="G607" s="70" t="s">
        <v>2493</v>
      </c>
      <c r="H607" s="70" t="s">
        <v>1859</v>
      </c>
      <c r="I607" s="148"/>
      <c r="J607" s="71">
        <v>137.95759386120119</v>
      </c>
      <c r="K607" s="71">
        <v>1.1989291073741331</v>
      </c>
      <c r="L607" s="71">
        <v>4.6632548386778243</v>
      </c>
      <c r="M607" s="71">
        <v>32.285904533878544</v>
      </c>
      <c r="N607" s="71">
        <v>21.14117291334609</v>
      </c>
      <c r="O607" s="71">
        <v>21.516914515997211</v>
      </c>
      <c r="P607" s="71">
        <v>20.476979900994088</v>
      </c>
      <c r="Q607" s="71">
        <v>1.4717313014971301</v>
      </c>
      <c r="R607" s="71">
        <v>0</v>
      </c>
      <c r="S607" s="71">
        <v>2.0692121492315332</v>
      </c>
      <c r="T607" s="72"/>
      <c r="U607" s="71">
        <v>5353520</v>
      </c>
      <c r="V607" s="71">
        <v>469</v>
      </c>
      <c r="W607" s="71">
        <v>107</v>
      </c>
      <c r="X607" s="71">
        <v>6282</v>
      </c>
      <c r="Y607" s="71">
        <v>7177</v>
      </c>
      <c r="Z607" s="71">
        <v>12382</v>
      </c>
      <c r="AA607" s="71">
        <v>4078</v>
      </c>
      <c r="AB607" s="71">
        <v>19830</v>
      </c>
      <c r="AC607" s="71">
        <v>0</v>
      </c>
      <c r="AD607" s="71">
        <v>2.0692121492315332</v>
      </c>
      <c r="AE607" s="72"/>
      <c r="AF607" s="71"/>
      <c r="AG607" s="71"/>
      <c r="AH607" s="71"/>
      <c r="AI607" s="71"/>
      <c r="AJ607" s="71"/>
      <c r="AK607" s="71"/>
      <c r="AL607" s="71"/>
      <c r="AM607" s="71"/>
      <c r="AN607" s="71"/>
      <c r="AO607" s="71"/>
      <c r="AP607" s="71"/>
      <c r="AQ607" s="72"/>
      <c r="AR607" s="71">
        <v>689</v>
      </c>
      <c r="AS607" s="71">
        <v>228</v>
      </c>
      <c r="AT607" s="71">
        <v>0</v>
      </c>
      <c r="AU607" s="71">
        <v>0</v>
      </c>
      <c r="AV607" s="71">
        <v>0</v>
      </c>
      <c r="AW607" s="71">
        <v>0</v>
      </c>
      <c r="AX607" s="71"/>
      <c r="AY607" s="72"/>
      <c r="AZ607" s="71">
        <v>3259.0149999999999</v>
      </c>
      <c r="BA607" s="71">
        <v>8751.2000000000007</v>
      </c>
      <c r="BB607" s="71">
        <v>0</v>
      </c>
      <c r="BC607" s="71">
        <v>0</v>
      </c>
      <c r="BD607" s="71">
        <v>0</v>
      </c>
      <c r="BE607" s="71">
        <v>0</v>
      </c>
      <c r="BF607" s="71"/>
      <c r="BG607" s="72"/>
      <c r="BH607" s="71">
        <v>0</v>
      </c>
      <c r="BI607" s="71">
        <v>0</v>
      </c>
      <c r="BJ607" s="71">
        <v>9.5549999999999997</v>
      </c>
      <c r="BK607" s="71">
        <v>0</v>
      </c>
      <c r="BL607" s="71">
        <v>0</v>
      </c>
      <c r="BM607" s="71">
        <v>0</v>
      </c>
      <c r="BN607" s="72"/>
      <c r="BO607" s="71">
        <v>0</v>
      </c>
      <c r="BP607" s="71">
        <v>0</v>
      </c>
      <c r="BQ607" s="71">
        <v>2</v>
      </c>
      <c r="BR607" s="71">
        <v>0</v>
      </c>
      <c r="BS607" s="71">
        <v>0</v>
      </c>
      <c r="BT607" s="71">
        <v>0</v>
      </c>
      <c r="BU607"/>
      <c r="BV607" s="70">
        <v>9.5549999999999997</v>
      </c>
      <c r="BW607" s="70">
        <v>0</v>
      </c>
      <c r="BX607" s="70">
        <v>0</v>
      </c>
      <c r="BY607" s="70">
        <v>0</v>
      </c>
      <c r="BZ607" s="70">
        <v>0</v>
      </c>
      <c r="CA607" s="70">
        <v>0</v>
      </c>
      <c r="CB607" s="70">
        <v>0</v>
      </c>
      <c r="CC607" s="70">
        <v>0</v>
      </c>
      <c r="CD607" s="70">
        <v>0</v>
      </c>
    </row>
    <row r="608" spans="1:82">
      <c r="A608" s="70" t="s">
        <v>2504</v>
      </c>
      <c r="B608" s="70">
        <v>386</v>
      </c>
      <c r="C608" s="70">
        <v>12</v>
      </c>
      <c r="D608" s="70">
        <v>23</v>
      </c>
      <c r="E608" s="70">
        <v>2015</v>
      </c>
      <c r="F608" s="70" t="s">
        <v>182</v>
      </c>
      <c r="G608" s="70" t="s">
        <v>2493</v>
      </c>
      <c r="H608" s="70" t="s">
        <v>1859</v>
      </c>
      <c r="I608" s="148"/>
      <c r="J608" s="71">
        <v>116.9028577456624</v>
      </c>
      <c r="K608" s="71">
        <v>1.076498363024567</v>
      </c>
      <c r="L608" s="71">
        <v>4.6643163468945303</v>
      </c>
      <c r="M608" s="71">
        <v>30.898143093003899</v>
      </c>
      <c r="N608" s="71">
        <v>19.211532373418141</v>
      </c>
      <c r="O608" s="71">
        <v>21.502863843727059</v>
      </c>
      <c r="P608" s="71">
        <v>20.498183207914327</v>
      </c>
      <c r="Q608" s="71">
        <v>1.45271801340278</v>
      </c>
      <c r="R608" s="71">
        <v>0</v>
      </c>
      <c r="S608" s="71">
        <v>2.2802056137914879</v>
      </c>
      <c r="T608" s="72"/>
      <c r="U608" s="71">
        <v>5178426</v>
      </c>
      <c r="V608" s="71">
        <v>469</v>
      </c>
      <c r="W608" s="71">
        <v>107</v>
      </c>
      <c r="X608" s="71">
        <v>6282</v>
      </c>
      <c r="Y608" s="71">
        <v>7358</v>
      </c>
      <c r="Z608" s="71">
        <v>12493</v>
      </c>
      <c r="AA608" s="71">
        <v>4079</v>
      </c>
      <c r="AB608" s="71">
        <v>19995</v>
      </c>
      <c r="AC608" s="71">
        <v>0</v>
      </c>
      <c r="AD608" s="71">
        <v>2.2802056137914879</v>
      </c>
      <c r="AE608" s="72"/>
      <c r="AF608" s="71">
        <v>59418835.063201457</v>
      </c>
      <c r="AG608" s="71">
        <v>863341.82787677052</v>
      </c>
      <c r="AH608" s="71">
        <v>876080.31249895215</v>
      </c>
      <c r="AI608" s="71">
        <v>38832291.01460062</v>
      </c>
      <c r="AJ608" s="71">
        <v>30667083.101288639</v>
      </c>
      <c r="AK608" s="71">
        <v>0</v>
      </c>
      <c r="AL608" s="71">
        <v>0</v>
      </c>
      <c r="AM608" s="71">
        <v>2740230.874129632</v>
      </c>
      <c r="AN608" s="71">
        <v>0</v>
      </c>
      <c r="AO608" s="71">
        <v>0</v>
      </c>
      <c r="AP608" s="71">
        <v>133397862.19359608</v>
      </c>
      <c r="AQ608" s="72"/>
      <c r="AR608" s="71">
        <v>751</v>
      </c>
      <c r="AS608" s="71">
        <v>258</v>
      </c>
      <c r="AT608" s="71">
        <v>0</v>
      </c>
      <c r="AU608" s="71">
        <v>0</v>
      </c>
      <c r="AV608" s="71">
        <v>0</v>
      </c>
      <c r="AW608" s="71">
        <v>0</v>
      </c>
      <c r="AX608" s="71"/>
      <c r="AY608" s="72"/>
      <c r="AZ608" s="71">
        <v>3639.6149999999998</v>
      </c>
      <c r="BA608" s="71">
        <v>10597.5</v>
      </c>
      <c r="BB608" s="71">
        <v>0</v>
      </c>
      <c r="BC608" s="71">
        <v>0</v>
      </c>
      <c r="BD608" s="71">
        <v>0</v>
      </c>
      <c r="BE608" s="71">
        <v>0</v>
      </c>
      <c r="BF608" s="71"/>
      <c r="BG608" s="72"/>
      <c r="BH608" s="71">
        <v>0</v>
      </c>
      <c r="BI608" s="71">
        <v>0</v>
      </c>
      <c r="BJ608" s="71">
        <v>10.122999999999999</v>
      </c>
      <c r="BK608" s="71">
        <v>0</v>
      </c>
      <c r="BL608" s="71">
        <v>0</v>
      </c>
      <c r="BM608" s="71">
        <v>0</v>
      </c>
      <c r="BN608" s="72"/>
      <c r="BO608" s="71">
        <v>0</v>
      </c>
      <c r="BP608" s="71">
        <v>0</v>
      </c>
      <c r="BQ608" s="71">
        <v>2</v>
      </c>
      <c r="BR608" s="71">
        <v>0</v>
      </c>
      <c r="BS608" s="71">
        <v>0</v>
      </c>
      <c r="BT608" s="71">
        <v>0</v>
      </c>
      <c r="BU608"/>
      <c r="BV608" s="70">
        <v>10.122999999999999</v>
      </c>
      <c r="BW608" s="70">
        <v>0</v>
      </c>
      <c r="BX608" s="70">
        <v>0</v>
      </c>
      <c r="BY608" s="70">
        <v>0</v>
      </c>
      <c r="BZ608" s="70">
        <v>0</v>
      </c>
      <c r="CA608" s="70">
        <v>0</v>
      </c>
      <c r="CB608" s="70">
        <v>0</v>
      </c>
      <c r="CC608" s="70">
        <v>0</v>
      </c>
      <c r="CD608" s="70">
        <v>0</v>
      </c>
    </row>
    <row r="609" spans="1:82">
      <c r="A609" s="70" t="s">
        <v>2505</v>
      </c>
      <c r="B609" s="70">
        <v>387</v>
      </c>
      <c r="C609" s="70">
        <v>13</v>
      </c>
      <c r="D609" s="70">
        <v>23</v>
      </c>
      <c r="E609" s="70">
        <v>2016</v>
      </c>
      <c r="F609" s="70" t="s">
        <v>155</v>
      </c>
      <c r="G609" s="70" t="s">
        <v>2493</v>
      </c>
      <c r="H609" s="70" t="s">
        <v>1859</v>
      </c>
      <c r="I609" s="148"/>
      <c r="J609" s="71">
        <v>130.8925230164825</v>
      </c>
      <c r="K609" s="71">
        <v>1.0471299542687511</v>
      </c>
      <c r="L609" s="71">
        <v>4.4033234474545999</v>
      </c>
      <c r="M609" s="71">
        <v>25.12715516764036</v>
      </c>
      <c r="N609" s="71">
        <v>19.342313144576394</v>
      </c>
      <c r="O609" s="71">
        <v>21.481485351925912</v>
      </c>
      <c r="P609" s="71">
        <v>20.003358202527977</v>
      </c>
      <c r="Q609" s="71">
        <v>1.4043059777396674</v>
      </c>
      <c r="R609" s="71">
        <v>0</v>
      </c>
      <c r="S609" s="71">
        <v>1.7973104285893258</v>
      </c>
      <c r="T609" s="72"/>
      <c r="U609" s="71">
        <v>6132772</v>
      </c>
      <c r="V609" s="71">
        <v>469</v>
      </c>
      <c r="W609" s="71">
        <v>107</v>
      </c>
      <c r="X609" s="71">
        <v>6282</v>
      </c>
      <c r="Y609" s="71">
        <v>7450</v>
      </c>
      <c r="Z609" s="71">
        <v>12634</v>
      </c>
      <c r="AA609" s="71">
        <v>4117</v>
      </c>
      <c r="AB609" s="71">
        <v>19882</v>
      </c>
      <c r="AC609" s="71">
        <v>0</v>
      </c>
      <c r="AD609" s="71">
        <v>1.797310428589326</v>
      </c>
      <c r="AE609" s="72"/>
      <c r="AF609" s="71">
        <v>68558491.162184983</v>
      </c>
      <c r="AG609" s="71">
        <v>869941.41142797947</v>
      </c>
      <c r="AH609" s="71">
        <v>649776.78083642037</v>
      </c>
      <c r="AI609" s="71">
        <v>40375208.940313831</v>
      </c>
      <c r="AJ609" s="71">
        <v>32369057.379898589</v>
      </c>
      <c r="AK609" s="71">
        <v>0</v>
      </c>
      <c r="AL609" s="71">
        <v>0</v>
      </c>
      <c r="AM609" s="71">
        <v>2726861.5574277099</v>
      </c>
      <c r="AN609" s="71">
        <v>0</v>
      </c>
      <c r="AO609" s="71">
        <v>0</v>
      </c>
      <c r="AP609" s="71">
        <v>145549337.23208949</v>
      </c>
      <c r="AQ609" s="72"/>
      <c r="AR609" s="71">
        <v>789</v>
      </c>
      <c r="AS609" s="71">
        <v>275</v>
      </c>
      <c r="AT609" s="71">
        <v>0</v>
      </c>
      <c r="AU609" s="71">
        <v>0</v>
      </c>
      <c r="AV609" s="71">
        <v>0</v>
      </c>
      <c r="AW609" s="71">
        <v>0</v>
      </c>
      <c r="AX609" s="71"/>
      <c r="AY609" s="72"/>
      <c r="AZ609" s="71">
        <v>3857.3150000000001</v>
      </c>
      <c r="BA609" s="71">
        <v>10986.8</v>
      </c>
      <c r="BB609" s="71">
        <v>0</v>
      </c>
      <c r="BC609" s="71">
        <v>0</v>
      </c>
      <c r="BD609" s="71">
        <v>0</v>
      </c>
      <c r="BE609" s="71">
        <v>0</v>
      </c>
      <c r="BF609" s="71"/>
      <c r="BG609" s="72"/>
      <c r="BH609" s="71">
        <v>0</v>
      </c>
      <c r="BI609" s="71">
        <v>0</v>
      </c>
      <c r="BJ609" s="71">
        <v>12.132</v>
      </c>
      <c r="BK609" s="71">
        <v>0</v>
      </c>
      <c r="BL609" s="71">
        <v>0</v>
      </c>
      <c r="BM609" s="71">
        <v>0</v>
      </c>
      <c r="BN609" s="72"/>
      <c r="BO609" s="71">
        <v>0</v>
      </c>
      <c r="BP609" s="71">
        <v>0</v>
      </c>
      <c r="BQ609" s="71">
        <v>3</v>
      </c>
      <c r="BR609" s="71">
        <v>0</v>
      </c>
      <c r="BS609" s="71">
        <v>0</v>
      </c>
      <c r="BT609" s="71">
        <v>0</v>
      </c>
      <c r="BU609"/>
      <c r="BV609" s="70">
        <v>12.132</v>
      </c>
      <c r="BW609" s="70">
        <v>0</v>
      </c>
      <c r="BX609" s="70">
        <v>0</v>
      </c>
      <c r="BY609" s="70">
        <v>0</v>
      </c>
      <c r="BZ609" s="70">
        <v>0</v>
      </c>
      <c r="CA609" s="70">
        <v>0</v>
      </c>
      <c r="CB609" s="70">
        <v>0</v>
      </c>
      <c r="CC609" s="70">
        <v>0</v>
      </c>
      <c r="CD609" s="70">
        <v>0</v>
      </c>
    </row>
    <row r="610" spans="1:82">
      <c r="A610" s="70" t="s">
        <v>2506</v>
      </c>
      <c r="B610" s="70">
        <v>388</v>
      </c>
      <c r="C610" s="70">
        <v>14</v>
      </c>
      <c r="D610" s="70">
        <v>23</v>
      </c>
      <c r="E610" s="70">
        <v>2017</v>
      </c>
      <c r="F610" s="70" t="s">
        <v>156</v>
      </c>
      <c r="G610" s="70" t="s">
        <v>2493</v>
      </c>
      <c r="H610" s="70" t="s">
        <v>1859</v>
      </c>
      <c r="I610" s="148"/>
      <c r="J610" s="71">
        <v>117.40219775821559</v>
      </c>
      <c r="K610" s="71">
        <v>1.075846874051247</v>
      </c>
      <c r="L610" s="71">
        <v>4.3677637149551662</v>
      </c>
      <c r="M610" s="71">
        <v>23.395012220047111</v>
      </c>
      <c r="N610" s="71">
        <v>18.144698467125632</v>
      </c>
      <c r="O610" s="71">
        <v>21.289850660090966</v>
      </c>
      <c r="P610" s="71">
        <v>19.654558662638657</v>
      </c>
      <c r="Q610" s="71">
        <v>1.35314564415286</v>
      </c>
      <c r="R610" s="71">
        <v>0</v>
      </c>
      <c r="S610" s="71">
        <v>0.82903495427042839</v>
      </c>
      <c r="T610" s="72"/>
      <c r="U610" s="71">
        <v>5916050</v>
      </c>
      <c r="V610" s="71">
        <v>469</v>
      </c>
      <c r="W610" s="71">
        <v>107</v>
      </c>
      <c r="X610" s="71">
        <v>6282</v>
      </c>
      <c r="Y610" s="71">
        <v>7551</v>
      </c>
      <c r="Z610" s="71">
        <v>12729</v>
      </c>
      <c r="AA610" s="71">
        <v>4071</v>
      </c>
      <c r="AB610" s="71">
        <v>19811</v>
      </c>
      <c r="AC610" s="71">
        <v>0</v>
      </c>
      <c r="AD610" s="71">
        <v>0.82903495427042839</v>
      </c>
      <c r="AE610" s="72"/>
      <c r="AF610" s="71">
        <v>62982119.30883497</v>
      </c>
      <c r="AG610" s="71">
        <v>880678.66555004229</v>
      </c>
      <c r="AH610" s="71">
        <v>871943.34417131415</v>
      </c>
      <c r="AI610" s="71">
        <v>38362330.782698542</v>
      </c>
      <c r="AJ610" s="71">
        <v>33457553.833330609</v>
      </c>
      <c r="AK610" s="71">
        <v>0</v>
      </c>
      <c r="AL610" s="71">
        <v>0</v>
      </c>
      <c r="AM610" s="71">
        <v>2721375.3027774259</v>
      </c>
      <c r="AN610" s="71">
        <v>0</v>
      </c>
      <c r="AO610" s="71">
        <v>0</v>
      </c>
      <c r="AP610" s="71">
        <v>139276001.23736292</v>
      </c>
      <c r="AQ610" s="72"/>
      <c r="AR610" s="71">
        <v>822</v>
      </c>
      <c r="AS610" s="71">
        <v>289</v>
      </c>
      <c r="AT610" s="71">
        <v>0</v>
      </c>
      <c r="AU610" s="71">
        <v>0</v>
      </c>
      <c r="AV610" s="71">
        <v>0</v>
      </c>
      <c r="AW610" s="71">
        <v>0</v>
      </c>
      <c r="AX610" s="71"/>
      <c r="AY610" s="72"/>
      <c r="AZ610" s="71">
        <v>4065.5149999999999</v>
      </c>
      <c r="BA610" s="71">
        <v>11409.79999999999</v>
      </c>
      <c r="BB610" s="71">
        <v>0</v>
      </c>
      <c r="BC610" s="71">
        <v>0</v>
      </c>
      <c r="BD610" s="71">
        <v>0</v>
      </c>
      <c r="BE610" s="71">
        <v>0</v>
      </c>
      <c r="BF610" s="71"/>
      <c r="BG610" s="72"/>
      <c r="BH610" s="71">
        <v>0</v>
      </c>
      <c r="BI610" s="71">
        <v>0</v>
      </c>
      <c r="BJ610" s="71">
        <v>7.9320000000000004</v>
      </c>
      <c r="BK610" s="71">
        <v>0</v>
      </c>
      <c r="BL610" s="71">
        <v>0</v>
      </c>
      <c r="BM610" s="71">
        <v>0</v>
      </c>
      <c r="BN610" s="72"/>
      <c r="BO610" s="71">
        <v>0</v>
      </c>
      <c r="BP610" s="71">
        <v>0</v>
      </c>
      <c r="BQ610" s="71">
        <v>2</v>
      </c>
      <c r="BR610" s="71">
        <v>0</v>
      </c>
      <c r="BS610" s="71">
        <v>0</v>
      </c>
      <c r="BT610" s="71">
        <v>0</v>
      </c>
      <c r="BU610"/>
      <c r="BV610" s="70">
        <v>7.9320000000000004</v>
      </c>
      <c r="BW610" s="70">
        <v>0</v>
      </c>
      <c r="BX610" s="70">
        <v>0</v>
      </c>
      <c r="BY610" s="70">
        <v>0</v>
      </c>
      <c r="BZ610" s="70">
        <v>0</v>
      </c>
      <c r="CA610" s="70">
        <v>0</v>
      </c>
      <c r="CB610" s="70">
        <v>0</v>
      </c>
      <c r="CC610" s="70">
        <v>0</v>
      </c>
      <c r="CD610" s="70">
        <v>0</v>
      </c>
    </row>
    <row r="611" spans="1:82">
      <c r="A611" s="70" t="s">
        <v>2507</v>
      </c>
      <c r="B611" s="70">
        <v>389</v>
      </c>
      <c r="C611" s="70">
        <v>15</v>
      </c>
      <c r="D611" s="70">
        <v>23</v>
      </c>
      <c r="E611" s="70">
        <v>2018</v>
      </c>
      <c r="F611" s="70" t="s">
        <v>183</v>
      </c>
      <c r="G611" s="70" t="s">
        <v>2493</v>
      </c>
      <c r="H611" s="70" t="s">
        <v>1859</v>
      </c>
      <c r="I611" s="148"/>
      <c r="J611" s="71">
        <v>112.47615776545167</v>
      </c>
      <c r="K611" s="71">
        <v>0.90790660234319964</v>
      </c>
      <c r="L611" s="71">
        <v>3.9445828707373169</v>
      </c>
      <c r="M611" s="71">
        <v>21.345364039146808</v>
      </c>
      <c r="N611" s="71">
        <v>12.587632150639717</v>
      </c>
      <c r="O611" s="71">
        <v>21.129464858773083</v>
      </c>
      <c r="P611" s="71">
        <v>19.549730338765329</v>
      </c>
      <c r="Q611" s="71">
        <v>1.24670099258851</v>
      </c>
      <c r="R611" s="71">
        <v>0</v>
      </c>
      <c r="S611" s="71">
        <v>2.3060790108821001</v>
      </c>
      <c r="T611" s="72"/>
      <c r="U611" s="71">
        <v>6254764</v>
      </c>
      <c r="V611" s="71">
        <v>469</v>
      </c>
      <c r="W611" s="71">
        <v>107</v>
      </c>
      <c r="X611" s="71">
        <v>6282</v>
      </c>
      <c r="Y611" s="71">
        <v>7578</v>
      </c>
      <c r="Z611" s="71">
        <v>12875</v>
      </c>
      <c r="AA611" s="71">
        <v>4090</v>
      </c>
      <c r="AB611" s="71">
        <v>19670</v>
      </c>
      <c r="AC611" s="71">
        <v>0</v>
      </c>
      <c r="AD611" s="71">
        <v>2.3060790108821001</v>
      </c>
      <c r="AE611" s="72"/>
      <c r="AF611" s="71">
        <v>61104896.983826652</v>
      </c>
      <c r="AG611" s="71">
        <v>796679.72536480613</v>
      </c>
      <c r="AH611" s="71">
        <v>828119.83524251927</v>
      </c>
      <c r="AI611" s="71">
        <v>36845875.642623663</v>
      </c>
      <c r="AJ611" s="71">
        <v>28210569.93952423</v>
      </c>
      <c r="AK611" s="71">
        <v>0</v>
      </c>
      <c r="AL611" s="71">
        <v>0</v>
      </c>
      <c r="AM611" s="71">
        <v>2707597.347698133</v>
      </c>
      <c r="AN611" s="71">
        <v>0</v>
      </c>
      <c r="AO611" s="71">
        <v>0</v>
      </c>
      <c r="AP611" s="71">
        <v>130493739.47428001</v>
      </c>
      <c r="AQ611" s="72"/>
      <c r="AR611" s="71">
        <v>852</v>
      </c>
      <c r="AS611" s="71">
        <v>299</v>
      </c>
      <c r="AT611" s="71">
        <v>0</v>
      </c>
      <c r="AU611" s="71">
        <v>0</v>
      </c>
      <c r="AV611" s="71">
        <v>0</v>
      </c>
      <c r="AW611" s="71">
        <v>0</v>
      </c>
      <c r="AX611" s="71"/>
      <c r="AY611" s="72"/>
      <c r="AZ611" s="71">
        <v>4244.7150000000001</v>
      </c>
      <c r="BA611" s="71">
        <v>12885</v>
      </c>
      <c r="BB611" s="71">
        <v>0</v>
      </c>
      <c r="BC611" s="71">
        <v>0</v>
      </c>
      <c r="BD611" s="71">
        <v>0</v>
      </c>
      <c r="BE611" s="71">
        <v>0</v>
      </c>
      <c r="BF611" s="71"/>
      <c r="BG611" s="72"/>
      <c r="BH611" s="71">
        <v>0</v>
      </c>
      <c r="BI611" s="71">
        <v>0</v>
      </c>
      <c r="BJ611" s="71">
        <v>11.847</v>
      </c>
      <c r="BK611" s="71">
        <v>0</v>
      </c>
      <c r="BL611" s="71">
        <v>0</v>
      </c>
      <c r="BM611" s="71">
        <v>0</v>
      </c>
      <c r="BN611" s="72"/>
      <c r="BO611" s="71">
        <v>0</v>
      </c>
      <c r="BP611" s="71">
        <v>0</v>
      </c>
      <c r="BQ611" s="71">
        <v>3</v>
      </c>
      <c r="BR611" s="71">
        <v>0</v>
      </c>
      <c r="BS611" s="71">
        <v>0</v>
      </c>
      <c r="BT611" s="71">
        <v>0</v>
      </c>
      <c r="BU611"/>
      <c r="BV611" s="70">
        <v>11.847</v>
      </c>
      <c r="BW611" s="70">
        <v>0</v>
      </c>
      <c r="BX611" s="70">
        <v>0</v>
      </c>
      <c r="BY611" s="70">
        <v>0</v>
      </c>
      <c r="BZ611" s="70">
        <v>0</v>
      </c>
      <c r="CA611" s="70">
        <v>0</v>
      </c>
      <c r="CB611" s="70">
        <v>0</v>
      </c>
      <c r="CC611" s="70">
        <v>0</v>
      </c>
      <c r="CD611" s="70">
        <v>0</v>
      </c>
    </row>
    <row r="612" spans="1:82">
      <c r="A612" s="70" t="s">
        <v>2508</v>
      </c>
      <c r="B612" s="70">
        <v>390</v>
      </c>
      <c r="C612" s="70">
        <v>16</v>
      </c>
      <c r="D612" s="70">
        <v>23</v>
      </c>
      <c r="E612" s="70">
        <v>2019</v>
      </c>
      <c r="F612" s="70" t="s">
        <v>158</v>
      </c>
      <c r="G612" s="70" t="s">
        <v>2493</v>
      </c>
      <c r="H612" s="70" t="s">
        <v>1859</v>
      </c>
      <c r="I612" s="148"/>
      <c r="J612" s="71">
        <v>125.45130509409357</v>
      </c>
      <c r="K612" s="71">
        <v>0.86267512019263271</v>
      </c>
      <c r="L612" s="71">
        <v>4.0113352247230951</v>
      </c>
      <c r="M612" s="71">
        <v>22.415920104197077</v>
      </c>
      <c r="N612" s="71">
        <v>12.655869836445239</v>
      </c>
      <c r="O612" s="71">
        <v>20.593642059045006</v>
      </c>
      <c r="P612" s="71">
        <v>19.43710463004663</v>
      </c>
      <c r="Q612" s="71">
        <v>1.21266752425864</v>
      </c>
      <c r="R612" s="71">
        <v>0</v>
      </c>
      <c r="S612" s="71">
        <v>2.7005007399516145</v>
      </c>
      <c r="T612" s="72"/>
      <c r="U612" s="71">
        <v>6961701</v>
      </c>
      <c r="V612" s="71">
        <v>469</v>
      </c>
      <c r="W612" s="71">
        <v>107</v>
      </c>
      <c r="X612" s="71">
        <v>6282</v>
      </c>
      <c r="Y612" s="71">
        <v>7763</v>
      </c>
      <c r="Z612" s="71">
        <v>12893</v>
      </c>
      <c r="AA612" s="71">
        <v>4036</v>
      </c>
      <c r="AB612" s="71">
        <v>19651</v>
      </c>
      <c r="AC612" s="71">
        <v>0</v>
      </c>
      <c r="AD612" s="71">
        <v>2.700500739951615</v>
      </c>
      <c r="AE612" s="72"/>
      <c r="AF612" s="71">
        <v>69614021.253186613</v>
      </c>
      <c r="AG612" s="71">
        <v>772078.41692081513</v>
      </c>
      <c r="AH612" s="71">
        <v>880036.67257606564</v>
      </c>
      <c r="AI612" s="71">
        <v>37671892.372326963</v>
      </c>
      <c r="AJ612" s="71">
        <v>26070663.33838417</v>
      </c>
      <c r="AK612" s="71">
        <v>0</v>
      </c>
      <c r="AL612" s="71">
        <v>0</v>
      </c>
      <c r="AM612" s="71">
        <v>2676318.2673512027</v>
      </c>
      <c r="AN612" s="71">
        <v>0</v>
      </c>
      <c r="AO612" s="71">
        <v>0</v>
      </c>
      <c r="AP612" s="71">
        <v>137685010.32074586</v>
      </c>
      <c r="AQ612" s="72"/>
      <c r="AR612" s="71">
        <v>895</v>
      </c>
      <c r="AS612" s="71">
        <v>304</v>
      </c>
      <c r="AT612" s="71">
        <v>0</v>
      </c>
      <c r="AU612" s="71">
        <v>0</v>
      </c>
      <c r="AV612" s="71">
        <v>0</v>
      </c>
      <c r="AW612" s="71">
        <v>0</v>
      </c>
      <c r="AX612" s="71"/>
      <c r="AY612" s="72"/>
      <c r="AZ612" s="71">
        <v>4504.4350000000031</v>
      </c>
      <c r="BA612" s="71">
        <v>12960.2</v>
      </c>
      <c r="BB612" s="71">
        <v>0</v>
      </c>
      <c r="BC612" s="71">
        <v>0</v>
      </c>
      <c r="BD612" s="71">
        <v>0</v>
      </c>
      <c r="BE612" s="71">
        <v>0</v>
      </c>
      <c r="BF612" s="71"/>
      <c r="BG612" s="72"/>
      <c r="BH612" s="71">
        <v>0</v>
      </c>
      <c r="BI612" s="71">
        <v>0</v>
      </c>
      <c r="BJ612" s="71">
        <v>9.8870000000000005</v>
      </c>
      <c r="BK612" s="71">
        <v>0</v>
      </c>
      <c r="BL612" s="71">
        <v>0</v>
      </c>
      <c r="BM612" s="71">
        <v>0</v>
      </c>
      <c r="BN612" s="72"/>
      <c r="BO612" s="71">
        <v>0</v>
      </c>
      <c r="BP612" s="71">
        <v>0</v>
      </c>
      <c r="BQ612" s="71">
        <v>3</v>
      </c>
      <c r="BR612" s="71">
        <v>0</v>
      </c>
      <c r="BS612" s="71">
        <v>0</v>
      </c>
      <c r="BT612" s="71">
        <v>0</v>
      </c>
      <c r="BU612"/>
      <c r="BV612" s="70">
        <v>9.8870000000000005</v>
      </c>
      <c r="BW612" s="70">
        <v>0</v>
      </c>
      <c r="BX612" s="70">
        <v>0</v>
      </c>
      <c r="BY612" s="70">
        <v>0</v>
      </c>
      <c r="BZ612" s="70">
        <v>0</v>
      </c>
      <c r="CA612" s="70">
        <v>0</v>
      </c>
      <c r="CB612" s="70">
        <v>0</v>
      </c>
      <c r="CC612" s="70">
        <v>0</v>
      </c>
      <c r="CD612" s="70">
        <v>0</v>
      </c>
    </row>
    <row r="613" spans="1:82">
      <c r="A613" s="70" t="s">
        <v>2509</v>
      </c>
      <c r="B613" s="70">
        <v>391</v>
      </c>
      <c r="C613" s="70">
        <v>17</v>
      </c>
      <c r="D613" s="70">
        <v>23</v>
      </c>
      <c r="E613" s="70">
        <v>2020</v>
      </c>
      <c r="F613" s="70" t="s">
        <v>159</v>
      </c>
      <c r="G613" s="70" t="s">
        <v>2493</v>
      </c>
      <c r="H613" s="70" t="s">
        <v>1859</v>
      </c>
      <c r="I613" s="148"/>
      <c r="J613" s="71">
        <v>111.8069945670574</v>
      </c>
      <c r="K613" s="71">
        <v>0.83005982478546658</v>
      </c>
      <c r="L613" s="71">
        <v>3.9690976596224665</v>
      </c>
      <c r="M613" s="71">
        <v>22.219143169996734</v>
      </c>
      <c r="N613" s="71">
        <v>14.827693819659716</v>
      </c>
      <c r="O613" s="71">
        <v>18.187084051673313</v>
      </c>
      <c r="P613" s="71">
        <v>18.300545664589009</v>
      </c>
      <c r="Q613" s="71">
        <v>1.15285902461908</v>
      </c>
      <c r="R613" s="71">
        <v>0</v>
      </c>
      <c r="S613" s="71">
        <v>2.6263236109878512</v>
      </c>
      <c r="T613" s="72"/>
      <c r="U613" s="71">
        <v>6311677</v>
      </c>
      <c r="V613" s="71">
        <v>446</v>
      </c>
      <c r="W613" s="71">
        <v>140</v>
      </c>
      <c r="X613" s="71">
        <v>6557</v>
      </c>
      <c r="Y613" s="71">
        <v>7841</v>
      </c>
      <c r="Z613" s="71">
        <v>12996</v>
      </c>
      <c r="AA613" s="71">
        <v>4039</v>
      </c>
      <c r="AB613" s="71">
        <v>19553</v>
      </c>
      <c r="AC613" s="71">
        <v>0</v>
      </c>
      <c r="AD613" s="71">
        <v>2.6263236109878512</v>
      </c>
      <c r="AE613" s="72"/>
      <c r="AF613" s="71">
        <v>64178004.670710027</v>
      </c>
      <c r="AG613" s="71">
        <v>670271.39631599188</v>
      </c>
      <c r="AH613" s="71">
        <v>903177.93091735512</v>
      </c>
      <c r="AI613" s="71">
        <v>37002136.487678088</v>
      </c>
      <c r="AJ613" s="71">
        <v>30948482.26002996</v>
      </c>
      <c r="AK613" s="71"/>
      <c r="AL613" s="71"/>
      <c r="AM613" s="71">
        <v>2551883.7383609507</v>
      </c>
      <c r="AN613" s="71"/>
      <c r="AO613" s="71"/>
      <c r="AP613" s="71">
        <v>136253956.48401237</v>
      </c>
      <c r="AQ613" s="72"/>
      <c r="AR613" s="71">
        <v>929</v>
      </c>
      <c r="AS613" s="71">
        <v>326</v>
      </c>
      <c r="AT613" s="71">
        <v>0</v>
      </c>
      <c r="AU613" s="71">
        <v>0</v>
      </c>
      <c r="AV613" s="71">
        <v>0</v>
      </c>
      <c r="AW613" s="71">
        <v>0</v>
      </c>
      <c r="AX613" s="71"/>
      <c r="AY613" s="72"/>
      <c r="AZ613" s="71">
        <v>4672.1850000000022</v>
      </c>
      <c r="BA613" s="71">
        <v>14905.9</v>
      </c>
      <c r="BB613" s="71">
        <v>0</v>
      </c>
      <c r="BC613" s="71">
        <v>0</v>
      </c>
      <c r="BD613" s="71">
        <v>0</v>
      </c>
      <c r="BE613" s="71">
        <v>0</v>
      </c>
      <c r="BF613" s="71"/>
      <c r="BG613" s="72"/>
      <c r="BH613" s="71">
        <v>0</v>
      </c>
      <c r="BI613" s="71">
        <v>0</v>
      </c>
      <c r="BJ613" s="71">
        <v>5.84</v>
      </c>
      <c r="BK613" s="71">
        <v>0</v>
      </c>
      <c r="BL613" s="71">
        <v>0</v>
      </c>
      <c r="BM613" s="71">
        <v>0</v>
      </c>
      <c r="BN613" s="72"/>
      <c r="BO613" s="71">
        <v>0</v>
      </c>
      <c r="BP613" s="71">
        <v>0</v>
      </c>
      <c r="BQ613" s="71">
        <v>2</v>
      </c>
      <c r="BR613" s="71">
        <v>0</v>
      </c>
      <c r="BS613" s="71">
        <v>0</v>
      </c>
      <c r="BT613" s="71">
        <v>0</v>
      </c>
      <c r="BU613"/>
      <c r="BV613" s="70">
        <v>5.84</v>
      </c>
      <c r="BW613" s="70">
        <v>0</v>
      </c>
      <c r="BX613" s="70">
        <v>0</v>
      </c>
      <c r="BY613" s="70">
        <v>0</v>
      </c>
      <c r="BZ613" s="70">
        <v>0</v>
      </c>
      <c r="CA613" s="70">
        <v>0</v>
      </c>
      <c r="CB613" s="70">
        <v>0</v>
      </c>
      <c r="CC613" s="70">
        <v>0</v>
      </c>
      <c r="CD613" s="70">
        <v>0</v>
      </c>
    </row>
    <row r="614" spans="1:82">
      <c r="A614" s="70" t="s">
        <v>2510</v>
      </c>
      <c r="B614" s="70">
        <v>391</v>
      </c>
      <c r="C614" s="70">
        <v>18</v>
      </c>
      <c r="D614" s="70">
        <v>23</v>
      </c>
      <c r="E614" s="70">
        <v>2021</v>
      </c>
      <c r="F614" s="70" t="s">
        <v>160</v>
      </c>
      <c r="G614" s="70" t="s">
        <v>2493</v>
      </c>
      <c r="H614" s="70" t="s">
        <v>1859</v>
      </c>
      <c r="I614" s="148"/>
      <c r="J614" s="71">
        <v>128.82655899560157</v>
      </c>
      <c r="K614" s="71">
        <v>0.89716879485311296</v>
      </c>
      <c r="L614" s="71">
        <v>3.6065642869823846</v>
      </c>
      <c r="M614" s="71">
        <v>20.445727943548778</v>
      </c>
      <c r="N614" s="71">
        <v>14.314246607034544</v>
      </c>
      <c r="O614" s="71">
        <v>17.614398247529518</v>
      </c>
      <c r="P614" s="71">
        <v>18.865236200609459</v>
      </c>
      <c r="Q614" s="71">
        <v>1.133994399873</v>
      </c>
      <c r="R614" s="71">
        <v>0</v>
      </c>
      <c r="S614" s="71">
        <v>2.3646592000022029</v>
      </c>
      <c r="T614" s="72"/>
      <c r="U614" s="71">
        <v>7928561</v>
      </c>
      <c r="V614" s="71">
        <v>446</v>
      </c>
      <c r="W614" s="71">
        <v>140</v>
      </c>
      <c r="X614" s="71">
        <v>6557</v>
      </c>
      <c r="Y614" s="71">
        <v>7905</v>
      </c>
      <c r="Z614" s="71">
        <v>12960</v>
      </c>
      <c r="AA614" s="71">
        <v>4060</v>
      </c>
      <c r="AB614" s="71">
        <v>19422</v>
      </c>
      <c r="AC614" s="71">
        <v>0</v>
      </c>
      <c r="AD614" s="71">
        <v>2.3646592000022029</v>
      </c>
      <c r="AE614" s="72"/>
      <c r="AF614" s="71">
        <v>76895305.925371319</v>
      </c>
      <c r="AG614" s="71">
        <v>747374.85812671448</v>
      </c>
      <c r="AH614" s="71">
        <v>808348.21895746153</v>
      </c>
      <c r="AI614" s="71">
        <v>39355356.635774225</v>
      </c>
      <c r="AJ614" s="71">
        <v>32866380.43113206</v>
      </c>
      <c r="AK614" s="71">
        <v>0</v>
      </c>
      <c r="AL614" s="71">
        <v>0</v>
      </c>
      <c r="AM614" s="71">
        <v>2549407.2290031486</v>
      </c>
      <c r="AN614" s="71">
        <v>0</v>
      </c>
      <c r="AO614" s="71">
        <v>0</v>
      </c>
      <c r="AP614" s="71">
        <v>153222173.29836494</v>
      </c>
      <c r="AQ614" s="72"/>
      <c r="AR614" s="71">
        <v>978</v>
      </c>
      <c r="AS614" s="71">
        <v>331</v>
      </c>
      <c r="AT614" s="71">
        <v>0</v>
      </c>
      <c r="AU614" s="71">
        <v>0</v>
      </c>
      <c r="AV614" s="71">
        <v>0</v>
      </c>
      <c r="AW614" s="71">
        <v>0</v>
      </c>
      <c r="AX614" s="71"/>
      <c r="AY614" s="72"/>
      <c r="AZ614" s="71">
        <v>4993.7150000000038</v>
      </c>
      <c r="BA614" s="71">
        <v>16205</v>
      </c>
      <c r="BB614" s="71">
        <v>0</v>
      </c>
      <c r="BC614" s="71">
        <v>0</v>
      </c>
      <c r="BD614" s="71">
        <v>0</v>
      </c>
      <c r="BE614" s="71">
        <v>0</v>
      </c>
      <c r="BF614" s="71"/>
      <c r="BG614" s="72"/>
      <c r="BH614" s="71">
        <v>0</v>
      </c>
      <c r="BI614" s="71">
        <v>0</v>
      </c>
      <c r="BJ614" s="71">
        <v>9.8079999999999998</v>
      </c>
      <c r="BK614" s="71">
        <v>0</v>
      </c>
      <c r="BL614" s="71">
        <v>0</v>
      </c>
      <c r="BM614" s="71">
        <v>0</v>
      </c>
      <c r="BN614" s="72"/>
      <c r="BO614" s="71">
        <v>0</v>
      </c>
      <c r="BP614" s="71">
        <v>0</v>
      </c>
      <c r="BQ614" s="71">
        <v>3</v>
      </c>
      <c r="BR614" s="71">
        <v>0</v>
      </c>
      <c r="BS614" s="71">
        <v>0</v>
      </c>
      <c r="BT614" s="71">
        <v>0</v>
      </c>
      <c r="BU614"/>
      <c r="BV614" s="70">
        <v>9.8079999999999998</v>
      </c>
      <c r="BW614" s="70">
        <v>0</v>
      </c>
      <c r="BX614" s="70">
        <v>0</v>
      </c>
      <c r="BY614" s="70">
        <v>0</v>
      </c>
      <c r="BZ614" s="70">
        <v>0</v>
      </c>
      <c r="CA614" s="70">
        <v>0</v>
      </c>
      <c r="CB614" s="70">
        <v>0</v>
      </c>
      <c r="CC614" s="70">
        <v>0</v>
      </c>
      <c r="CD614" s="70">
        <v>0</v>
      </c>
    </row>
    <row r="615" spans="1:82">
      <c r="A615" s="70" t="s">
        <v>2511</v>
      </c>
      <c r="B615" s="70">
        <v>391</v>
      </c>
      <c r="C615" s="70">
        <v>19</v>
      </c>
      <c r="D615" s="70">
        <v>23</v>
      </c>
      <c r="E615" s="70">
        <v>2022</v>
      </c>
      <c r="F615" s="70" t="s">
        <v>161</v>
      </c>
      <c r="G615" s="1064" t="s">
        <v>2493</v>
      </c>
      <c r="H615" s="70" t="s">
        <v>1859</v>
      </c>
      <c r="I615" s="148"/>
      <c r="J615" s="71">
        <v>110.71246420988047</v>
      </c>
      <c r="K615" s="71">
        <v>0.89262415514204718</v>
      </c>
      <c r="L615" s="71">
        <v>3.0608881448626386</v>
      </c>
      <c r="M615" s="71">
        <v>23.140157678245959</v>
      </c>
      <c r="N615" s="71">
        <v>18.554806933796506</v>
      </c>
      <c r="O615" s="71">
        <v>18.537936399605748</v>
      </c>
      <c r="P615" s="71">
        <v>18.774192123377318</v>
      </c>
      <c r="Q615" s="71">
        <v>1.1400733699921939</v>
      </c>
      <c r="R615" s="71">
        <v>0</v>
      </c>
      <c r="S615" s="71">
        <v>2.4331850102478092</v>
      </c>
      <c r="T615" s="72"/>
      <c r="U615" s="71">
        <v>7321477</v>
      </c>
      <c r="V615" s="71">
        <v>446</v>
      </c>
      <c r="W615" s="71">
        <v>140</v>
      </c>
      <c r="X615" s="71">
        <v>6557</v>
      </c>
      <c r="Y615" s="71">
        <v>8092</v>
      </c>
      <c r="Z615" s="71">
        <v>12959</v>
      </c>
      <c r="AA615" s="71">
        <v>4102</v>
      </c>
      <c r="AB615" s="71">
        <v>19366</v>
      </c>
      <c r="AC615" s="71">
        <v>0</v>
      </c>
      <c r="AD615" s="71">
        <v>2.4331850102478092</v>
      </c>
      <c r="AE615" s="72"/>
      <c r="AF615" s="71">
        <v>65973832.148364253</v>
      </c>
      <c r="AG615" s="71">
        <v>746704.52268807124</v>
      </c>
      <c r="AH615" s="71">
        <v>800026.22662222828</v>
      </c>
      <c r="AI615" s="71">
        <v>39413293.550382026</v>
      </c>
      <c r="AJ615" s="71">
        <v>35503375.896079518</v>
      </c>
      <c r="AK615" s="71">
        <v>0</v>
      </c>
      <c r="AL615" s="71">
        <v>0</v>
      </c>
      <c r="AM615" s="71">
        <v>2500679.1834882</v>
      </c>
      <c r="AN615" s="71">
        <v>0</v>
      </c>
      <c r="AO615" s="71">
        <v>0</v>
      </c>
      <c r="AP615" s="71">
        <v>144937911.52762428</v>
      </c>
      <c r="AQ615" s="72"/>
      <c r="AR615" s="71">
        <v>1031</v>
      </c>
      <c r="AS615" s="71">
        <v>333</v>
      </c>
      <c r="AT615" s="71">
        <v>0</v>
      </c>
      <c r="AU615" s="71">
        <v>0</v>
      </c>
      <c r="AV615" s="71">
        <v>0</v>
      </c>
      <c r="AW615" s="71">
        <v>0</v>
      </c>
      <c r="AX615" s="71"/>
      <c r="AY615" s="72"/>
      <c r="AZ615" s="71">
        <v>5323.3150000000041</v>
      </c>
      <c r="BA615" s="71">
        <v>17452.5</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2512</v>
      </c>
      <c r="B616" s="70">
        <v>391</v>
      </c>
      <c r="C616" s="70">
        <v>20</v>
      </c>
      <c r="D616" s="70">
        <v>23</v>
      </c>
      <c r="E616" s="70">
        <v>2023</v>
      </c>
      <c r="F616" s="70" t="s">
        <v>1539</v>
      </c>
      <c r="G616" s="1064" t="s">
        <v>2493</v>
      </c>
      <c r="H616" s="70" t="s">
        <v>1859</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1087</v>
      </c>
      <c r="AS616" s="71">
        <v>333</v>
      </c>
      <c r="AT616" s="71">
        <v>0</v>
      </c>
      <c r="AU616" s="71">
        <v>0</v>
      </c>
      <c r="AV616" s="71">
        <v>0</v>
      </c>
      <c r="AW616" s="71">
        <v>0</v>
      </c>
      <c r="AX616" s="71"/>
      <c r="AY616" s="72"/>
      <c r="AZ616" s="71">
        <v>5660.0450000000073</v>
      </c>
      <c r="BA616" s="71">
        <v>17449.400000000001</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2513</v>
      </c>
      <c r="B617" s="70">
        <v>391</v>
      </c>
      <c r="C617" s="70">
        <v>21</v>
      </c>
      <c r="D617" s="70">
        <v>23</v>
      </c>
      <c r="E617" s="70">
        <v>2024</v>
      </c>
      <c r="F617" s="70" t="s">
        <v>1554</v>
      </c>
      <c r="G617" s="70" t="s">
        <v>2493</v>
      </c>
      <c r="H617" s="70" t="s">
        <v>1859</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1555</v>
      </c>
      <c r="B618" s="70">
        <v>511</v>
      </c>
      <c r="C618" s="70">
        <v>1</v>
      </c>
      <c r="D618" s="70">
        <v>31</v>
      </c>
      <c r="E618" s="70">
        <v>1990</v>
      </c>
      <c r="F618" s="70" t="s">
        <v>787</v>
      </c>
      <c r="G618" s="70" t="s">
        <v>1556</v>
      </c>
      <c r="H618" s="70" t="s">
        <v>1557</v>
      </c>
      <c r="I618" s="148"/>
      <c r="J618" s="71">
        <v>21056.914199969211</v>
      </c>
      <c r="K618" s="71">
        <v>1775.9950918613399</v>
      </c>
      <c r="L618" s="71">
        <v>3880.386061699206</v>
      </c>
      <c r="M618" s="71">
        <v>5769.648871827183</v>
      </c>
      <c r="N618" s="71">
        <v>9496.7870576817058</v>
      </c>
      <c r="O618" s="71">
        <v>4397.9906905710386</v>
      </c>
      <c r="P618" s="71">
        <v>4196.4392386889831</v>
      </c>
      <c r="Q618" s="71">
        <v>347.58780856634701</v>
      </c>
      <c r="R618" s="71">
        <v>810.80260761432851</v>
      </c>
      <c r="S618" s="71">
        <v>283.04507999999993</v>
      </c>
      <c r="T618" s="72"/>
      <c r="U618" s="71">
        <v>591203436</v>
      </c>
      <c r="V618" s="71">
        <v>324954</v>
      </c>
      <c r="W618" s="71">
        <v>45387</v>
      </c>
      <c r="X618" s="71">
        <v>1934712</v>
      </c>
      <c r="Y618" s="71">
        <v>2031612</v>
      </c>
      <c r="Z618" s="71">
        <v>1808945</v>
      </c>
      <c r="AA618" s="71">
        <v>1018942</v>
      </c>
      <c r="AB618" s="71">
        <v>5643647</v>
      </c>
      <c r="AC618" s="71">
        <v>140432471</v>
      </c>
      <c r="AD618" s="71">
        <v>283.04507999999993</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1558</v>
      </c>
      <c r="B619" s="70">
        <v>512</v>
      </c>
      <c r="C619" s="70">
        <v>2</v>
      </c>
      <c r="D619" s="70">
        <v>31</v>
      </c>
      <c r="E619" s="70">
        <v>2005</v>
      </c>
      <c r="F619" s="70" t="s">
        <v>789</v>
      </c>
      <c r="G619" s="70" t="s">
        <v>1556</v>
      </c>
      <c r="H619" s="70" t="s">
        <v>1557</v>
      </c>
      <c r="I619" s="148"/>
      <c r="J619" s="71">
        <v>17627.648033993861</v>
      </c>
      <c r="K619" s="71">
        <v>799.05105339900922</v>
      </c>
      <c r="L619" s="71">
        <v>3314.682372794714</v>
      </c>
      <c r="M619" s="71">
        <v>9983.0466764262492</v>
      </c>
      <c r="N619" s="71">
        <v>12657.43446834872</v>
      </c>
      <c r="O619" s="71">
        <v>5848.3582462009072</v>
      </c>
      <c r="P619" s="71">
        <v>4121.990448872144</v>
      </c>
      <c r="Q619" s="71">
        <v>331.68583694537602</v>
      </c>
      <c r="R619" s="71">
        <v>1012.111646411446</v>
      </c>
      <c r="S619" s="71">
        <v>491.37654990587021</v>
      </c>
      <c r="T619" s="72"/>
      <c r="U619" s="71">
        <v>544436538</v>
      </c>
      <c r="V619" s="71">
        <v>243740</v>
      </c>
      <c r="W619" s="71">
        <v>29434</v>
      </c>
      <c r="X619" s="71">
        <v>1621218</v>
      </c>
      <c r="Y619" s="71">
        <v>2580577</v>
      </c>
      <c r="Z619" s="71">
        <v>2783620</v>
      </c>
      <c r="AA619" s="71">
        <v>819699</v>
      </c>
      <c r="AB619" s="71">
        <v>5629970</v>
      </c>
      <c r="AC619" s="71">
        <v>178970988</v>
      </c>
      <c r="AD619" s="71">
        <v>491.37654990587032</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1559</v>
      </c>
      <c r="B620" s="70">
        <v>513</v>
      </c>
      <c r="C620" s="70">
        <v>3</v>
      </c>
      <c r="D620" s="70">
        <v>31</v>
      </c>
      <c r="E620" s="70">
        <v>2006</v>
      </c>
      <c r="F620" s="70" t="s">
        <v>790</v>
      </c>
      <c r="G620" s="70" t="s">
        <v>1556</v>
      </c>
      <c r="H620" s="70" t="s">
        <v>1557</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1560</v>
      </c>
      <c r="B621" s="70">
        <v>514</v>
      </c>
      <c r="C621" s="70">
        <v>4</v>
      </c>
      <c r="D621" s="70">
        <v>31</v>
      </c>
      <c r="E621" s="70">
        <v>2007</v>
      </c>
      <c r="F621" s="70" t="s">
        <v>791</v>
      </c>
      <c r="G621" s="70" t="s">
        <v>1556</v>
      </c>
      <c r="H621" s="70" t="s">
        <v>1557</v>
      </c>
      <c r="I621" s="148"/>
      <c r="J621" s="71">
        <v>17460.3986412671</v>
      </c>
      <c r="K621" s="71">
        <v>683.25554757769225</v>
      </c>
      <c r="L621" s="71">
        <v>2998.6304200203408</v>
      </c>
      <c r="M621" s="71">
        <v>9539.3629637306894</v>
      </c>
      <c r="N621" s="71">
        <v>12807.31170354331</v>
      </c>
      <c r="O621" s="71">
        <v>5581.7556049553341</v>
      </c>
      <c r="P621" s="71">
        <v>4056.783447961418</v>
      </c>
      <c r="Q621" s="71">
        <v>346.58429521305999</v>
      </c>
      <c r="R621" s="71">
        <v>946.18843866757391</v>
      </c>
      <c r="S621" s="71">
        <v>412.15889493322459</v>
      </c>
      <c r="T621" s="72"/>
      <c r="U621" s="71">
        <v>573403234</v>
      </c>
      <c r="V621" s="71">
        <v>227330</v>
      </c>
      <c r="W621" s="71">
        <v>36538</v>
      </c>
      <c r="X621" s="71">
        <v>1940407</v>
      </c>
      <c r="Y621" s="71">
        <v>2618005</v>
      </c>
      <c r="Z621" s="71">
        <v>2761804</v>
      </c>
      <c r="AA621" s="71">
        <v>794435</v>
      </c>
      <c r="AB621" s="71">
        <v>5571770</v>
      </c>
      <c r="AC621" s="71">
        <v>172114498</v>
      </c>
      <c r="AD621" s="71">
        <v>412.15889493322447</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1561</v>
      </c>
      <c r="B622" s="70">
        <v>515</v>
      </c>
      <c r="C622" s="70">
        <v>5</v>
      </c>
      <c r="D622" s="70">
        <v>31</v>
      </c>
      <c r="E622" s="70">
        <v>2008</v>
      </c>
      <c r="F622" s="70" t="s">
        <v>792</v>
      </c>
      <c r="G622" s="70" t="s">
        <v>1556</v>
      </c>
      <c r="H622" s="70" t="s">
        <v>1557</v>
      </c>
      <c r="I622" s="148"/>
      <c r="J622" s="71">
        <v>17082.16139751783</v>
      </c>
      <c r="K622" s="71">
        <v>599.66433827719482</v>
      </c>
      <c r="L622" s="71">
        <v>2589.2041935894722</v>
      </c>
      <c r="M622" s="71">
        <v>11161.97841631033</v>
      </c>
      <c r="N622" s="71">
        <v>13074.5909225823</v>
      </c>
      <c r="O622" s="71">
        <v>5373.5785064450993</v>
      </c>
      <c r="P622" s="71">
        <v>3932.5848593862211</v>
      </c>
      <c r="Q622" s="71">
        <v>339.249353716494</v>
      </c>
      <c r="R622" s="71">
        <v>908.70786110256813</v>
      </c>
      <c r="S622" s="71">
        <v>384.72268363000711</v>
      </c>
      <c r="T622" s="72"/>
      <c r="U622" s="71">
        <v>589417868</v>
      </c>
      <c r="V622" s="71">
        <v>227330</v>
      </c>
      <c r="W622" s="71">
        <v>36538</v>
      </c>
      <c r="X622" s="71">
        <v>1940407</v>
      </c>
      <c r="Y622" s="71">
        <v>2637145</v>
      </c>
      <c r="Z622" s="71">
        <v>2752119</v>
      </c>
      <c r="AA622" s="71">
        <v>770992</v>
      </c>
      <c r="AB622" s="71">
        <v>5543556</v>
      </c>
      <c r="AC622" s="71">
        <v>171642412</v>
      </c>
      <c r="AD622" s="71">
        <v>384.72268363000711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1562</v>
      </c>
      <c r="B623" s="70">
        <v>516</v>
      </c>
      <c r="C623" s="70">
        <v>6</v>
      </c>
      <c r="D623" s="70">
        <v>31</v>
      </c>
      <c r="E623" s="70">
        <v>2009</v>
      </c>
      <c r="F623" s="70" t="s">
        <v>176</v>
      </c>
      <c r="G623" s="70" t="s">
        <v>1556</v>
      </c>
      <c r="H623" s="70" t="s">
        <v>1557</v>
      </c>
      <c r="I623" s="148"/>
      <c r="J623" s="71">
        <v>14913.9440914926</v>
      </c>
      <c r="K623" s="71">
        <v>476.99614120734361</v>
      </c>
      <c r="L623" s="71">
        <v>2956.113425414519</v>
      </c>
      <c r="M623" s="71">
        <v>9392.0366026625816</v>
      </c>
      <c r="N623" s="71">
        <v>11303.244424064391</v>
      </c>
      <c r="O623" s="71">
        <v>5449.7267960308754</v>
      </c>
      <c r="P623" s="71">
        <v>3785.695844653344</v>
      </c>
      <c r="Q623" s="71">
        <v>321.85353596677197</v>
      </c>
      <c r="R623" s="71">
        <v>831.85811892021889</v>
      </c>
      <c r="S623" s="71">
        <v>354.77146202964161</v>
      </c>
      <c r="T623" s="72"/>
      <c r="U623" s="71">
        <v>519677609</v>
      </c>
      <c r="V623" s="71">
        <v>221470</v>
      </c>
      <c r="W623" s="71">
        <v>47803</v>
      </c>
      <c r="X623" s="71">
        <v>2061970</v>
      </c>
      <c r="Y623" s="71">
        <v>2654310</v>
      </c>
      <c r="Z623" s="71">
        <v>2754970</v>
      </c>
      <c r="AA623" s="71">
        <v>761946</v>
      </c>
      <c r="AB623" s="71">
        <v>5520894</v>
      </c>
      <c r="AC623" s="71">
        <v>153289547</v>
      </c>
      <c r="AD623" s="71">
        <v>354.77146202964173</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62.795999999999999</v>
      </c>
      <c r="BI623" s="71">
        <v>172.185</v>
      </c>
      <c r="BJ623" s="71">
        <v>15895.125</v>
      </c>
      <c r="BK623" s="71">
        <v>1864.0920000000001</v>
      </c>
      <c r="BL623" s="71">
        <v>1965.1257380000002</v>
      </c>
      <c r="BM623" s="71">
        <v>9.3000000000000007</v>
      </c>
      <c r="BN623" s="72"/>
      <c r="BO623" s="71">
        <v>9</v>
      </c>
      <c r="BP623" s="71">
        <v>6</v>
      </c>
      <c r="BQ623" s="71">
        <v>223</v>
      </c>
      <c r="BR623" s="71">
        <v>30</v>
      </c>
      <c r="BS623" s="71">
        <v>246</v>
      </c>
      <c r="BT623" s="71">
        <v>1</v>
      </c>
      <c r="BU623"/>
      <c r="BV623" s="70">
        <v>16837.907738000002</v>
      </c>
      <c r="BW623" s="70">
        <v>363.80099999999999</v>
      </c>
      <c r="BX623" s="70">
        <v>2147.194</v>
      </c>
      <c r="BY623" s="70">
        <v>96.075000000000003</v>
      </c>
      <c r="BZ623" s="70">
        <v>523.64599999999996</v>
      </c>
      <c r="CA623" s="70">
        <v>0</v>
      </c>
      <c r="CB623" s="70">
        <v>0</v>
      </c>
      <c r="CC623" s="70">
        <v>0</v>
      </c>
      <c r="CD623" s="70">
        <v>0</v>
      </c>
    </row>
    <row r="624" spans="1:82">
      <c r="A624" s="70" t="s">
        <v>1563</v>
      </c>
      <c r="B624" s="70">
        <v>517</v>
      </c>
      <c r="C624" s="70">
        <v>7</v>
      </c>
      <c r="D624" s="70">
        <v>31</v>
      </c>
      <c r="E624" s="70">
        <v>2010</v>
      </c>
      <c r="F624" s="70" t="s">
        <v>177</v>
      </c>
      <c r="G624" s="70" t="s">
        <v>1556</v>
      </c>
      <c r="H624" s="70" t="s">
        <v>1557</v>
      </c>
      <c r="I624" s="148"/>
      <c r="J624" s="71">
        <v>15205.167769580719</v>
      </c>
      <c r="K624" s="71">
        <v>497.46224478213179</v>
      </c>
      <c r="L624" s="71">
        <v>2691.252322958338</v>
      </c>
      <c r="M624" s="71">
        <v>8407.1826464545811</v>
      </c>
      <c r="N624" s="71">
        <v>11182.04635611149</v>
      </c>
      <c r="O624" s="71">
        <v>5431.4273702772989</v>
      </c>
      <c r="P624" s="71">
        <v>3833.0024453178789</v>
      </c>
      <c r="Q624" s="71">
        <v>334.54836466635101</v>
      </c>
      <c r="R624" s="71">
        <v>876.65249507004137</v>
      </c>
      <c r="S624" s="71">
        <v>336.7357135597735</v>
      </c>
      <c r="T624" s="72"/>
      <c r="U624" s="71">
        <v>593095390</v>
      </c>
      <c r="V624" s="71">
        <v>221470</v>
      </c>
      <c r="W624" s="71">
        <v>47803</v>
      </c>
      <c r="X624" s="71">
        <v>2061970</v>
      </c>
      <c r="Y624" s="71">
        <v>2670572</v>
      </c>
      <c r="Z624" s="71">
        <v>2758478</v>
      </c>
      <c r="AA624" s="71">
        <v>752201</v>
      </c>
      <c r="AB624" s="71">
        <v>5498916</v>
      </c>
      <c r="AC624" s="71">
        <v>153088568</v>
      </c>
      <c r="AD624" s="71">
        <v>336.73571355977339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59.917000000000002</v>
      </c>
      <c r="BI624" s="71">
        <v>154.56200000000001</v>
      </c>
      <c r="BJ624" s="71">
        <v>15625.664000000001</v>
      </c>
      <c r="BK624" s="71">
        <v>2750.701</v>
      </c>
      <c r="BL624" s="71">
        <v>1879.5830000000003</v>
      </c>
      <c r="BM624" s="71">
        <v>8.02</v>
      </c>
      <c r="BN624" s="72"/>
      <c r="BO624" s="71">
        <v>7</v>
      </c>
      <c r="BP624" s="71">
        <v>6</v>
      </c>
      <c r="BQ624" s="71">
        <v>219</v>
      </c>
      <c r="BR624" s="71">
        <v>31</v>
      </c>
      <c r="BS624" s="71">
        <v>251</v>
      </c>
      <c r="BT624" s="71">
        <v>1</v>
      </c>
      <c r="BU624"/>
      <c r="BV624" s="70">
        <v>17169.789000000001</v>
      </c>
      <c r="BW624" s="70">
        <v>349.64600000000002</v>
      </c>
      <c r="BX624" s="70">
        <v>2330.335</v>
      </c>
      <c r="BY624" s="70">
        <v>110.264</v>
      </c>
      <c r="BZ624" s="70">
        <v>508.154</v>
      </c>
      <c r="CA624" s="70">
        <v>0</v>
      </c>
      <c r="CB624" s="70">
        <v>5.0010000000000003</v>
      </c>
      <c r="CC624" s="70">
        <v>5.258</v>
      </c>
      <c r="CD624" s="70">
        <v>0</v>
      </c>
    </row>
    <row r="625" spans="1:82">
      <c r="A625" s="70" t="s">
        <v>1564</v>
      </c>
      <c r="B625" s="70">
        <v>518</v>
      </c>
      <c r="C625" s="70">
        <v>8</v>
      </c>
      <c r="D625" s="70">
        <v>31</v>
      </c>
      <c r="E625" s="70">
        <v>2011</v>
      </c>
      <c r="F625" s="70" t="s">
        <v>178</v>
      </c>
      <c r="G625" s="70" t="s">
        <v>1556</v>
      </c>
      <c r="H625" s="70" t="s">
        <v>1557</v>
      </c>
      <c r="I625" s="148"/>
      <c r="J625" s="71">
        <v>16414.9533092577</v>
      </c>
      <c r="K625" s="71">
        <v>697.03713618655365</v>
      </c>
      <c r="L625" s="71">
        <v>2511.134514993023</v>
      </c>
      <c r="M625" s="71">
        <v>10620.63531533829</v>
      </c>
      <c r="N625" s="71">
        <v>13536.14386784005</v>
      </c>
      <c r="O625" s="71">
        <v>5347.2582870544175</v>
      </c>
      <c r="P625" s="71">
        <v>3671.2162598458826</v>
      </c>
      <c r="Q625" s="71">
        <v>384.16428507418402</v>
      </c>
      <c r="R625" s="71">
        <v>896.91961968373732</v>
      </c>
      <c r="S625" s="71">
        <v>363.01219709667612</v>
      </c>
      <c r="T625" s="72"/>
      <c r="U625" s="71">
        <v>603017591</v>
      </c>
      <c r="V625" s="71">
        <v>221470</v>
      </c>
      <c r="W625" s="71">
        <v>47803</v>
      </c>
      <c r="X625" s="71">
        <v>2061970</v>
      </c>
      <c r="Y625" s="71">
        <v>2685761</v>
      </c>
      <c r="Z625" s="71">
        <v>2774730</v>
      </c>
      <c r="AA625" s="71">
        <v>741891</v>
      </c>
      <c r="AB625" s="71">
        <v>5474216</v>
      </c>
      <c r="AC625" s="71">
        <v>156368744</v>
      </c>
      <c r="AD625" s="71">
        <v>363.01219709667612</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18.484999999999999</v>
      </c>
      <c r="BI625" s="71">
        <v>102.20399999999999</v>
      </c>
      <c r="BJ625" s="71">
        <v>16054.81</v>
      </c>
      <c r="BK625" s="71">
        <v>3323.3670000000002</v>
      </c>
      <c r="BL625" s="71">
        <v>2044.6410249999999</v>
      </c>
      <c r="BM625" s="71">
        <v>8.14</v>
      </c>
      <c r="BN625" s="72"/>
      <c r="BO625" s="71">
        <v>2</v>
      </c>
      <c r="BP625" s="71">
        <v>5</v>
      </c>
      <c r="BQ625" s="71">
        <v>216</v>
      </c>
      <c r="BR625" s="71">
        <v>32</v>
      </c>
      <c r="BS625" s="71">
        <v>257</v>
      </c>
      <c r="BT625" s="71">
        <v>1</v>
      </c>
      <c r="BU625"/>
      <c r="BV625" s="70">
        <v>17714.317025</v>
      </c>
      <c r="BW625" s="70">
        <v>406.553</v>
      </c>
      <c r="BX625" s="70">
        <v>2858.4050000000002</v>
      </c>
      <c r="BY625" s="70">
        <v>60.698999999999998</v>
      </c>
      <c r="BZ625" s="70">
        <v>498.54</v>
      </c>
      <c r="CA625" s="70">
        <v>0</v>
      </c>
      <c r="CB625" s="70">
        <v>7.218</v>
      </c>
      <c r="CC625" s="70">
        <v>5.915</v>
      </c>
      <c r="CD625" s="70">
        <v>0</v>
      </c>
    </row>
    <row r="626" spans="1:82">
      <c r="A626" s="70" t="s">
        <v>1565</v>
      </c>
      <c r="B626" s="70">
        <v>519</v>
      </c>
      <c r="C626" s="70">
        <v>9</v>
      </c>
      <c r="D626" s="70">
        <v>31</v>
      </c>
      <c r="E626" s="70">
        <v>2012</v>
      </c>
      <c r="F626" s="70" t="s">
        <v>179</v>
      </c>
      <c r="G626" s="70" t="s">
        <v>1556</v>
      </c>
      <c r="H626" s="70" t="s">
        <v>1557</v>
      </c>
      <c r="I626" s="148"/>
      <c r="J626" s="71">
        <v>17385.330702274969</v>
      </c>
      <c r="K626" s="71">
        <v>785.23929253990707</v>
      </c>
      <c r="L626" s="71">
        <v>2533.6600550497142</v>
      </c>
      <c r="M626" s="71">
        <v>13190.79531631339</v>
      </c>
      <c r="N626" s="71">
        <v>15001.624620457769</v>
      </c>
      <c r="O626" s="71">
        <v>5345.8855754701444</v>
      </c>
      <c r="P626" s="71">
        <v>3664.0305921742215</v>
      </c>
      <c r="Q626" s="71">
        <v>416.71845914647201</v>
      </c>
      <c r="R626" s="71">
        <v>941.26483350125932</v>
      </c>
      <c r="S626" s="71">
        <v>401.58745175038001</v>
      </c>
      <c r="T626" s="72"/>
      <c r="U626" s="71">
        <v>611928517</v>
      </c>
      <c r="V626" s="71">
        <v>221470</v>
      </c>
      <c r="W626" s="71">
        <v>47803</v>
      </c>
      <c r="X626" s="71">
        <v>2061970</v>
      </c>
      <c r="Y626" s="71">
        <v>2709610</v>
      </c>
      <c r="Z626" s="71">
        <v>2796020</v>
      </c>
      <c r="AA626" s="71">
        <v>736250</v>
      </c>
      <c r="AB626" s="71">
        <v>5465451</v>
      </c>
      <c r="AC626" s="71">
        <v>159849558</v>
      </c>
      <c r="AD626" s="71">
        <v>401.58745175038013</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23.626000000000001</v>
      </c>
      <c r="BI626" s="71">
        <v>111.22499999999999</v>
      </c>
      <c r="BJ626" s="71">
        <v>15214.433000000001</v>
      </c>
      <c r="BK626" s="71">
        <v>3460.67</v>
      </c>
      <c r="BL626" s="71">
        <v>1877.8700000000001</v>
      </c>
      <c r="BM626" s="71">
        <v>8.59</v>
      </c>
      <c r="BN626" s="72"/>
      <c r="BO626" s="71">
        <v>3</v>
      </c>
      <c r="BP626" s="71">
        <v>5</v>
      </c>
      <c r="BQ626" s="71">
        <v>223</v>
      </c>
      <c r="BR626" s="71">
        <v>32</v>
      </c>
      <c r="BS626" s="71">
        <v>259</v>
      </c>
      <c r="BT626" s="71">
        <v>1</v>
      </c>
      <c r="BU626"/>
      <c r="BV626" s="70">
        <v>17277.739000000001</v>
      </c>
      <c r="BW626" s="70">
        <v>264.67700000000002</v>
      </c>
      <c r="BX626" s="70">
        <v>2680.83</v>
      </c>
      <c r="BY626" s="70">
        <v>39.994</v>
      </c>
      <c r="BZ626" s="70">
        <v>420.61399999999998</v>
      </c>
      <c r="CA626" s="70">
        <v>0</v>
      </c>
      <c r="CB626" s="70">
        <v>9.0109999999999992</v>
      </c>
      <c r="CC626" s="70">
        <v>3.5489999999999999</v>
      </c>
      <c r="CD626" s="70">
        <v>0</v>
      </c>
    </row>
    <row r="627" spans="1:82">
      <c r="A627" s="70" t="s">
        <v>1566</v>
      </c>
      <c r="B627" s="70">
        <v>520</v>
      </c>
      <c r="C627" s="70">
        <v>10</v>
      </c>
      <c r="D627" s="70">
        <v>31</v>
      </c>
      <c r="E627" s="70">
        <v>2013</v>
      </c>
      <c r="F627" s="70" t="s">
        <v>180</v>
      </c>
      <c r="G627" s="70" t="s">
        <v>1556</v>
      </c>
      <c r="H627" s="70" t="s">
        <v>1557</v>
      </c>
      <c r="I627" s="148"/>
      <c r="J627" s="71">
        <v>17759.18024590546</v>
      </c>
      <c r="K627" s="71">
        <v>649.00295370922743</v>
      </c>
      <c r="L627" s="71">
        <v>2237.421611813355</v>
      </c>
      <c r="M627" s="71">
        <v>12267.75501235921</v>
      </c>
      <c r="N627" s="71">
        <v>14633.931681599161</v>
      </c>
      <c r="O627" s="71">
        <v>5174.2961453317612</v>
      </c>
      <c r="P627" s="71">
        <v>3693.2423883459833</v>
      </c>
      <c r="Q627" s="71">
        <v>422.59326578870298</v>
      </c>
      <c r="R627" s="71">
        <v>959.8449233407307</v>
      </c>
      <c r="S627" s="71">
        <v>383.78928037763222</v>
      </c>
      <c r="T627" s="72"/>
      <c r="U627" s="71">
        <v>636467257</v>
      </c>
      <c r="V627" s="71">
        <v>221470</v>
      </c>
      <c r="W627" s="71">
        <v>47803</v>
      </c>
      <c r="X627" s="71">
        <v>2061970</v>
      </c>
      <c r="Y627" s="71">
        <v>2727383</v>
      </c>
      <c r="Z627" s="71">
        <v>2827105</v>
      </c>
      <c r="AA627" s="71">
        <v>739334</v>
      </c>
      <c r="AB627" s="71">
        <v>5463045</v>
      </c>
      <c r="AC627" s="71">
        <v>159115230</v>
      </c>
      <c r="AD627" s="71">
        <v>383.78928037763222</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39.807000000000002</v>
      </c>
      <c r="BI627" s="71">
        <v>132.83700000000002</v>
      </c>
      <c r="BJ627" s="71">
        <v>17619.312999999998</v>
      </c>
      <c r="BK627" s="71">
        <v>3544.5230000000001</v>
      </c>
      <c r="BL627" s="71">
        <v>2176.0389999999998</v>
      </c>
      <c r="BM627" s="71">
        <v>9.33</v>
      </c>
      <c r="BN627" s="72"/>
      <c r="BO627" s="71">
        <v>5</v>
      </c>
      <c r="BP627" s="71">
        <v>7</v>
      </c>
      <c r="BQ627" s="71">
        <v>232</v>
      </c>
      <c r="BR627" s="71">
        <v>34</v>
      </c>
      <c r="BS627" s="71">
        <v>258</v>
      </c>
      <c r="BT627" s="71">
        <v>1</v>
      </c>
      <c r="BU627"/>
      <c r="BV627" s="70">
        <v>19622.749</v>
      </c>
      <c r="BW627" s="70">
        <v>475.74599999999998</v>
      </c>
      <c r="BX627" s="70">
        <v>2831.3809999999999</v>
      </c>
      <c r="BY627" s="70">
        <v>58.761000000000003</v>
      </c>
      <c r="BZ627" s="70">
        <v>520.82899999999995</v>
      </c>
      <c r="CA627" s="70">
        <v>0</v>
      </c>
      <c r="CB627" s="70">
        <v>8.8339999999999996</v>
      </c>
      <c r="CC627" s="70">
        <v>3.5489999999999999</v>
      </c>
      <c r="CD627" s="70">
        <v>0</v>
      </c>
    </row>
    <row r="628" spans="1:82">
      <c r="A628" s="70" t="s">
        <v>1567</v>
      </c>
      <c r="B628" s="70">
        <v>521</v>
      </c>
      <c r="C628" s="70">
        <v>11</v>
      </c>
      <c r="D628" s="70">
        <v>31</v>
      </c>
      <c r="E628" s="70">
        <v>2014</v>
      </c>
      <c r="F628" s="70" t="s">
        <v>181</v>
      </c>
      <c r="G628" s="70" t="s">
        <v>1556</v>
      </c>
      <c r="H628" s="70" t="s">
        <v>1557</v>
      </c>
      <c r="I628" s="148"/>
      <c r="J628" s="71">
        <v>16717.59653911275</v>
      </c>
      <c r="K628" s="71">
        <v>643.19885235622257</v>
      </c>
      <c r="L628" s="71">
        <v>2025.834129244354</v>
      </c>
      <c r="M628" s="71">
        <v>12576.17879975548</v>
      </c>
      <c r="N628" s="71">
        <v>15556.74160075375</v>
      </c>
      <c r="O628" s="71">
        <v>4935.4105530307888</v>
      </c>
      <c r="P628" s="71">
        <v>3701.8643792177731</v>
      </c>
      <c r="Q628" s="71">
        <v>403.12360552835702</v>
      </c>
      <c r="R628" s="71">
        <v>973.51065954417561</v>
      </c>
      <c r="S628" s="71">
        <v>377.62782276180218</v>
      </c>
      <c r="T628" s="72"/>
      <c r="U628" s="71">
        <v>665412555</v>
      </c>
      <c r="V628" s="71">
        <v>190709</v>
      </c>
      <c r="W628" s="71">
        <v>44181</v>
      </c>
      <c r="X628" s="71">
        <v>2009602</v>
      </c>
      <c r="Y628" s="71">
        <v>2738172</v>
      </c>
      <c r="Z628" s="71">
        <v>2840103</v>
      </c>
      <c r="AA628" s="71">
        <v>737228</v>
      </c>
      <c r="AB628" s="71">
        <v>5431658</v>
      </c>
      <c r="AC628" s="71">
        <v>161888065</v>
      </c>
      <c r="AD628" s="71">
        <v>377.62782276180218</v>
      </c>
      <c r="AE628" s="72"/>
      <c r="AF628" s="71"/>
      <c r="AG628" s="71"/>
      <c r="AH628" s="71"/>
      <c r="AI628" s="71"/>
      <c r="AJ628" s="71"/>
      <c r="AK628" s="71"/>
      <c r="AL628" s="71"/>
      <c r="AM628" s="71"/>
      <c r="AN628" s="71"/>
      <c r="AO628" s="71"/>
      <c r="AP628" s="71"/>
      <c r="AQ628" s="72"/>
      <c r="AR628" s="71">
        <v>25204</v>
      </c>
      <c r="AS628" s="71">
        <v>3543</v>
      </c>
      <c r="AT628" s="71">
        <v>55</v>
      </c>
      <c r="AU628" s="71">
        <v>4</v>
      </c>
      <c r="AV628" s="71">
        <v>0</v>
      </c>
      <c r="AW628" s="71">
        <v>48</v>
      </c>
      <c r="AX628" s="71"/>
      <c r="AY628" s="72"/>
      <c r="AZ628" s="71">
        <v>115467.11500000001</v>
      </c>
      <c r="BA628" s="71">
        <v>482683.30499999988</v>
      </c>
      <c r="BB628" s="71">
        <v>319907.09999999998</v>
      </c>
      <c r="BC628" s="71">
        <v>17550</v>
      </c>
      <c r="BD628" s="71">
        <v>0</v>
      </c>
      <c r="BE628" s="71">
        <v>41730.300000000003</v>
      </c>
      <c r="BF628" s="71"/>
      <c r="BG628" s="72"/>
      <c r="BH628" s="71">
        <v>36.408000000000001</v>
      </c>
      <c r="BI628" s="71">
        <v>135.88299999999998</v>
      </c>
      <c r="BJ628" s="71">
        <v>17170.344000000001</v>
      </c>
      <c r="BK628" s="71">
        <v>2919.42</v>
      </c>
      <c r="BL628" s="71">
        <v>2209.6759999999999</v>
      </c>
      <c r="BM628" s="71">
        <v>8.5470000000000006</v>
      </c>
      <c r="BN628" s="72"/>
      <c r="BO628" s="71">
        <v>6</v>
      </c>
      <c r="BP628" s="71">
        <v>7</v>
      </c>
      <c r="BQ628" s="71">
        <v>231</v>
      </c>
      <c r="BR628" s="71">
        <v>33</v>
      </c>
      <c r="BS628" s="71">
        <v>252</v>
      </c>
      <c r="BT628" s="71">
        <v>1</v>
      </c>
      <c r="BU628"/>
      <c r="BV628" s="70">
        <v>18686.440999999999</v>
      </c>
      <c r="BW628" s="70">
        <v>460.31900000000002</v>
      </c>
      <c r="BX628" s="70">
        <v>2740.5810000000001</v>
      </c>
      <c r="BY628" s="70">
        <v>71.153999999999996</v>
      </c>
      <c r="BZ628" s="70">
        <v>511.714</v>
      </c>
      <c r="CA628" s="70">
        <v>0</v>
      </c>
      <c r="CB628" s="70">
        <v>10.069000000000001</v>
      </c>
      <c r="CC628" s="70">
        <v>0</v>
      </c>
      <c r="CD628" s="70">
        <v>0</v>
      </c>
    </row>
    <row r="629" spans="1:82">
      <c r="A629" s="70" t="s">
        <v>1568</v>
      </c>
      <c r="B629" s="70">
        <v>522</v>
      </c>
      <c r="C629" s="70">
        <v>12</v>
      </c>
      <c r="D629" s="70">
        <v>31</v>
      </c>
      <c r="E629" s="70">
        <v>2015</v>
      </c>
      <c r="F629" s="70" t="s">
        <v>182</v>
      </c>
      <c r="G629" s="70" t="s">
        <v>1556</v>
      </c>
      <c r="H629" s="70" t="s">
        <v>1557</v>
      </c>
      <c r="I629" s="148"/>
      <c r="J629" s="71">
        <v>16330.084033562331</v>
      </c>
      <c r="K629" s="71">
        <v>616.76083709568513</v>
      </c>
      <c r="L629" s="71">
        <v>2132.401763608641</v>
      </c>
      <c r="M629" s="71">
        <v>12168.36905761591</v>
      </c>
      <c r="N629" s="71">
        <v>14386.96823864129</v>
      </c>
      <c r="O629" s="71">
        <v>4906.1400933382611</v>
      </c>
      <c r="P629" s="71">
        <v>3692.6580033685632</v>
      </c>
      <c r="Q629" s="71">
        <v>392.41985802306903</v>
      </c>
      <c r="R629" s="71">
        <v>955.14101138922547</v>
      </c>
      <c r="S629" s="71">
        <v>395.64548251559847</v>
      </c>
      <c r="T629" s="72"/>
      <c r="U629" s="71">
        <v>651685183</v>
      </c>
      <c r="V629" s="71">
        <v>190709</v>
      </c>
      <c r="W629" s="71">
        <v>44181</v>
      </c>
      <c r="X629" s="71">
        <v>2009602</v>
      </c>
      <c r="Y629" s="71">
        <v>2751282</v>
      </c>
      <c r="Z629" s="71">
        <v>2850430</v>
      </c>
      <c r="AA629" s="71">
        <v>734814</v>
      </c>
      <c r="AB629" s="71">
        <v>5401210</v>
      </c>
      <c r="AC629" s="71">
        <v>163265771</v>
      </c>
      <c r="AD629" s="71">
        <v>395.64548251559847</v>
      </c>
      <c r="AE629" s="72"/>
      <c r="AF629" s="71">
        <v>5029250433.0507441</v>
      </c>
      <c r="AG629" s="71">
        <v>410898323.35083938</v>
      </c>
      <c r="AH629" s="71">
        <v>275723523.6533711</v>
      </c>
      <c r="AI629" s="71">
        <v>12781231827.781639</v>
      </c>
      <c r="AJ629" s="71">
        <v>12185558999.829599</v>
      </c>
      <c r="AK629" s="71"/>
      <c r="AL629" s="71"/>
      <c r="AM629" s="71">
        <v>740213173.27620399</v>
      </c>
      <c r="AN629" s="71"/>
      <c r="AO629" s="71"/>
      <c r="AP629" s="71">
        <v>31422876280.942394</v>
      </c>
      <c r="AQ629" s="72"/>
      <c r="AR629" s="71">
        <v>28229</v>
      </c>
      <c r="AS629" s="71">
        <v>4258</v>
      </c>
      <c r="AT629" s="71">
        <v>69</v>
      </c>
      <c r="AU629" s="71">
        <v>9</v>
      </c>
      <c r="AV629" s="71">
        <v>0</v>
      </c>
      <c r="AW629" s="71">
        <v>56</v>
      </c>
      <c r="AX629" s="71"/>
      <c r="AY629" s="72"/>
      <c r="AZ629" s="71">
        <v>133050.04399999999</v>
      </c>
      <c r="BA629" s="71">
        <v>854616.20499999984</v>
      </c>
      <c r="BB629" s="71">
        <v>319676.7</v>
      </c>
      <c r="BC629" s="71">
        <v>47717.8</v>
      </c>
      <c r="BD629" s="71">
        <v>0</v>
      </c>
      <c r="BE629" s="71">
        <v>66355.3</v>
      </c>
      <c r="BF629" s="71"/>
      <c r="BG629" s="72"/>
      <c r="BH629" s="71">
        <v>37.822000000000003</v>
      </c>
      <c r="BI629" s="71">
        <v>110.17099999999999</v>
      </c>
      <c r="BJ629" s="71">
        <v>16866.82</v>
      </c>
      <c r="BK629" s="71">
        <v>3069.83</v>
      </c>
      <c r="BL629" s="71">
        <v>2126.3849999999998</v>
      </c>
      <c r="BM629" s="71">
        <v>9.6029999999999998</v>
      </c>
      <c r="BN629" s="72"/>
      <c r="BO629" s="71">
        <v>6</v>
      </c>
      <c r="BP629" s="71">
        <v>6</v>
      </c>
      <c r="BQ629" s="71">
        <v>235</v>
      </c>
      <c r="BR629" s="71">
        <v>34</v>
      </c>
      <c r="BS629" s="71">
        <v>257</v>
      </c>
      <c r="BT629" s="71">
        <v>1</v>
      </c>
      <c r="BU629"/>
      <c r="BV629" s="70">
        <v>18429.544999999998</v>
      </c>
      <c r="BW629" s="70">
        <v>466.60599999999999</v>
      </c>
      <c r="BX629" s="70">
        <v>2751.625</v>
      </c>
      <c r="BY629" s="70">
        <v>72.887</v>
      </c>
      <c r="BZ629" s="70">
        <v>478.91899999999998</v>
      </c>
      <c r="CA629" s="70">
        <v>1.542</v>
      </c>
      <c r="CB629" s="70">
        <v>15.3</v>
      </c>
      <c r="CC629" s="70">
        <v>4.2069999999999999</v>
      </c>
      <c r="CD629" s="70">
        <v>0</v>
      </c>
    </row>
    <row r="630" spans="1:82">
      <c r="A630" s="70" t="s">
        <v>1569</v>
      </c>
      <c r="B630" s="70">
        <v>523</v>
      </c>
      <c r="C630" s="70">
        <v>13</v>
      </c>
      <c r="D630" s="70">
        <v>31</v>
      </c>
      <c r="E630" s="70">
        <v>2016</v>
      </c>
      <c r="F630" s="70" t="s">
        <v>155</v>
      </c>
      <c r="G630" s="70" t="s">
        <v>1556</v>
      </c>
      <c r="H630" s="70" t="s">
        <v>1557</v>
      </c>
      <c r="I630" s="148"/>
      <c r="J630" s="71">
        <v>15946.869153851316</v>
      </c>
      <c r="K630" s="71">
        <v>581.77696471708907</v>
      </c>
      <c r="L630" s="71">
        <v>2293.074342598647</v>
      </c>
      <c r="M630" s="71">
        <v>10432.965256059206</v>
      </c>
      <c r="N630" s="71">
        <v>14686.666404386515</v>
      </c>
      <c r="O630" s="71">
        <v>4873.592010790705</v>
      </c>
      <c r="P630" s="71">
        <v>3867.9605095986622</v>
      </c>
      <c r="Q630" s="71">
        <v>379.3509896079899</v>
      </c>
      <c r="R630" s="71">
        <v>969.95781758072837</v>
      </c>
      <c r="S630" s="71">
        <v>444.06559823623951</v>
      </c>
      <c r="T630" s="72"/>
      <c r="U630" s="71">
        <v>603660080</v>
      </c>
      <c r="V630" s="71">
        <v>190709</v>
      </c>
      <c r="W630" s="71">
        <v>44181</v>
      </c>
      <c r="X630" s="71">
        <v>2009602</v>
      </c>
      <c r="Y630" s="71">
        <v>2761826</v>
      </c>
      <c r="Z630" s="71">
        <v>2866327</v>
      </c>
      <c r="AA630" s="71">
        <v>796086</v>
      </c>
      <c r="AB630" s="71">
        <v>5370807</v>
      </c>
      <c r="AC630" s="71">
        <v>165659247.48236421</v>
      </c>
      <c r="AD630" s="71">
        <v>444.06559823623951</v>
      </c>
      <c r="AE630" s="72"/>
      <c r="AF630" s="71">
        <v>4979891351.819026</v>
      </c>
      <c r="AG630" s="71">
        <v>391670135.27534032</v>
      </c>
      <c r="AH630" s="71">
        <v>233689272.73909941</v>
      </c>
      <c r="AI630" s="71">
        <v>12758217654.67079</v>
      </c>
      <c r="AJ630" s="71">
        <v>12150184787.6409</v>
      </c>
      <c r="AK630" s="71"/>
      <c r="AL630" s="71"/>
      <c r="AM630" s="71">
        <v>736618405.6263777</v>
      </c>
      <c r="AN630" s="71"/>
      <c r="AO630" s="71"/>
      <c r="AP630" s="71">
        <v>31250271607.771534</v>
      </c>
      <c r="AQ630" s="72"/>
      <c r="AR630" s="71">
        <v>30520</v>
      </c>
      <c r="AS630" s="71">
        <v>4950</v>
      </c>
      <c r="AT630" s="71">
        <v>84</v>
      </c>
      <c r="AU630" s="71">
        <v>13</v>
      </c>
      <c r="AV630" s="71">
        <v>1</v>
      </c>
      <c r="AW630" s="71">
        <v>66</v>
      </c>
      <c r="AX630" s="71"/>
      <c r="AY630" s="72"/>
      <c r="AZ630" s="71">
        <v>146745.451</v>
      </c>
      <c r="BA630" s="71">
        <v>975032.00499999989</v>
      </c>
      <c r="BB630" s="71">
        <v>353921.7</v>
      </c>
      <c r="BC630" s="71">
        <v>50500</v>
      </c>
      <c r="BD630" s="71">
        <v>100</v>
      </c>
      <c r="BE630" s="71">
        <v>105916.3</v>
      </c>
      <c r="BF630" s="71"/>
      <c r="BG630" s="72"/>
      <c r="BH630" s="71">
        <v>37.734999999999999</v>
      </c>
      <c r="BI630" s="71">
        <v>111.348</v>
      </c>
      <c r="BJ630" s="71">
        <v>16908.844000000001</v>
      </c>
      <c r="BK630" s="71">
        <v>2928.9609999999998</v>
      </c>
      <c r="BL630" s="71">
        <v>2261.703</v>
      </c>
      <c r="BM630" s="71">
        <v>8.5</v>
      </c>
      <c r="BN630" s="72"/>
      <c r="BO630" s="71">
        <v>5</v>
      </c>
      <c r="BP630" s="71">
        <v>6</v>
      </c>
      <c r="BQ630" s="71">
        <v>238</v>
      </c>
      <c r="BR630" s="71">
        <v>35</v>
      </c>
      <c r="BS630" s="71">
        <v>268</v>
      </c>
      <c r="BT630" s="71">
        <v>1</v>
      </c>
      <c r="BU630"/>
      <c r="BV630" s="70">
        <v>18223.511999999999</v>
      </c>
      <c r="BW630" s="70">
        <v>527.99400000000003</v>
      </c>
      <c r="BX630" s="70">
        <v>2803.7629999999999</v>
      </c>
      <c r="BY630" s="70">
        <v>80.168999999999997</v>
      </c>
      <c r="BZ630" s="70">
        <v>621.65300000000002</v>
      </c>
      <c r="CA630" s="70">
        <v>0</v>
      </c>
      <c r="CB630" s="70">
        <v>0</v>
      </c>
      <c r="CC630" s="70">
        <v>0</v>
      </c>
      <c r="CD630" s="70">
        <v>0</v>
      </c>
    </row>
    <row r="631" spans="1:82">
      <c r="A631" s="70" t="s">
        <v>1570</v>
      </c>
      <c r="B631" s="70">
        <v>524</v>
      </c>
      <c r="C631" s="70">
        <v>14</v>
      </c>
      <c r="D631" s="70">
        <v>31</v>
      </c>
      <c r="E631" s="70">
        <v>2017</v>
      </c>
      <c r="F631" s="70" t="s">
        <v>156</v>
      </c>
      <c r="G631" s="70" t="s">
        <v>1556</v>
      </c>
      <c r="H631" s="70" t="s">
        <v>1557</v>
      </c>
      <c r="I631" s="148"/>
      <c r="J631" s="71">
        <v>16402.043855098364</v>
      </c>
      <c r="K631" s="71">
        <v>594.48894963019688</v>
      </c>
      <c r="L631" s="71">
        <v>2069.9812660517541</v>
      </c>
      <c r="M631" s="71">
        <v>10461.029624681056</v>
      </c>
      <c r="N631" s="71">
        <v>14429.090615125009</v>
      </c>
      <c r="O631" s="71">
        <v>4815.215958408623</v>
      </c>
      <c r="P631" s="71">
        <v>3858.328427459172</v>
      </c>
      <c r="Q631" s="71">
        <v>364.70516075081201</v>
      </c>
      <c r="R631" s="71">
        <v>988.41205904984997</v>
      </c>
      <c r="S631" s="71">
        <v>430.7267910234001</v>
      </c>
      <c r="T631" s="72"/>
      <c r="U631" s="71">
        <v>610549238</v>
      </c>
      <c r="V631" s="71">
        <v>190709</v>
      </c>
      <c r="W631" s="71">
        <v>44181</v>
      </c>
      <c r="X631" s="71">
        <v>2009602</v>
      </c>
      <c r="Y631" s="71">
        <v>2772845</v>
      </c>
      <c r="Z631" s="71">
        <v>2878972</v>
      </c>
      <c r="AA631" s="71">
        <v>799166</v>
      </c>
      <c r="AB631" s="71">
        <v>5339539</v>
      </c>
      <c r="AC631" s="71">
        <v>172160613</v>
      </c>
      <c r="AD631" s="71">
        <v>430.7267910234001</v>
      </c>
      <c r="AE631" s="72"/>
      <c r="AF631" s="71">
        <v>4949279039.765892</v>
      </c>
      <c r="AG631" s="71">
        <v>392808151.71876138</v>
      </c>
      <c r="AH631" s="71">
        <v>285476171.71763331</v>
      </c>
      <c r="AI631" s="71">
        <v>12442571319.05834</v>
      </c>
      <c r="AJ631" s="71">
        <v>11061748158.85364</v>
      </c>
      <c r="AK631" s="71"/>
      <c r="AL631" s="71"/>
      <c r="AM631" s="71">
        <v>733475824.68410873</v>
      </c>
      <c r="AN631" s="71"/>
      <c r="AO631" s="71"/>
      <c r="AP631" s="71">
        <v>29865358665.798374</v>
      </c>
      <c r="AQ631" s="72"/>
      <c r="AR631" s="71">
        <v>32147</v>
      </c>
      <c r="AS631" s="71">
        <v>5693</v>
      </c>
      <c r="AT631" s="71">
        <v>107</v>
      </c>
      <c r="AU631" s="71">
        <v>16</v>
      </c>
      <c r="AV631" s="71">
        <v>1</v>
      </c>
      <c r="AW631" s="71">
        <v>80</v>
      </c>
      <c r="AX631" s="71"/>
      <c r="AY631" s="72"/>
      <c r="AZ631" s="71">
        <v>156160.88</v>
      </c>
      <c r="BA631" s="71">
        <v>1146485.8049999999</v>
      </c>
      <c r="BB631" s="71">
        <v>360144.79999999987</v>
      </c>
      <c r="BC631" s="71">
        <v>57360</v>
      </c>
      <c r="BD631" s="71">
        <v>100</v>
      </c>
      <c r="BE631" s="71">
        <v>109470.6</v>
      </c>
      <c r="BF631" s="71"/>
      <c r="BG631" s="72"/>
      <c r="BH631" s="71">
        <v>148.82300000000001</v>
      </c>
      <c r="BI631" s="71">
        <v>103.1</v>
      </c>
      <c r="BJ631" s="71">
        <v>16886.244999999999</v>
      </c>
      <c r="BK631" s="71">
        <v>3282.8710000000001</v>
      </c>
      <c r="BL631" s="71">
        <v>2163.3650000000002</v>
      </c>
      <c r="BM631" s="71">
        <v>9.8699999999999992</v>
      </c>
      <c r="BN631" s="72"/>
      <c r="BO631" s="71">
        <v>8</v>
      </c>
      <c r="BP631" s="71">
        <v>6</v>
      </c>
      <c r="BQ631" s="71">
        <v>236</v>
      </c>
      <c r="BR631" s="71">
        <v>34</v>
      </c>
      <c r="BS631" s="71">
        <v>261</v>
      </c>
      <c r="BT631" s="71">
        <v>1</v>
      </c>
      <c r="BU631"/>
      <c r="BV631" s="70">
        <v>18505.297999999999</v>
      </c>
      <c r="BW631" s="70">
        <v>501.76100000000002</v>
      </c>
      <c r="BX631" s="70">
        <v>2741.0329999999999</v>
      </c>
      <c r="BY631" s="70">
        <v>87.358000000000004</v>
      </c>
      <c r="BZ631" s="70">
        <v>758.82399999999996</v>
      </c>
      <c r="CA631" s="70">
        <v>0</v>
      </c>
      <c r="CB631" s="70">
        <v>0</v>
      </c>
      <c r="CC631" s="70">
        <v>0</v>
      </c>
      <c r="CD631" s="70">
        <v>0</v>
      </c>
    </row>
    <row r="632" spans="1:82">
      <c r="A632" s="70" t="s">
        <v>1571</v>
      </c>
      <c r="B632" s="70">
        <v>525</v>
      </c>
      <c r="C632" s="70">
        <v>15</v>
      </c>
      <c r="D632" s="70">
        <v>31</v>
      </c>
      <c r="E632" s="70">
        <v>2018</v>
      </c>
      <c r="F632" s="70" t="s">
        <v>183</v>
      </c>
      <c r="G632" s="70" t="s">
        <v>1556</v>
      </c>
      <c r="H632" s="70" t="s">
        <v>1557</v>
      </c>
      <c r="I632" s="148"/>
      <c r="J632" s="71">
        <v>16201.75802699879</v>
      </c>
      <c r="K632" s="71">
        <v>553.30819232749457</v>
      </c>
      <c r="L632" s="71">
        <v>1898.9411907220149</v>
      </c>
      <c r="M632" s="71">
        <v>10512.624221804503</v>
      </c>
      <c r="N632" s="71">
        <v>13325.300134929639</v>
      </c>
      <c r="O632" s="71">
        <v>4732.3781425646739</v>
      </c>
      <c r="P632" s="71">
        <v>3838.6732000070215</v>
      </c>
      <c r="Q632" s="71">
        <v>336.19811653276201</v>
      </c>
      <c r="R632" s="71">
        <v>1011.2446959428828</v>
      </c>
      <c r="S632" s="71">
        <v>489.40962602617537</v>
      </c>
      <c r="T632" s="72"/>
      <c r="U632" s="71">
        <v>630434565</v>
      </c>
      <c r="V632" s="71">
        <v>190709</v>
      </c>
      <c r="W632" s="71">
        <v>44181</v>
      </c>
      <c r="X632" s="71">
        <v>2009602</v>
      </c>
      <c r="Y632" s="71">
        <v>2781336</v>
      </c>
      <c r="Z632" s="71">
        <v>2883621</v>
      </c>
      <c r="AA632" s="71">
        <v>803089</v>
      </c>
      <c r="AB632" s="71">
        <v>5304413</v>
      </c>
      <c r="AC632" s="71">
        <v>175447271</v>
      </c>
      <c r="AD632" s="71">
        <v>489.40962602617537</v>
      </c>
      <c r="AE632" s="72"/>
      <c r="AF632" s="71">
        <v>5130018578.3435736</v>
      </c>
      <c r="AG632" s="71">
        <v>355397409.00529748</v>
      </c>
      <c r="AH632" s="71">
        <v>269061326.97015113</v>
      </c>
      <c r="AI632" s="71">
        <v>12718849463.945749</v>
      </c>
      <c r="AJ632" s="71">
        <v>10307147356.170959</v>
      </c>
      <c r="AK632" s="71"/>
      <c r="AL632" s="71"/>
      <c r="AM632" s="71">
        <v>730158341.12330925</v>
      </c>
      <c r="AN632" s="71"/>
      <c r="AO632" s="71"/>
      <c r="AP632" s="71">
        <v>29510632475.55904</v>
      </c>
      <c r="AQ632" s="72"/>
      <c r="AR632" s="71">
        <v>34928</v>
      </c>
      <c r="AS632" s="71">
        <v>6695</v>
      </c>
      <c r="AT632" s="71">
        <v>257</v>
      </c>
      <c r="AU632" s="71">
        <v>21</v>
      </c>
      <c r="AV632" s="71">
        <v>2</v>
      </c>
      <c r="AW632" s="71">
        <v>91</v>
      </c>
      <c r="AX632" s="71"/>
      <c r="AY632" s="72"/>
      <c r="AZ632" s="71">
        <v>171496.25099999941</v>
      </c>
      <c r="BA632" s="71">
        <v>1310084.605</v>
      </c>
      <c r="BB632" s="71">
        <v>412946.1</v>
      </c>
      <c r="BC632" s="71">
        <v>72017</v>
      </c>
      <c r="BD632" s="71">
        <v>350</v>
      </c>
      <c r="BE632" s="71">
        <v>140087.48300000001</v>
      </c>
      <c r="BF632" s="71"/>
      <c r="BG632" s="72"/>
      <c r="BH632" s="71">
        <v>158.95599999999999</v>
      </c>
      <c r="BI632" s="71">
        <v>108.512</v>
      </c>
      <c r="BJ632" s="71">
        <v>16817.845000000001</v>
      </c>
      <c r="BK632" s="71">
        <v>3163.732</v>
      </c>
      <c r="BL632" s="71">
        <v>2221.254586</v>
      </c>
      <c r="BM632" s="71">
        <v>8.843</v>
      </c>
      <c r="BN632" s="72"/>
      <c r="BO632" s="71">
        <v>8</v>
      </c>
      <c r="BP632" s="71">
        <v>6</v>
      </c>
      <c r="BQ632" s="71">
        <v>239</v>
      </c>
      <c r="BR632" s="71">
        <v>34</v>
      </c>
      <c r="BS632" s="71">
        <v>259</v>
      </c>
      <c r="BT632" s="71">
        <v>1</v>
      </c>
      <c r="BU632"/>
      <c r="BV632" s="70">
        <v>18270.909</v>
      </c>
      <c r="BW632" s="70">
        <v>500.88499999999999</v>
      </c>
      <c r="BX632" s="70">
        <v>2830.942</v>
      </c>
      <c r="BY632" s="70">
        <v>119.421586</v>
      </c>
      <c r="BZ632" s="70">
        <v>756.98500000000001</v>
      </c>
      <c r="CA632" s="70">
        <v>0</v>
      </c>
      <c r="CB632" s="70">
        <v>0</v>
      </c>
      <c r="CC632" s="70">
        <v>0</v>
      </c>
      <c r="CD632" s="70">
        <v>0</v>
      </c>
    </row>
    <row r="633" spans="1:82">
      <c r="A633" s="70" t="s">
        <v>1572</v>
      </c>
      <c r="B633" s="70">
        <v>526</v>
      </c>
      <c r="C633" s="70">
        <v>16</v>
      </c>
      <c r="D633" s="70">
        <v>31</v>
      </c>
      <c r="E633" s="70">
        <v>2019</v>
      </c>
      <c r="F633" s="70" t="s">
        <v>158</v>
      </c>
      <c r="G633" s="70" t="s">
        <v>1556</v>
      </c>
      <c r="H633" s="70" t="s">
        <v>1557</v>
      </c>
      <c r="I633" s="148"/>
      <c r="J633" s="71">
        <v>14723.198848885817</v>
      </c>
      <c r="K633" s="71">
        <v>513.4292595117771</v>
      </c>
      <c r="L633" s="71">
        <v>1907.4490951961754</v>
      </c>
      <c r="M633" s="71">
        <v>9430.7785042428459</v>
      </c>
      <c r="N633" s="71">
        <v>13533.27774934913</v>
      </c>
      <c r="O633" s="71">
        <v>4598.737728825995</v>
      </c>
      <c r="P633" s="71">
        <v>3578.1369080593204</v>
      </c>
      <c r="Q633" s="71">
        <v>325.07474952540502</v>
      </c>
      <c r="R633" s="71">
        <v>977.05080558300506</v>
      </c>
      <c r="S633" s="71">
        <v>449.55850097540167</v>
      </c>
      <c r="T633" s="72"/>
      <c r="U633" s="71">
        <v>602362255</v>
      </c>
      <c r="V633" s="71">
        <v>190709</v>
      </c>
      <c r="W633" s="71">
        <v>44181</v>
      </c>
      <c r="X633" s="71">
        <v>2009602</v>
      </c>
      <c r="Y633" s="71">
        <v>2790286</v>
      </c>
      <c r="Z633" s="71">
        <v>2879118</v>
      </c>
      <c r="AA633" s="71">
        <v>742979</v>
      </c>
      <c r="AB633" s="71">
        <v>5267762</v>
      </c>
      <c r="AC633" s="71">
        <v>172291205</v>
      </c>
      <c r="AD633" s="71">
        <v>449.55850097540173</v>
      </c>
      <c r="AE633" s="72"/>
      <c r="AF633" s="71">
        <v>4829938692.8975611</v>
      </c>
      <c r="AG633" s="71">
        <v>355292165.85834301</v>
      </c>
      <c r="AH633" s="71">
        <v>290505863.9306224</v>
      </c>
      <c r="AI633" s="71">
        <v>12463416616.447771</v>
      </c>
      <c r="AJ633" s="71">
        <v>10907430524.91353</v>
      </c>
      <c r="AK633" s="71">
        <v>0</v>
      </c>
      <c r="AL633" s="71">
        <v>0</v>
      </c>
      <c r="AM633" s="71">
        <v>717429528.70889544</v>
      </c>
      <c r="AN633" s="71">
        <v>0</v>
      </c>
      <c r="AO633" s="71">
        <v>0</v>
      </c>
      <c r="AP633" s="71">
        <v>29564013392.756725</v>
      </c>
      <c r="AQ633" s="72"/>
      <c r="AR633" s="71">
        <v>36192</v>
      </c>
      <c r="AS633" s="71">
        <v>7852</v>
      </c>
      <c r="AT633" s="71">
        <v>385</v>
      </c>
      <c r="AU633" s="71">
        <v>23</v>
      </c>
      <c r="AV633" s="71">
        <v>2</v>
      </c>
      <c r="AW633" s="71">
        <v>105</v>
      </c>
      <c r="AX633" s="71"/>
      <c r="AY633" s="72"/>
      <c r="AZ633" s="71">
        <v>179682.6400000001</v>
      </c>
      <c r="BA633" s="71">
        <v>1663172.2050000001</v>
      </c>
      <c r="BB633" s="71">
        <v>541441.30000000005</v>
      </c>
      <c r="BC633" s="71">
        <v>72214.100000000006</v>
      </c>
      <c r="BD633" s="71">
        <v>350</v>
      </c>
      <c r="BE633" s="71">
        <v>145012.25899999999</v>
      </c>
      <c r="BF633" s="71"/>
      <c r="BG633" s="72"/>
      <c r="BH633" s="71">
        <v>157.47999999999999</v>
      </c>
      <c r="BI633" s="71">
        <v>83.381</v>
      </c>
      <c r="BJ633" s="71">
        <v>16444.150000000001</v>
      </c>
      <c r="BK633" s="71">
        <v>2342.3960000000002</v>
      </c>
      <c r="BL633" s="71">
        <v>2217.7060000000001</v>
      </c>
      <c r="BM633" s="71">
        <v>8.9459999999999997</v>
      </c>
      <c r="BN633" s="72"/>
      <c r="BO633" s="71">
        <v>7</v>
      </c>
      <c r="BP633" s="71">
        <v>6</v>
      </c>
      <c r="BQ633" s="71">
        <v>237</v>
      </c>
      <c r="BR633" s="71">
        <v>34</v>
      </c>
      <c r="BS633" s="71">
        <v>257</v>
      </c>
      <c r="BT633" s="71">
        <v>1</v>
      </c>
      <c r="BU633"/>
      <c r="BV633" s="70">
        <v>17082.599999999999</v>
      </c>
      <c r="BW633" s="70">
        <v>528.15099999999995</v>
      </c>
      <c r="BX633" s="70">
        <v>2850.201</v>
      </c>
      <c r="BY633" s="70">
        <v>80.552999999999997</v>
      </c>
      <c r="BZ633" s="70">
        <v>712.55399999999997</v>
      </c>
      <c r="CA633" s="70">
        <v>0</v>
      </c>
      <c r="CB633" s="70">
        <v>0</v>
      </c>
      <c r="CC633" s="70">
        <v>0</v>
      </c>
      <c r="CD633" s="70">
        <v>0</v>
      </c>
    </row>
    <row r="634" spans="1:82">
      <c r="A634" s="70" t="s">
        <v>1573</v>
      </c>
      <c r="B634" s="70">
        <v>527</v>
      </c>
      <c r="C634" s="70">
        <v>17</v>
      </c>
      <c r="D634" s="70">
        <v>31</v>
      </c>
      <c r="E634" s="70">
        <v>2020</v>
      </c>
      <c r="F634" s="70" t="s">
        <v>159</v>
      </c>
      <c r="G634" s="1064" t="s">
        <v>1556</v>
      </c>
      <c r="H634" s="70" t="s">
        <v>1557</v>
      </c>
      <c r="I634" s="148"/>
      <c r="J634" s="71">
        <v>11996.850887685881</v>
      </c>
      <c r="K634" s="71">
        <v>538.06533288373214</v>
      </c>
      <c r="L634" s="71">
        <v>2354.6139247279307</v>
      </c>
      <c r="M634" s="71">
        <v>8870.8095450281962</v>
      </c>
      <c r="N634" s="71">
        <v>12427.507191015693</v>
      </c>
      <c r="O634" s="71">
        <v>4026.9221276709372</v>
      </c>
      <c r="P634" s="71">
        <v>3390.1545623072011</v>
      </c>
      <c r="Q634" s="71">
        <v>308.289821179081</v>
      </c>
      <c r="R634" s="71">
        <v>921.22371527302187</v>
      </c>
      <c r="S634" s="71">
        <v>449.62454700200823</v>
      </c>
      <c r="T634" s="72"/>
      <c r="U634" s="71">
        <v>558722694</v>
      </c>
      <c r="V634" s="71">
        <v>184908</v>
      </c>
      <c r="W634" s="71">
        <v>48461</v>
      </c>
      <c r="X634" s="71">
        <v>1987761</v>
      </c>
      <c r="Y634" s="71">
        <v>2795571</v>
      </c>
      <c r="Z634" s="71">
        <v>2877530</v>
      </c>
      <c r="AA634" s="71">
        <v>748220</v>
      </c>
      <c r="AB634" s="71">
        <v>5228732</v>
      </c>
      <c r="AC634" s="71">
        <v>163305112.99999997</v>
      </c>
      <c r="AD634" s="71">
        <v>449.62454700200823</v>
      </c>
      <c r="AE634" s="72"/>
      <c r="AF634" s="71">
        <v>4362455076.1374426</v>
      </c>
      <c r="AG634" s="71">
        <v>344738779.4325313</v>
      </c>
      <c r="AH634" s="71">
        <v>345300101.15131354</v>
      </c>
      <c r="AI634" s="71">
        <v>11413090874.315611</v>
      </c>
      <c r="AJ634" s="71">
        <v>11479978262.99855</v>
      </c>
      <c r="AK634" s="71">
        <v>0</v>
      </c>
      <c r="AL634" s="71">
        <v>0</v>
      </c>
      <c r="AM634" s="71">
        <v>682407618.42415571</v>
      </c>
      <c r="AN634" s="71">
        <v>0</v>
      </c>
      <c r="AO634" s="71">
        <v>0</v>
      </c>
      <c r="AP634" s="71">
        <v>28627970712.459606</v>
      </c>
      <c r="AQ634" s="72"/>
      <c r="AR634" s="71">
        <v>38320</v>
      </c>
      <c r="AS634" s="71">
        <v>8985</v>
      </c>
      <c r="AT634" s="71">
        <v>507</v>
      </c>
      <c r="AU634" s="71">
        <v>31</v>
      </c>
      <c r="AV634" s="71">
        <v>2</v>
      </c>
      <c r="AW634" s="71">
        <v>111</v>
      </c>
      <c r="AX634" s="71"/>
      <c r="AY634" s="72"/>
      <c r="AZ634" s="71">
        <v>192962.5740000002</v>
      </c>
      <c r="BA634" s="71">
        <v>1924409.5729999989</v>
      </c>
      <c r="BB634" s="71">
        <v>543263.70000000007</v>
      </c>
      <c r="BC634" s="71">
        <v>91799.1</v>
      </c>
      <c r="BD634" s="71">
        <v>350</v>
      </c>
      <c r="BE634" s="71">
        <v>257856.06</v>
      </c>
      <c r="BF634" s="71"/>
      <c r="BG634" s="72"/>
      <c r="BH634" s="71">
        <v>48.762999999999998</v>
      </c>
      <c r="BI634" s="71">
        <v>76.344999999999999</v>
      </c>
      <c r="BJ634" s="71">
        <v>13504.99</v>
      </c>
      <c r="BK634" s="71">
        <v>1761.41</v>
      </c>
      <c r="BL634" s="71">
        <v>2049.3470000000002</v>
      </c>
      <c r="BM634" s="71">
        <v>8.625</v>
      </c>
      <c r="BN634" s="72"/>
      <c r="BO634" s="71">
        <v>6</v>
      </c>
      <c r="BP634" s="71">
        <v>5</v>
      </c>
      <c r="BQ634" s="71">
        <v>233</v>
      </c>
      <c r="BR634" s="71">
        <v>35</v>
      </c>
      <c r="BS634" s="71">
        <v>250</v>
      </c>
      <c r="BT634" s="71">
        <v>1</v>
      </c>
      <c r="BU634"/>
      <c r="BV634" s="70">
        <v>13840.763999999999</v>
      </c>
      <c r="BW634" s="70">
        <v>519.76</v>
      </c>
      <c r="BX634" s="70">
        <v>2640.4119999999998</v>
      </c>
      <c r="BY634" s="70">
        <v>59.889000000000003</v>
      </c>
      <c r="BZ634" s="70">
        <v>388.65499999999997</v>
      </c>
      <c r="CA634" s="70">
        <v>0</v>
      </c>
      <c r="CB634" s="70">
        <v>0</v>
      </c>
      <c r="CC634" s="70">
        <v>0</v>
      </c>
      <c r="CD634" s="70">
        <v>0</v>
      </c>
    </row>
    <row r="635" spans="1:82">
      <c r="A635" s="70" t="s">
        <v>1574</v>
      </c>
      <c r="B635" s="70">
        <v>527</v>
      </c>
      <c r="C635" s="70">
        <v>18</v>
      </c>
      <c r="D635" s="70">
        <v>31</v>
      </c>
      <c r="E635" s="70">
        <v>2021</v>
      </c>
      <c r="F635" s="70" t="s">
        <v>160</v>
      </c>
      <c r="G635" s="1064" t="s">
        <v>1556</v>
      </c>
      <c r="H635" s="70" t="s">
        <v>1557</v>
      </c>
      <c r="I635" s="148"/>
      <c r="J635" s="71">
        <v>12815.551882190202</v>
      </c>
      <c r="K635" s="71">
        <v>518.30627332050346</v>
      </c>
      <c r="L635" s="71">
        <v>2148.7946345153746</v>
      </c>
      <c r="M635" s="71">
        <v>9009.3404871329567</v>
      </c>
      <c r="N635" s="71">
        <v>12282.093985108651</v>
      </c>
      <c r="O635" s="71">
        <v>3905.4178970024227</v>
      </c>
      <c r="P635" s="71">
        <v>3501.9779582906262</v>
      </c>
      <c r="Q635" s="71">
        <v>302.66048958369299</v>
      </c>
      <c r="R635" s="71">
        <v>957.10181350929565</v>
      </c>
      <c r="S635" s="71">
        <v>479.14245092041199</v>
      </c>
      <c r="T635" s="72"/>
      <c r="U635" s="71">
        <v>612925649</v>
      </c>
      <c r="V635" s="71">
        <v>184908</v>
      </c>
      <c r="W635" s="71">
        <v>48461</v>
      </c>
      <c r="X635" s="71">
        <v>1987761</v>
      </c>
      <c r="Y635" s="71">
        <v>2796536</v>
      </c>
      <c r="Z635" s="71">
        <v>2873457</v>
      </c>
      <c r="AA635" s="71">
        <v>753663</v>
      </c>
      <c r="AB635" s="71">
        <v>5183687</v>
      </c>
      <c r="AC635" s="71">
        <v>164595157.99999997</v>
      </c>
      <c r="AD635" s="71">
        <v>479.14245092041199</v>
      </c>
      <c r="AE635" s="72"/>
      <c r="AF635" s="71">
        <v>4694746646.3446655</v>
      </c>
      <c r="AG635" s="71">
        <v>350691877.0291239</v>
      </c>
      <c r="AH635" s="71">
        <v>309581635.8983652</v>
      </c>
      <c r="AI635" s="71">
        <v>12523543882.417791</v>
      </c>
      <c r="AJ635" s="71">
        <v>11186714096.02211</v>
      </c>
      <c r="AK635" s="71">
        <v>0</v>
      </c>
      <c r="AL635" s="71">
        <v>0</v>
      </c>
      <c r="AM635" s="71">
        <v>680430908.79876673</v>
      </c>
      <c r="AN635" s="71">
        <v>0</v>
      </c>
      <c r="AO635" s="71">
        <v>0</v>
      </c>
      <c r="AP635" s="71">
        <v>29745709046.510822</v>
      </c>
      <c r="AQ635" s="72"/>
      <c r="AR635" s="71">
        <v>41675</v>
      </c>
      <c r="AS635" s="71">
        <v>9816</v>
      </c>
      <c r="AT635" s="71">
        <v>639</v>
      </c>
      <c r="AU635" s="71">
        <v>33</v>
      </c>
      <c r="AV635" s="71">
        <v>2</v>
      </c>
      <c r="AW635" s="71">
        <v>115</v>
      </c>
      <c r="AX635" s="71"/>
      <c r="AY635" s="72"/>
      <c r="AZ635" s="71">
        <v>213255.94999998939</v>
      </c>
      <c r="BA635" s="71">
        <v>1984164.07099998</v>
      </c>
      <c r="BB635" s="71">
        <v>603477.6</v>
      </c>
      <c r="BC635" s="71">
        <v>99939.099999999991</v>
      </c>
      <c r="BD635" s="71">
        <v>350</v>
      </c>
      <c r="BE635" s="71">
        <v>259594.06</v>
      </c>
      <c r="BF635" s="71"/>
      <c r="BG635" s="72"/>
      <c r="BH635" s="71">
        <v>42.908999999999999</v>
      </c>
      <c r="BI635" s="71">
        <v>81.971000000000004</v>
      </c>
      <c r="BJ635" s="71">
        <v>15013.976000000001</v>
      </c>
      <c r="BK635" s="71">
        <v>2148.672</v>
      </c>
      <c r="BL635" s="71">
        <v>1840.2409999999998</v>
      </c>
      <c r="BM635" s="71">
        <v>0</v>
      </c>
      <c r="BN635" s="72"/>
      <c r="BO635" s="71">
        <v>6</v>
      </c>
      <c r="BP635" s="71">
        <v>5</v>
      </c>
      <c r="BQ635" s="71">
        <v>233</v>
      </c>
      <c r="BR635" s="71">
        <v>35</v>
      </c>
      <c r="BS635" s="71">
        <v>252</v>
      </c>
      <c r="BT635" s="71">
        <v>0</v>
      </c>
      <c r="BU635"/>
      <c r="BV635" s="70">
        <v>15517.28</v>
      </c>
      <c r="BW635" s="70">
        <v>542.45799999999997</v>
      </c>
      <c r="BX635" s="70">
        <v>2538.4679999999998</v>
      </c>
      <c r="BY635" s="70">
        <v>59.69</v>
      </c>
      <c r="BZ635" s="70">
        <v>469.87299999999999</v>
      </c>
      <c r="CA635" s="70">
        <v>0</v>
      </c>
      <c r="CB635" s="70">
        <v>0</v>
      </c>
      <c r="CC635" s="70">
        <v>0</v>
      </c>
      <c r="CD635" s="70">
        <v>0</v>
      </c>
    </row>
    <row r="636" spans="1:82">
      <c r="A636" s="70" t="s">
        <v>1575</v>
      </c>
      <c r="B636" s="70">
        <v>527</v>
      </c>
      <c r="C636" s="70">
        <v>19</v>
      </c>
      <c r="D636" s="70">
        <v>31</v>
      </c>
      <c r="E636" s="70">
        <v>2022</v>
      </c>
      <c r="F636" s="70" t="s">
        <v>161</v>
      </c>
      <c r="G636" s="70" t="s">
        <v>1556</v>
      </c>
      <c r="H636" s="70" t="s">
        <v>1557</v>
      </c>
      <c r="I636" s="148"/>
      <c r="J636" s="71">
        <v>11290.283591913147</v>
      </c>
      <c r="K636" s="71">
        <v>495.78797895919894</v>
      </c>
      <c r="L636" s="71">
        <v>1926.6780987110706</v>
      </c>
      <c r="M636" s="71">
        <v>9185.4950014356455</v>
      </c>
      <c r="N636" s="71">
        <v>12129.358782938451</v>
      </c>
      <c r="O636" s="71">
        <v>4115.1057387305082</v>
      </c>
      <c r="P636" s="71">
        <v>3482.1366476673725</v>
      </c>
      <c r="Q636" s="71">
        <v>302.58586881011513</v>
      </c>
      <c r="R636" s="71">
        <v>962.88797699418831</v>
      </c>
      <c r="S636" s="71">
        <v>456.78000790976273</v>
      </c>
      <c r="T636" s="72"/>
      <c r="U636" s="71">
        <v>664125927</v>
      </c>
      <c r="V636" s="71">
        <v>184908</v>
      </c>
      <c r="W636" s="71">
        <v>48461</v>
      </c>
      <c r="X636" s="71">
        <v>1987761</v>
      </c>
      <c r="Y636" s="71">
        <v>2804281</v>
      </c>
      <c r="Z636" s="71">
        <v>2876677</v>
      </c>
      <c r="AA636" s="71">
        <v>760817</v>
      </c>
      <c r="AB636" s="71">
        <v>5139913</v>
      </c>
      <c r="AC636" s="71">
        <v>167669939.99999997</v>
      </c>
      <c r="AD636" s="71">
        <v>456.78000790976273</v>
      </c>
      <c r="AE636" s="72"/>
      <c r="AF636" s="71">
        <v>4535001021.4841261</v>
      </c>
      <c r="AG636" s="71">
        <v>353772554.98230088</v>
      </c>
      <c r="AH636" s="71">
        <v>343638461.8869738</v>
      </c>
      <c r="AI636" s="71">
        <v>12437436696.524389</v>
      </c>
      <c r="AJ636" s="71">
        <v>11418652767.36241</v>
      </c>
      <c r="AK636" s="71">
        <v>0</v>
      </c>
      <c r="AL636" s="71">
        <v>0</v>
      </c>
      <c r="AM636" s="71">
        <v>663703059.17796135</v>
      </c>
      <c r="AN636" s="71">
        <v>0</v>
      </c>
      <c r="AO636" s="71">
        <v>0</v>
      </c>
      <c r="AP636" s="71">
        <v>29752204561.418167</v>
      </c>
      <c r="AQ636" s="72"/>
      <c r="AR636" s="71">
        <v>45199</v>
      </c>
      <c r="AS636" s="71">
        <v>10282</v>
      </c>
      <c r="AT636" s="71">
        <v>776</v>
      </c>
      <c r="AU636" s="71">
        <v>42</v>
      </c>
      <c r="AV636" s="71">
        <v>2</v>
      </c>
      <c r="AW636" s="71">
        <v>121</v>
      </c>
      <c r="AX636" s="71"/>
      <c r="AY636" s="72"/>
      <c r="AZ636" s="71">
        <v>235288.94199998491</v>
      </c>
      <c r="BA636" s="71">
        <v>2015500.8709999735</v>
      </c>
      <c r="BB636" s="71">
        <v>639467.20000000007</v>
      </c>
      <c r="BC636" s="71">
        <v>171857.8</v>
      </c>
      <c r="BD636" s="71">
        <v>350</v>
      </c>
      <c r="BE636" s="71">
        <v>406613.45999999996</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1576</v>
      </c>
      <c r="B637" s="70">
        <v>527</v>
      </c>
      <c r="C637" s="70">
        <v>20</v>
      </c>
      <c r="D637" s="70">
        <v>31</v>
      </c>
      <c r="E637" s="70">
        <v>2023</v>
      </c>
      <c r="F637" s="70" t="s">
        <v>1539</v>
      </c>
      <c r="G637" s="70" t="s">
        <v>1556</v>
      </c>
      <c r="H637" s="70" t="s">
        <v>1557</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48697</v>
      </c>
      <c r="AS637" s="71">
        <v>10539</v>
      </c>
      <c r="AT637" s="71">
        <v>907</v>
      </c>
      <c r="AU637" s="71">
        <v>44</v>
      </c>
      <c r="AV637" s="71">
        <v>3</v>
      </c>
      <c r="AW637" s="71">
        <v>123</v>
      </c>
      <c r="AX637" s="71"/>
      <c r="AY637" s="72"/>
      <c r="AZ637" s="71">
        <v>257748.57899997837</v>
      </c>
      <c r="BA637" s="71">
        <v>2035100.5709999662</v>
      </c>
      <c r="BB637" s="71">
        <v>1164555.6000000001</v>
      </c>
      <c r="BC637" s="71">
        <v>193637.8</v>
      </c>
      <c r="BD637" s="71">
        <v>2350</v>
      </c>
      <c r="BE637" s="71">
        <v>330975.26</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1577</v>
      </c>
      <c r="B638" s="70">
        <v>527</v>
      </c>
      <c r="C638" s="70">
        <v>21</v>
      </c>
      <c r="D638" s="70">
        <v>31</v>
      </c>
      <c r="E638" s="70">
        <v>2024</v>
      </c>
      <c r="F638" s="70" t="s">
        <v>1554</v>
      </c>
      <c r="G638" s="70" t="s">
        <v>1556</v>
      </c>
      <c r="H638" s="70" t="s">
        <v>1557</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1578</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1644</v>
      </c>
      <c r="IX6" s="1058" t="s">
        <v>1644</v>
      </c>
      <c r="IY6" s="1058" t="s">
        <v>1644</v>
      </c>
      <c r="IZ6" s="1058" t="s">
        <v>1644</v>
      </c>
      <c r="JA6" s="1058" t="s">
        <v>1644</v>
      </c>
      <c r="JB6" s="1058" t="s">
        <v>1644</v>
      </c>
      <c r="JC6" s="1058" t="s">
        <v>1644</v>
      </c>
      <c r="JD6" s="1058" t="s">
        <v>1644</v>
      </c>
      <c r="JE6" s="1058" t="s">
        <v>1644</v>
      </c>
      <c r="JF6" s="1058" t="s">
        <v>1644</v>
      </c>
      <c r="JG6" s="1058" t="s">
        <v>1644</v>
      </c>
      <c r="JH6" s="1058" t="s">
        <v>1644</v>
      </c>
      <c r="JI6" s="1058" t="s">
        <v>1644</v>
      </c>
      <c r="JJ6" s="1058" t="s">
        <v>1644</v>
      </c>
      <c r="JK6" s="1058" t="s">
        <v>1644</v>
      </c>
      <c r="JL6" s="1058" t="s">
        <v>1644</v>
      </c>
      <c r="JM6" s="1058" t="s">
        <v>1644</v>
      </c>
      <c r="JN6" s="1058" t="s">
        <v>1644</v>
      </c>
      <c r="JO6" s="1058" t="s">
        <v>1644</v>
      </c>
      <c r="JP6" s="1058" t="s">
        <v>1644</v>
      </c>
      <c r="JQ6" s="1058" t="s">
        <v>1644</v>
      </c>
      <c r="JR6" s="1058" t="s">
        <v>1644</v>
      </c>
      <c r="JS6" s="1058" t="s">
        <v>1644</v>
      </c>
      <c r="JT6" s="1058" t="s">
        <v>1644</v>
      </c>
      <c r="JU6" s="1058" t="s">
        <v>1644</v>
      </c>
      <c r="JV6" s="1058" t="s">
        <v>1644</v>
      </c>
      <c r="JW6" s="1058" t="s">
        <v>1644</v>
      </c>
      <c r="JX6" s="1058" t="s">
        <v>1644</v>
      </c>
      <c r="JY6" s="1058" t="s">
        <v>1644</v>
      </c>
      <c r="JZ6" s="1058" t="s">
        <v>1644</v>
      </c>
      <c r="KA6" s="1058" t="s">
        <v>1644</v>
      </c>
      <c r="KB6" s="1058" t="s">
        <v>1644</v>
      </c>
      <c r="KC6" s="1058" t="s">
        <v>1644</v>
      </c>
      <c r="KD6" s="1058" t="s">
        <v>1644</v>
      </c>
      <c r="KE6" s="1058" t="s">
        <v>1644</v>
      </c>
      <c r="KF6" s="1058" t="s">
        <v>1644</v>
      </c>
      <c r="KG6" s="1058" t="s">
        <v>1644</v>
      </c>
      <c r="KH6" s="1058" t="s">
        <v>1644</v>
      </c>
      <c r="KI6" s="1058" t="s">
        <v>1644</v>
      </c>
      <c r="KJ6" s="1058" t="s">
        <v>1644</v>
      </c>
      <c r="KK6" s="1058" t="s">
        <v>1644</v>
      </c>
      <c r="KL6" s="1058" t="s">
        <v>1644</v>
      </c>
      <c r="KM6" s="1058" t="s">
        <v>1644</v>
      </c>
      <c r="KN6" s="1058" t="s">
        <v>1644</v>
      </c>
      <c r="KO6" s="1058" t="s">
        <v>1644</v>
      </c>
      <c r="KP6" s="1058" t="s">
        <v>1644</v>
      </c>
      <c r="KQ6" s="1058" t="s">
        <v>1644</v>
      </c>
      <c r="KR6" s="1058" t="s">
        <v>1644</v>
      </c>
      <c r="KS6" s="1058" t="s">
        <v>1644</v>
      </c>
      <c r="KT6" s="1058" t="s">
        <v>1644</v>
      </c>
      <c r="KU6" s="1058" t="s">
        <v>1644</v>
      </c>
      <c r="KV6" s="1058" t="s">
        <v>1644</v>
      </c>
      <c r="KW6" s="1058" t="s">
        <v>1644</v>
      </c>
      <c r="KX6" s="1058" t="s">
        <v>1644</v>
      </c>
      <c r="KY6" s="1058" t="s">
        <v>1644</v>
      </c>
      <c r="KZ6" s="1058" t="s">
        <v>1644</v>
      </c>
      <c r="LA6" s="1058" t="s">
        <v>1644</v>
      </c>
      <c r="LB6" s="1058" t="s">
        <v>1644</v>
      </c>
      <c r="LC6" s="1058" t="s">
        <v>1644</v>
      </c>
      <c r="LD6" s="1058" t="s">
        <v>1644</v>
      </c>
      <c r="LE6" s="1058" t="s">
        <v>1644</v>
      </c>
      <c r="LF6" s="1058" t="s">
        <v>1644</v>
      </c>
      <c r="LG6" s="1058" t="s">
        <v>1644</v>
      </c>
      <c r="LH6" s="1058" t="s">
        <v>1644</v>
      </c>
      <c r="LI6" s="1058" t="s">
        <v>1644</v>
      </c>
      <c r="LJ6" s="1058" t="s">
        <v>1644</v>
      </c>
      <c r="LK6" s="1058" t="s">
        <v>1644</v>
      </c>
      <c r="LL6" s="1058" t="s">
        <v>1644</v>
      </c>
      <c r="LM6" s="1058" t="s">
        <v>1644</v>
      </c>
      <c r="LN6" s="1058" t="s">
        <v>1644</v>
      </c>
      <c r="LO6" s="1058" t="s">
        <v>1644</v>
      </c>
      <c r="LP6" s="1058" t="s">
        <v>1644</v>
      </c>
      <c r="LQ6" s="1058" t="s">
        <v>1644</v>
      </c>
      <c r="LR6" s="1058" t="s">
        <v>1644</v>
      </c>
      <c r="LS6" s="1058" t="s">
        <v>1644</v>
      </c>
      <c r="LT6" s="1058" t="s">
        <v>1644</v>
      </c>
      <c r="LU6" s="1058" t="s">
        <v>1644</v>
      </c>
      <c r="LV6" s="1058" t="s">
        <v>1644</v>
      </c>
      <c r="LW6" s="1058" t="s">
        <v>1644</v>
      </c>
      <c r="LX6" s="1058" t="s">
        <v>1644</v>
      </c>
      <c r="LY6" s="1058" t="s">
        <v>1644</v>
      </c>
      <c r="LZ6" s="1058" t="s">
        <v>1644</v>
      </c>
      <c r="MA6" s="1058" t="s">
        <v>1644</v>
      </c>
      <c r="MB6" s="1058" t="s">
        <v>1644</v>
      </c>
      <c r="MC6" s="1058" t="s">
        <v>1644</v>
      </c>
      <c r="MD6" s="1058" t="s">
        <v>1644</v>
      </c>
      <c r="ME6" s="1058" t="s">
        <v>1644</v>
      </c>
      <c r="MF6" s="1058" t="s">
        <v>1644</v>
      </c>
      <c r="MG6" s="1058" t="s">
        <v>1644</v>
      </c>
      <c r="MH6" s="1058" t="s">
        <v>1644</v>
      </c>
      <c r="MI6" s="1058" t="s">
        <v>1644</v>
      </c>
      <c r="MJ6" s="1058" t="s">
        <v>1644</v>
      </c>
      <c r="MK6" s="1058" t="s">
        <v>1644</v>
      </c>
      <c r="ML6" s="1058" t="s">
        <v>1644</v>
      </c>
      <c r="MM6" s="1058" t="s">
        <v>1644</v>
      </c>
      <c r="MN6" s="1058" t="s">
        <v>1644</v>
      </c>
      <c r="MO6" s="1058" t="s">
        <v>1644</v>
      </c>
      <c r="MP6" s="1058" t="s">
        <v>1644</v>
      </c>
      <c r="MQ6" s="1058" t="s">
        <v>1644</v>
      </c>
      <c r="MR6" s="1058" t="s">
        <v>1644</v>
      </c>
      <c r="MS6" s="1058" t="s">
        <v>1644</v>
      </c>
      <c r="MT6" s="1058" t="s">
        <v>1644</v>
      </c>
      <c r="MU6" s="1058" t="s">
        <v>1644</v>
      </c>
      <c r="MV6" s="1058" t="s">
        <v>1644</v>
      </c>
      <c r="MW6" s="1058" t="s">
        <v>1644</v>
      </c>
      <c r="MX6" s="1058" t="s">
        <v>1644</v>
      </c>
      <c r="MY6" s="1058" t="s">
        <v>1644</v>
      </c>
      <c r="MZ6" s="1058" t="s">
        <v>1644</v>
      </c>
      <c r="NA6" s="1058" t="s">
        <v>1644</v>
      </c>
      <c r="NB6" s="1058" t="s">
        <v>1644</v>
      </c>
      <c r="NC6" s="1058" t="s">
        <v>1644</v>
      </c>
      <c r="ND6" s="1058" t="s">
        <v>1644</v>
      </c>
      <c r="NE6" s="1058" t="s">
        <v>1644</v>
      </c>
      <c r="NF6" s="1058" t="s">
        <v>1644</v>
      </c>
      <c r="NG6" s="1058" t="s">
        <v>1644</v>
      </c>
      <c r="NH6" s="1058" t="s">
        <v>1644</v>
      </c>
      <c r="NI6" s="1058" t="s">
        <v>1644</v>
      </c>
      <c r="NJ6" s="1058" t="s">
        <v>1644</v>
      </c>
      <c r="NK6" s="1058" t="s">
        <v>1644</v>
      </c>
      <c r="NL6" s="1058" t="s">
        <v>1644</v>
      </c>
      <c r="NM6" s="1058" t="s">
        <v>1644</v>
      </c>
      <c r="NN6" s="1058" t="s">
        <v>1644</v>
      </c>
      <c r="NO6" s="1058" t="s">
        <v>1644</v>
      </c>
      <c r="NP6" s="1058" t="s">
        <v>1644</v>
      </c>
      <c r="NQ6" s="1058" t="s">
        <v>1644</v>
      </c>
      <c r="NR6" s="1058" t="s">
        <v>1644</v>
      </c>
      <c r="NS6" s="1058" t="s">
        <v>1644</v>
      </c>
      <c r="NT6" s="1058" t="s">
        <v>1644</v>
      </c>
      <c r="NU6" s="1058" t="s">
        <v>1644</v>
      </c>
      <c r="NV6" s="1058" t="s">
        <v>1644</v>
      </c>
      <c r="NW6" s="1058" t="s">
        <v>1644</v>
      </c>
      <c r="NX6" s="1058" t="s">
        <v>1644</v>
      </c>
      <c r="NY6" s="1058" t="s">
        <v>1644</v>
      </c>
      <c r="NZ6" s="1058" t="s">
        <v>1644</v>
      </c>
      <c r="OA6" s="1058" t="s">
        <v>1644</v>
      </c>
      <c r="OB6" s="1058" t="s">
        <v>1644</v>
      </c>
      <c r="OC6" s="1058" t="s">
        <v>1644</v>
      </c>
      <c r="OD6" s="1058" t="s">
        <v>1644</v>
      </c>
      <c r="OE6" s="1058" t="s">
        <v>1644</v>
      </c>
      <c r="OF6" s="1058" t="s">
        <v>1644</v>
      </c>
      <c r="OG6" s="1058" t="s">
        <v>1644</v>
      </c>
      <c r="OH6" s="1058" t="s">
        <v>1644</v>
      </c>
      <c r="OI6" s="1058" t="s">
        <v>1644</v>
      </c>
      <c r="OJ6" s="1058" t="s">
        <v>1644</v>
      </c>
      <c r="OK6" s="1058" t="s">
        <v>1644</v>
      </c>
      <c r="OL6" s="1058" t="s">
        <v>1644</v>
      </c>
      <c r="OM6" s="1058" t="s">
        <v>1644</v>
      </c>
      <c r="ON6" s="1058" t="s">
        <v>1644</v>
      </c>
      <c r="OO6" s="1058" t="s">
        <v>1644</v>
      </c>
      <c r="OP6" s="1058" t="s">
        <v>1644</v>
      </c>
      <c r="OQ6" s="1058" t="s">
        <v>1644</v>
      </c>
      <c r="OR6" s="1058" t="s">
        <v>1644</v>
      </c>
      <c r="OS6" s="1058" t="s">
        <v>1644</v>
      </c>
      <c r="OT6" s="1058" t="s">
        <v>1644</v>
      </c>
      <c r="OU6" s="1058" t="s">
        <v>1644</v>
      </c>
      <c r="OV6" s="1058" t="s">
        <v>1644</v>
      </c>
      <c r="OW6" s="1058" t="s">
        <v>1644</v>
      </c>
      <c r="OX6" s="1058" t="s">
        <v>1644</v>
      </c>
      <c r="OY6" s="1058" t="s">
        <v>1644</v>
      </c>
      <c r="OZ6" s="1058" t="s">
        <v>1644</v>
      </c>
      <c r="PA6" s="1058" t="s">
        <v>1644</v>
      </c>
      <c r="PB6" s="1058" t="s">
        <v>1644</v>
      </c>
      <c r="PC6" s="1058" t="s">
        <v>1644</v>
      </c>
      <c r="PD6" s="1058" t="s">
        <v>1644</v>
      </c>
      <c r="PE6" s="1058" t="s">
        <v>1644</v>
      </c>
      <c r="PF6" s="1058" t="s">
        <v>1644</v>
      </c>
      <c r="PG6" s="1058" t="s">
        <v>1644</v>
      </c>
      <c r="PH6" s="1058" t="s">
        <v>1644</v>
      </c>
      <c r="PI6" s="1058" t="s">
        <v>1644</v>
      </c>
      <c r="PJ6" s="1058" t="s">
        <v>1644</v>
      </c>
      <c r="PK6" s="1058" t="s">
        <v>1644</v>
      </c>
      <c r="PL6" s="1058" t="s">
        <v>1644</v>
      </c>
      <c r="PM6" s="1058" t="s">
        <v>1644</v>
      </c>
      <c r="PN6" s="1058" t="s">
        <v>1644</v>
      </c>
      <c r="PO6" s="1058" t="s">
        <v>1644</v>
      </c>
      <c r="PP6" s="1058" t="s">
        <v>1644</v>
      </c>
      <c r="PQ6" s="1058" t="s">
        <v>1644</v>
      </c>
      <c r="PR6" s="1058" t="s">
        <v>1644</v>
      </c>
      <c r="PS6" s="1058" t="s">
        <v>1644</v>
      </c>
      <c r="PT6" s="1058" t="s">
        <v>1644</v>
      </c>
      <c r="PU6" s="1058" t="s">
        <v>1644</v>
      </c>
      <c r="PV6" s="1058" t="s">
        <v>1644</v>
      </c>
      <c r="PW6" s="1058" t="s">
        <v>1644</v>
      </c>
      <c r="PX6" s="1058" t="s">
        <v>1644</v>
      </c>
      <c r="PY6" s="1058" t="s">
        <v>1644</v>
      </c>
      <c r="PZ6" s="1058" t="s">
        <v>1644</v>
      </c>
      <c r="QA6" s="1058" t="s">
        <v>1644</v>
      </c>
      <c r="QB6" s="1058" t="s">
        <v>1644</v>
      </c>
      <c r="QC6" s="1058" t="s">
        <v>1644</v>
      </c>
      <c r="QD6" s="1058" t="s">
        <v>1644</v>
      </c>
      <c r="QE6" s="1058" t="s">
        <v>1644</v>
      </c>
      <c r="QF6" s="1058" t="s">
        <v>1644</v>
      </c>
      <c r="QG6" s="1058" t="s">
        <v>1644</v>
      </c>
      <c r="QH6" s="1058" t="s">
        <v>1644</v>
      </c>
      <c r="QI6" s="1058" t="s">
        <v>1644</v>
      </c>
      <c r="QJ6" s="1058" t="s">
        <v>1644</v>
      </c>
      <c r="QK6" s="1058" t="s">
        <v>1644</v>
      </c>
      <c r="QL6" s="1058" t="s">
        <v>1644</v>
      </c>
      <c r="QM6" s="1058" t="s">
        <v>1644</v>
      </c>
      <c r="QN6" s="1058" t="s">
        <v>1644</v>
      </c>
      <c r="QO6" s="1058" t="s">
        <v>1644</v>
      </c>
      <c r="QP6" s="1058" t="s">
        <v>1644</v>
      </c>
      <c r="QQ6" s="1058" t="s">
        <v>1644</v>
      </c>
      <c r="QR6" s="1058" t="s">
        <v>1644</v>
      </c>
      <c r="QS6" s="1058" t="s">
        <v>1644</v>
      </c>
      <c r="QT6" s="1058" t="s">
        <v>1644</v>
      </c>
      <c r="QU6" s="1058" t="s">
        <v>1644</v>
      </c>
      <c r="QV6" s="1058" t="s">
        <v>1644</v>
      </c>
      <c r="QW6" s="1058" t="s">
        <v>1644</v>
      </c>
      <c r="QX6" s="1058" t="s">
        <v>1644</v>
      </c>
      <c r="QY6" s="1058" t="s">
        <v>1644</v>
      </c>
      <c r="QZ6" s="1058" t="s">
        <v>1644</v>
      </c>
      <c r="RA6" s="1058" t="s">
        <v>1644</v>
      </c>
      <c r="RB6" s="1058" t="s">
        <v>1644</v>
      </c>
      <c r="RC6" s="1058" t="s">
        <v>1644</v>
      </c>
      <c r="RD6" s="1058" t="s">
        <v>1644</v>
      </c>
      <c r="RE6" s="1058" t="s">
        <v>1644</v>
      </c>
      <c r="RF6" s="1058" t="s">
        <v>1644</v>
      </c>
      <c r="RG6" s="1058" t="s">
        <v>1644</v>
      </c>
      <c r="RH6" s="1058" t="s">
        <v>1644</v>
      </c>
      <c r="RI6" s="1058" t="s">
        <v>1644</v>
      </c>
      <c r="RJ6" s="1058" t="s">
        <v>1644</v>
      </c>
      <c r="RK6" s="1058" t="s">
        <v>1644</v>
      </c>
      <c r="RL6" s="1058" t="s">
        <v>1644</v>
      </c>
      <c r="RM6" s="1058" t="s">
        <v>1644</v>
      </c>
      <c r="RN6" s="1058" t="s">
        <v>1644</v>
      </c>
      <c r="RO6" s="1058" t="s">
        <v>1644</v>
      </c>
      <c r="RP6" s="1058" t="s">
        <v>1644</v>
      </c>
      <c r="RQ6" s="1058" t="s">
        <v>1644</v>
      </c>
      <c r="RR6" s="1058" t="s">
        <v>1644</v>
      </c>
      <c r="RS6" s="1058" t="s">
        <v>1644</v>
      </c>
      <c r="RT6" s="1058" t="s">
        <v>1644</v>
      </c>
      <c r="RU6" s="1058" t="s">
        <v>1644</v>
      </c>
      <c r="RV6" s="1058" t="s">
        <v>1644</v>
      </c>
      <c r="RW6" s="1058" t="s">
        <v>1644</v>
      </c>
      <c r="RX6" s="1058" t="s">
        <v>1644</v>
      </c>
      <c r="RY6" s="1058" t="s">
        <v>1644</v>
      </c>
      <c r="RZ6" s="1058" t="s">
        <v>1644</v>
      </c>
      <c r="SA6" s="1058" t="s">
        <v>1644</v>
      </c>
      <c r="SB6" s="1058" t="s">
        <v>1644</v>
      </c>
      <c r="SC6" s="1058" t="s">
        <v>1644</v>
      </c>
      <c r="SD6" s="1058" t="s">
        <v>1644</v>
      </c>
      <c r="SE6" s="1058" t="s">
        <v>1644</v>
      </c>
      <c r="SF6" s="1058" t="s">
        <v>1644</v>
      </c>
      <c r="SG6" s="1058" t="s">
        <v>1644</v>
      </c>
      <c r="SH6" s="1058" t="s">
        <v>1644</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2132</v>
      </c>
      <c r="B9" s="70">
        <v>1</v>
      </c>
      <c r="C9" s="70">
        <v>1</v>
      </c>
      <c r="D9" s="70">
        <v>1</v>
      </c>
      <c r="E9" s="70">
        <v>1990</v>
      </c>
      <c r="F9" s="70" t="s">
        <v>787</v>
      </c>
      <c r="G9" s="1073" t="s">
        <v>1800</v>
      </c>
      <c r="H9" s="70" t="s">
        <v>1801</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2133</v>
      </c>
      <c r="B10" s="70">
        <v>2</v>
      </c>
      <c r="C10" s="70">
        <v>2</v>
      </c>
      <c r="D10" s="70">
        <v>1</v>
      </c>
      <c r="E10" s="70">
        <v>2005</v>
      </c>
      <c r="F10" s="70" t="s">
        <v>789</v>
      </c>
      <c r="G10" s="1073" t="s">
        <v>1800</v>
      </c>
      <c r="H10" s="70" t="s">
        <v>1801</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2134</v>
      </c>
      <c r="B11" s="70">
        <v>3</v>
      </c>
      <c r="C11" s="70">
        <v>3</v>
      </c>
      <c r="D11" s="70">
        <v>1</v>
      </c>
      <c r="E11" s="70">
        <v>2006</v>
      </c>
      <c r="F11" s="70" t="s">
        <v>790</v>
      </c>
      <c r="G11" s="1073" t="s">
        <v>1800</v>
      </c>
      <c r="H11" s="70" t="s">
        <v>1801</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2135</v>
      </c>
      <c r="B12" s="70">
        <v>4</v>
      </c>
      <c r="C12" s="70">
        <v>4</v>
      </c>
      <c r="D12" s="70">
        <v>1</v>
      </c>
      <c r="E12" s="70">
        <v>2007</v>
      </c>
      <c r="F12" s="70" t="s">
        <v>791</v>
      </c>
      <c r="G12" s="1073" t="s">
        <v>1800</v>
      </c>
      <c r="H12" s="70" t="s">
        <v>1801</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2136</v>
      </c>
      <c r="B13" s="70">
        <v>5</v>
      </c>
      <c r="C13" s="70">
        <v>5</v>
      </c>
      <c r="D13" s="70">
        <v>1</v>
      </c>
      <c r="E13" s="70">
        <v>2008</v>
      </c>
      <c r="F13" s="70" t="s">
        <v>792</v>
      </c>
      <c r="G13" s="1073" t="s">
        <v>1800</v>
      </c>
      <c r="H13" s="70" t="s">
        <v>1801</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2137</v>
      </c>
      <c r="B14" s="70">
        <v>6</v>
      </c>
      <c r="C14" s="70">
        <v>6</v>
      </c>
      <c r="D14" s="70">
        <v>1</v>
      </c>
      <c r="E14" s="70">
        <v>2009</v>
      </c>
      <c r="F14" s="70" t="s">
        <v>176</v>
      </c>
      <c r="G14" s="1073" t="s">
        <v>1800</v>
      </c>
      <c r="H14" s="70" t="s">
        <v>1801</v>
      </c>
      <c r="I14" s="1066"/>
      <c r="J14" s="73">
        <v>0</v>
      </c>
      <c r="K14" s="73">
        <v>0</v>
      </c>
      <c r="L14" s="73">
        <v>0</v>
      </c>
      <c r="M14" s="73">
        <v>0</v>
      </c>
      <c r="N14" s="73">
        <v>0</v>
      </c>
      <c r="O14" s="73">
        <v>0</v>
      </c>
      <c r="P14" s="73">
        <v>0</v>
      </c>
      <c r="Q14" s="73">
        <v>0</v>
      </c>
      <c r="R14" s="73">
        <v>25.3</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25.3</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25.3</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25.3</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1</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1</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1</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1</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2138</v>
      </c>
      <c r="B15" s="70">
        <v>7</v>
      </c>
      <c r="C15" s="70">
        <v>7</v>
      </c>
      <c r="D15" s="70">
        <v>1</v>
      </c>
      <c r="E15" s="70">
        <v>2010</v>
      </c>
      <c r="F15" s="70" t="s">
        <v>177</v>
      </c>
      <c r="G15" s="1073" t="s">
        <v>1800</v>
      </c>
      <c r="H15" s="70" t="s">
        <v>1801</v>
      </c>
      <c r="I15" s="1066"/>
      <c r="J15" s="73">
        <v>0</v>
      </c>
      <c r="K15" s="73">
        <v>0</v>
      </c>
      <c r="L15" s="73">
        <v>0</v>
      </c>
      <c r="M15" s="73">
        <v>0</v>
      </c>
      <c r="N15" s="73">
        <v>0</v>
      </c>
      <c r="O15" s="73">
        <v>0</v>
      </c>
      <c r="P15" s="73">
        <v>0</v>
      </c>
      <c r="Q15" s="73">
        <v>0</v>
      </c>
      <c r="R15" s="73">
        <v>22.622</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22.622</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22.622</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22.622</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1</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1</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1</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1</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2139</v>
      </c>
      <c r="B16" s="70">
        <v>8</v>
      </c>
      <c r="C16" s="70">
        <v>8</v>
      </c>
      <c r="D16" s="70">
        <v>1</v>
      </c>
      <c r="E16" s="70">
        <v>2011</v>
      </c>
      <c r="F16" s="70" t="s">
        <v>178</v>
      </c>
      <c r="G16" s="1073" t="s">
        <v>1800</v>
      </c>
      <c r="H16" s="70" t="s">
        <v>1801</v>
      </c>
      <c r="I16" s="1066"/>
      <c r="J16" s="73">
        <v>0</v>
      </c>
      <c r="K16" s="73">
        <v>0</v>
      </c>
      <c r="L16" s="73">
        <v>0</v>
      </c>
      <c r="M16" s="73">
        <v>0</v>
      </c>
      <c r="N16" s="73">
        <v>0</v>
      </c>
      <c r="O16" s="73">
        <v>0</v>
      </c>
      <c r="P16" s="73">
        <v>0</v>
      </c>
      <c r="Q16" s="73">
        <v>0</v>
      </c>
      <c r="R16" s="73">
        <v>22.587</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22.587</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22.587</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22.587</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1</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1</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1</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1</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2140</v>
      </c>
      <c r="B17" s="70">
        <v>9</v>
      </c>
      <c r="C17" s="70">
        <v>9</v>
      </c>
      <c r="D17" s="70">
        <v>1</v>
      </c>
      <c r="E17" s="70">
        <v>2012</v>
      </c>
      <c r="F17" s="70" t="s">
        <v>179</v>
      </c>
      <c r="G17" s="1073" t="s">
        <v>1800</v>
      </c>
      <c r="H17" s="70" t="s">
        <v>1801</v>
      </c>
      <c r="I17" s="1066"/>
      <c r="J17" s="73">
        <v>0</v>
      </c>
      <c r="K17" s="73">
        <v>0</v>
      </c>
      <c r="L17" s="73">
        <v>0</v>
      </c>
      <c r="M17" s="73">
        <v>0</v>
      </c>
      <c r="N17" s="73">
        <v>0</v>
      </c>
      <c r="O17" s="73">
        <v>0</v>
      </c>
      <c r="P17" s="73">
        <v>0</v>
      </c>
      <c r="Q17" s="73">
        <v>0</v>
      </c>
      <c r="R17" s="73">
        <v>26.396000000000001</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26.396000000000001</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26.396000000000001</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26.396000000000001</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1</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1</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1</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1</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2141</v>
      </c>
      <c r="B18" s="70">
        <v>10</v>
      </c>
      <c r="C18" s="70">
        <v>10</v>
      </c>
      <c r="D18" s="70">
        <v>1</v>
      </c>
      <c r="E18" s="70">
        <v>2013</v>
      </c>
      <c r="F18" s="70" t="s">
        <v>180</v>
      </c>
      <c r="G18" s="1073" t="s">
        <v>1800</v>
      </c>
      <c r="H18" s="70" t="s">
        <v>1801</v>
      </c>
      <c r="I18" s="1066"/>
      <c r="J18" s="73">
        <v>0</v>
      </c>
      <c r="K18" s="73">
        <v>0</v>
      </c>
      <c r="L18" s="73">
        <v>0</v>
      </c>
      <c r="M18" s="73">
        <v>0</v>
      </c>
      <c r="N18" s="73">
        <v>0</v>
      </c>
      <c r="O18" s="73">
        <v>0</v>
      </c>
      <c r="P18" s="73">
        <v>0</v>
      </c>
      <c r="Q18" s="73">
        <v>0</v>
      </c>
      <c r="R18" s="73">
        <v>27.843</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27.843</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27.843</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27.843</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1</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1</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1</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1</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2142</v>
      </c>
      <c r="B19" s="70">
        <v>11</v>
      </c>
      <c r="C19" s="70">
        <v>11</v>
      </c>
      <c r="D19" s="70">
        <v>1</v>
      </c>
      <c r="E19" s="70">
        <v>2014</v>
      </c>
      <c r="F19" s="70" t="s">
        <v>181</v>
      </c>
      <c r="G19" s="1073" t="s">
        <v>1800</v>
      </c>
      <c r="H19" s="70" t="s">
        <v>1801</v>
      </c>
      <c r="I19" s="1066"/>
      <c r="J19" s="73">
        <v>0</v>
      </c>
      <c r="K19" s="73">
        <v>0</v>
      </c>
      <c r="L19" s="73">
        <v>0</v>
      </c>
      <c r="M19" s="73">
        <v>0</v>
      </c>
      <c r="N19" s="73">
        <v>0</v>
      </c>
      <c r="O19" s="73">
        <v>0</v>
      </c>
      <c r="P19" s="73">
        <v>0</v>
      </c>
      <c r="Q19" s="73">
        <v>0</v>
      </c>
      <c r="R19" s="73">
        <v>30.917999999999999</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30.917999999999999</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30.917999999999999</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30.917999999999999</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2</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2</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2</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2</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2143</v>
      </c>
      <c r="B20" s="70">
        <v>12</v>
      </c>
      <c r="C20" s="70">
        <v>12</v>
      </c>
      <c r="D20" s="70">
        <v>1</v>
      </c>
      <c r="E20" s="70">
        <v>2015</v>
      </c>
      <c r="F20" s="70" t="s">
        <v>182</v>
      </c>
      <c r="G20" s="1073" t="s">
        <v>1800</v>
      </c>
      <c r="H20" s="70" t="s">
        <v>1801</v>
      </c>
      <c r="I20" s="1066"/>
      <c r="J20" s="73">
        <v>0</v>
      </c>
      <c r="K20" s="73">
        <v>0</v>
      </c>
      <c r="L20" s="73">
        <v>0</v>
      </c>
      <c r="M20" s="73">
        <v>0</v>
      </c>
      <c r="N20" s="73">
        <v>0</v>
      </c>
      <c r="O20" s="73">
        <v>0</v>
      </c>
      <c r="P20" s="73">
        <v>0</v>
      </c>
      <c r="Q20" s="73">
        <v>0</v>
      </c>
      <c r="R20" s="73">
        <v>31.001999999999999</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31.001999999999999</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31.001999999999999</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31.001999999999999</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2</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2</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2</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2</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2144</v>
      </c>
      <c r="B21" s="70">
        <v>13</v>
      </c>
      <c r="C21" s="70">
        <v>13</v>
      </c>
      <c r="D21" s="70">
        <v>1</v>
      </c>
      <c r="E21" s="70">
        <v>2016</v>
      </c>
      <c r="F21" s="70" t="s">
        <v>155</v>
      </c>
      <c r="G21" s="1073" t="s">
        <v>1800</v>
      </c>
      <c r="H21" s="70" t="s">
        <v>1801</v>
      </c>
      <c r="I21" s="1066"/>
      <c r="J21" s="73">
        <v>0</v>
      </c>
      <c r="K21" s="73">
        <v>0</v>
      </c>
      <c r="L21" s="73">
        <v>0</v>
      </c>
      <c r="M21" s="73">
        <v>0</v>
      </c>
      <c r="N21" s="73">
        <v>0</v>
      </c>
      <c r="O21" s="73">
        <v>0</v>
      </c>
      <c r="P21" s="73">
        <v>0</v>
      </c>
      <c r="Q21" s="73">
        <v>0</v>
      </c>
      <c r="R21" s="73">
        <v>29.667999999999999</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66.424000000000007</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66.424000000000007</v>
      </c>
      <c r="DH21" s="73">
        <v>0</v>
      </c>
      <c r="DI21" s="73">
        <v>0</v>
      </c>
      <c r="DJ21" s="73">
        <v>0</v>
      </c>
      <c r="DK21" s="73">
        <v>0</v>
      </c>
      <c r="DL21" s="73">
        <v>0</v>
      </c>
      <c r="DM21" s="73">
        <v>0</v>
      </c>
      <c r="DN21" s="73">
        <v>0</v>
      </c>
      <c r="DO21" s="73">
        <v>0</v>
      </c>
      <c r="DP21" s="73">
        <v>0</v>
      </c>
      <c r="DQ21" s="73">
        <v>0</v>
      </c>
      <c r="DR21" s="73">
        <v>0</v>
      </c>
      <c r="DS21" s="73">
        <v>29.667999999999999</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66.424000000000007</v>
      </c>
      <c r="HG21" s="73">
        <v>0</v>
      </c>
      <c r="HH21" s="73">
        <v>0</v>
      </c>
      <c r="HI21" s="73">
        <v>0</v>
      </c>
      <c r="HJ21" s="73">
        <v>0</v>
      </c>
      <c r="HK21" s="73">
        <v>29.667999999999999</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66.424000000000007</v>
      </c>
      <c r="IB21" s="73">
        <v>0</v>
      </c>
      <c r="IC21" s="73">
        <v>0</v>
      </c>
      <c r="ID21" s="73">
        <v>0</v>
      </c>
      <c r="IE21" s="73">
        <v>0</v>
      </c>
      <c r="IF21" s="73">
        <v>29.667999999999999</v>
      </c>
      <c r="IG21" s="73">
        <v>66.424000000000007</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2</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1</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1</v>
      </c>
      <c r="MU21" s="71">
        <v>0</v>
      </c>
      <c r="MV21" s="71">
        <v>0</v>
      </c>
      <c r="MW21" s="71">
        <v>0</v>
      </c>
      <c r="MX21" s="71">
        <v>0</v>
      </c>
      <c r="MY21" s="71">
        <v>0</v>
      </c>
      <c r="MZ21" s="71">
        <v>0</v>
      </c>
      <c r="NA21" s="71">
        <v>0</v>
      </c>
      <c r="NB21" s="71">
        <v>0</v>
      </c>
      <c r="NC21" s="71">
        <v>0</v>
      </c>
      <c r="ND21" s="71">
        <v>0</v>
      </c>
      <c r="NE21" s="71">
        <v>0</v>
      </c>
      <c r="NF21" s="71">
        <v>2</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1</v>
      </c>
      <c r="QT21" s="71">
        <v>0</v>
      </c>
      <c r="QU21" s="71">
        <v>0</v>
      </c>
      <c r="QV21" s="71">
        <v>0</v>
      </c>
      <c r="QW21" s="71">
        <v>0</v>
      </c>
      <c r="QX21" s="71">
        <v>2</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1</v>
      </c>
      <c r="RO21" s="71">
        <v>0</v>
      </c>
      <c r="RP21" s="71">
        <v>0</v>
      </c>
      <c r="RQ21" s="71">
        <v>0</v>
      </c>
      <c r="RR21" s="71">
        <v>0</v>
      </c>
      <c r="RS21" s="71">
        <v>2</v>
      </c>
      <c r="RT21" s="71">
        <v>1</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2145</v>
      </c>
      <c r="B22" s="70">
        <v>14</v>
      </c>
      <c r="C22" s="70">
        <v>14</v>
      </c>
      <c r="D22" s="70">
        <v>1</v>
      </c>
      <c r="E22" s="70">
        <v>2017</v>
      </c>
      <c r="F22" s="70" t="s">
        <v>156</v>
      </c>
      <c r="G22" s="1073" t="s">
        <v>1800</v>
      </c>
      <c r="H22" s="70" t="s">
        <v>1801</v>
      </c>
      <c r="I22" s="1066"/>
      <c r="J22" s="73">
        <v>0</v>
      </c>
      <c r="K22" s="73">
        <v>0</v>
      </c>
      <c r="L22" s="73">
        <v>0</v>
      </c>
      <c r="M22" s="73">
        <v>0</v>
      </c>
      <c r="N22" s="73">
        <v>0</v>
      </c>
      <c r="O22" s="73">
        <v>0</v>
      </c>
      <c r="P22" s="73">
        <v>0</v>
      </c>
      <c r="Q22" s="73">
        <v>0</v>
      </c>
      <c r="R22" s="73">
        <v>26.379000000000001</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102.121</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102.121</v>
      </c>
      <c r="DH22" s="73">
        <v>0</v>
      </c>
      <c r="DI22" s="73">
        <v>0</v>
      </c>
      <c r="DJ22" s="73">
        <v>0</v>
      </c>
      <c r="DK22" s="73">
        <v>0</v>
      </c>
      <c r="DL22" s="73">
        <v>0</v>
      </c>
      <c r="DM22" s="73">
        <v>0</v>
      </c>
      <c r="DN22" s="73">
        <v>0</v>
      </c>
      <c r="DO22" s="73">
        <v>0</v>
      </c>
      <c r="DP22" s="73">
        <v>0</v>
      </c>
      <c r="DQ22" s="73">
        <v>0</v>
      </c>
      <c r="DR22" s="73">
        <v>0</v>
      </c>
      <c r="DS22" s="73">
        <v>26.379000000000001</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102.121</v>
      </c>
      <c r="HG22" s="73">
        <v>0</v>
      </c>
      <c r="HH22" s="73">
        <v>0</v>
      </c>
      <c r="HI22" s="73">
        <v>0</v>
      </c>
      <c r="HJ22" s="73">
        <v>0</v>
      </c>
      <c r="HK22" s="73">
        <v>26.379000000000001</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102.121</v>
      </c>
      <c r="IB22" s="73">
        <v>0</v>
      </c>
      <c r="IC22" s="73">
        <v>0</v>
      </c>
      <c r="ID22" s="73">
        <v>0</v>
      </c>
      <c r="IE22" s="73">
        <v>0</v>
      </c>
      <c r="IF22" s="73">
        <v>26.379000000000001</v>
      </c>
      <c r="IG22" s="73">
        <v>102.121</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2</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1</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1</v>
      </c>
      <c r="MU22" s="71">
        <v>0</v>
      </c>
      <c r="MV22" s="71">
        <v>0</v>
      </c>
      <c r="MW22" s="71">
        <v>0</v>
      </c>
      <c r="MX22" s="71">
        <v>0</v>
      </c>
      <c r="MY22" s="71">
        <v>0</v>
      </c>
      <c r="MZ22" s="71">
        <v>0</v>
      </c>
      <c r="NA22" s="71">
        <v>0</v>
      </c>
      <c r="NB22" s="71">
        <v>0</v>
      </c>
      <c r="NC22" s="71">
        <v>0</v>
      </c>
      <c r="ND22" s="71">
        <v>0</v>
      </c>
      <c r="NE22" s="71">
        <v>0</v>
      </c>
      <c r="NF22" s="71">
        <v>2</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1</v>
      </c>
      <c r="QT22" s="71">
        <v>0</v>
      </c>
      <c r="QU22" s="71">
        <v>0</v>
      </c>
      <c r="QV22" s="71">
        <v>0</v>
      </c>
      <c r="QW22" s="71">
        <v>0</v>
      </c>
      <c r="QX22" s="71">
        <v>2</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1</v>
      </c>
      <c r="RO22" s="71">
        <v>0</v>
      </c>
      <c r="RP22" s="71">
        <v>0</v>
      </c>
      <c r="RQ22" s="71">
        <v>0</v>
      </c>
      <c r="RR22" s="71">
        <v>0</v>
      </c>
      <c r="RS22" s="71">
        <v>2</v>
      </c>
      <c r="RT22" s="71">
        <v>1</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2146</v>
      </c>
      <c r="B23" s="70">
        <v>15</v>
      </c>
      <c r="C23" s="70">
        <v>15</v>
      </c>
      <c r="D23" s="70">
        <v>1</v>
      </c>
      <c r="E23" s="70">
        <v>2018</v>
      </c>
      <c r="F23" s="70" t="s">
        <v>183</v>
      </c>
      <c r="G23" s="1073" t="s">
        <v>1800</v>
      </c>
      <c r="H23" s="70" t="s">
        <v>1801</v>
      </c>
      <c r="I23" s="1066"/>
      <c r="J23" s="73">
        <v>0</v>
      </c>
      <c r="K23" s="73">
        <v>0</v>
      </c>
      <c r="L23" s="73">
        <v>0</v>
      </c>
      <c r="M23" s="73">
        <v>0</v>
      </c>
      <c r="N23" s="73">
        <v>0</v>
      </c>
      <c r="O23" s="73">
        <v>0</v>
      </c>
      <c r="P23" s="73">
        <v>0</v>
      </c>
      <c r="Q23" s="73">
        <v>0</v>
      </c>
      <c r="R23" s="73">
        <v>26.687000000000001</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102.55200000000001</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102.55200000000001</v>
      </c>
      <c r="DH23" s="73">
        <v>0</v>
      </c>
      <c r="DI23" s="73">
        <v>0</v>
      </c>
      <c r="DJ23" s="73">
        <v>0</v>
      </c>
      <c r="DK23" s="73">
        <v>0</v>
      </c>
      <c r="DL23" s="73">
        <v>0</v>
      </c>
      <c r="DM23" s="73">
        <v>0</v>
      </c>
      <c r="DN23" s="73">
        <v>0</v>
      </c>
      <c r="DO23" s="73">
        <v>0</v>
      </c>
      <c r="DP23" s="73">
        <v>0</v>
      </c>
      <c r="DQ23" s="73">
        <v>0</v>
      </c>
      <c r="DR23" s="73">
        <v>0</v>
      </c>
      <c r="DS23" s="73">
        <v>26.687000000000001</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102.55200000000001</v>
      </c>
      <c r="HG23" s="73">
        <v>0</v>
      </c>
      <c r="HH23" s="73">
        <v>0</v>
      </c>
      <c r="HI23" s="73">
        <v>0</v>
      </c>
      <c r="HJ23" s="73">
        <v>0</v>
      </c>
      <c r="HK23" s="73">
        <v>26.687000000000001</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102.55200000000001</v>
      </c>
      <c r="IB23" s="73">
        <v>0</v>
      </c>
      <c r="IC23" s="73">
        <v>0</v>
      </c>
      <c r="ID23" s="73">
        <v>0</v>
      </c>
      <c r="IE23" s="73">
        <v>0</v>
      </c>
      <c r="IF23" s="73">
        <v>26.687000000000001</v>
      </c>
      <c r="IG23" s="73">
        <v>102.55200000000001</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2</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1</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1</v>
      </c>
      <c r="MU23" s="71">
        <v>0</v>
      </c>
      <c r="MV23" s="71">
        <v>0</v>
      </c>
      <c r="MW23" s="71">
        <v>0</v>
      </c>
      <c r="MX23" s="71">
        <v>0</v>
      </c>
      <c r="MY23" s="71">
        <v>0</v>
      </c>
      <c r="MZ23" s="71">
        <v>0</v>
      </c>
      <c r="NA23" s="71">
        <v>0</v>
      </c>
      <c r="NB23" s="71">
        <v>0</v>
      </c>
      <c r="NC23" s="71">
        <v>0</v>
      </c>
      <c r="ND23" s="71">
        <v>0</v>
      </c>
      <c r="NE23" s="71">
        <v>0</v>
      </c>
      <c r="NF23" s="71">
        <v>2</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1</v>
      </c>
      <c r="QT23" s="71">
        <v>0</v>
      </c>
      <c r="QU23" s="71">
        <v>0</v>
      </c>
      <c r="QV23" s="71">
        <v>0</v>
      </c>
      <c r="QW23" s="71">
        <v>0</v>
      </c>
      <c r="QX23" s="71">
        <v>2</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1</v>
      </c>
      <c r="RO23" s="71">
        <v>0</v>
      </c>
      <c r="RP23" s="71">
        <v>0</v>
      </c>
      <c r="RQ23" s="71">
        <v>0</v>
      </c>
      <c r="RR23" s="71">
        <v>0</v>
      </c>
      <c r="RS23" s="71">
        <v>2</v>
      </c>
      <c r="RT23" s="71">
        <v>1</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2147</v>
      </c>
      <c r="B24" s="70">
        <v>16</v>
      </c>
      <c r="C24" s="70">
        <v>16</v>
      </c>
      <c r="D24" s="70">
        <v>1</v>
      </c>
      <c r="E24" s="70">
        <v>2019</v>
      </c>
      <c r="F24" s="70" t="s">
        <v>158</v>
      </c>
      <c r="G24" s="1073" t="s">
        <v>1800</v>
      </c>
      <c r="H24" s="70" t="s">
        <v>1801</v>
      </c>
      <c r="I24" s="1066"/>
      <c r="J24" s="73">
        <v>0</v>
      </c>
      <c r="K24" s="73">
        <v>0</v>
      </c>
      <c r="L24" s="73">
        <v>0</v>
      </c>
      <c r="M24" s="73">
        <v>0</v>
      </c>
      <c r="N24" s="73">
        <v>0</v>
      </c>
      <c r="O24" s="73">
        <v>0</v>
      </c>
      <c r="P24" s="73">
        <v>0</v>
      </c>
      <c r="Q24" s="73">
        <v>0</v>
      </c>
      <c r="R24" s="73">
        <v>27.364000000000001</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91.087000000000003</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91.087000000000003</v>
      </c>
      <c r="DH24" s="73">
        <v>0</v>
      </c>
      <c r="DI24" s="73">
        <v>0</v>
      </c>
      <c r="DJ24" s="73">
        <v>0</v>
      </c>
      <c r="DK24" s="73">
        <v>0</v>
      </c>
      <c r="DL24" s="73">
        <v>0</v>
      </c>
      <c r="DM24" s="73">
        <v>0</v>
      </c>
      <c r="DN24" s="73">
        <v>0</v>
      </c>
      <c r="DO24" s="73">
        <v>0</v>
      </c>
      <c r="DP24" s="73">
        <v>0</v>
      </c>
      <c r="DQ24" s="73">
        <v>0</v>
      </c>
      <c r="DR24" s="73">
        <v>0</v>
      </c>
      <c r="DS24" s="73">
        <v>27.364000000000001</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91.087000000000003</v>
      </c>
      <c r="HG24" s="73">
        <v>0</v>
      </c>
      <c r="HH24" s="73">
        <v>0</v>
      </c>
      <c r="HI24" s="73">
        <v>0</v>
      </c>
      <c r="HJ24" s="73">
        <v>0</v>
      </c>
      <c r="HK24" s="73">
        <v>27.364000000000001</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91.087000000000003</v>
      </c>
      <c r="IB24" s="73">
        <v>0</v>
      </c>
      <c r="IC24" s="73">
        <v>0</v>
      </c>
      <c r="ID24" s="73">
        <v>0</v>
      </c>
      <c r="IE24" s="73">
        <v>0</v>
      </c>
      <c r="IF24" s="73">
        <v>27.364000000000001</v>
      </c>
      <c r="IG24" s="73">
        <v>91.087000000000003</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2</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1</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1</v>
      </c>
      <c r="MU24" s="71">
        <v>0</v>
      </c>
      <c r="MV24" s="71">
        <v>0</v>
      </c>
      <c r="MW24" s="71">
        <v>0</v>
      </c>
      <c r="MX24" s="71">
        <v>0</v>
      </c>
      <c r="MY24" s="71">
        <v>0</v>
      </c>
      <c r="MZ24" s="71">
        <v>0</v>
      </c>
      <c r="NA24" s="71">
        <v>0</v>
      </c>
      <c r="NB24" s="71">
        <v>0</v>
      </c>
      <c r="NC24" s="71">
        <v>0</v>
      </c>
      <c r="ND24" s="71">
        <v>0</v>
      </c>
      <c r="NE24" s="71">
        <v>0</v>
      </c>
      <c r="NF24" s="71">
        <v>2</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1</v>
      </c>
      <c r="QT24" s="71">
        <v>0</v>
      </c>
      <c r="QU24" s="71">
        <v>0</v>
      </c>
      <c r="QV24" s="71">
        <v>0</v>
      </c>
      <c r="QW24" s="71">
        <v>0</v>
      </c>
      <c r="QX24" s="71">
        <v>2</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1</v>
      </c>
      <c r="RO24" s="71">
        <v>0</v>
      </c>
      <c r="RP24" s="71">
        <v>0</v>
      </c>
      <c r="RQ24" s="71">
        <v>0</v>
      </c>
      <c r="RR24" s="71">
        <v>0</v>
      </c>
      <c r="RS24" s="71">
        <v>2</v>
      </c>
      <c r="RT24" s="71">
        <v>1</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2148</v>
      </c>
      <c r="B25" s="70">
        <v>17</v>
      </c>
      <c r="C25" s="70">
        <v>17</v>
      </c>
      <c r="D25" s="70">
        <v>1</v>
      </c>
      <c r="E25" s="70">
        <v>2020</v>
      </c>
      <c r="F25" s="70" t="s">
        <v>159</v>
      </c>
      <c r="G25" s="1073" t="s">
        <v>1800</v>
      </c>
      <c r="H25" s="70" t="s">
        <v>1801</v>
      </c>
      <c r="I25" s="1066"/>
      <c r="J25" s="73">
        <v>0</v>
      </c>
      <c r="K25" s="73">
        <v>0</v>
      </c>
      <c r="L25" s="73">
        <v>0</v>
      </c>
      <c r="M25" s="73">
        <v>0</v>
      </c>
      <c r="N25" s="73">
        <v>0</v>
      </c>
      <c r="O25" s="73">
        <v>0</v>
      </c>
      <c r="P25" s="73">
        <v>0</v>
      </c>
      <c r="Q25" s="73">
        <v>0</v>
      </c>
      <c r="R25" s="73">
        <v>30.451000000000001</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8.0129999999999999</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8.0129999999999999</v>
      </c>
      <c r="DH25" s="73">
        <v>0</v>
      </c>
      <c r="DI25" s="73">
        <v>0</v>
      </c>
      <c r="DJ25" s="73">
        <v>0</v>
      </c>
      <c r="DK25" s="73">
        <v>0</v>
      </c>
      <c r="DL25" s="73">
        <v>0</v>
      </c>
      <c r="DM25" s="73">
        <v>0</v>
      </c>
      <c r="DN25" s="73">
        <v>0</v>
      </c>
      <c r="DO25" s="73">
        <v>0</v>
      </c>
      <c r="DP25" s="73">
        <v>0</v>
      </c>
      <c r="DQ25" s="73">
        <v>0</v>
      </c>
      <c r="DR25" s="73">
        <v>0</v>
      </c>
      <c r="DS25" s="73">
        <v>30.451000000000001</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8.0129999999999999</v>
      </c>
      <c r="HG25" s="73">
        <v>0</v>
      </c>
      <c r="HH25" s="73">
        <v>0</v>
      </c>
      <c r="HI25" s="73">
        <v>0</v>
      </c>
      <c r="HJ25" s="73">
        <v>0</v>
      </c>
      <c r="HK25" s="73">
        <v>30.451000000000001</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8.0129999999999999</v>
      </c>
      <c r="IB25" s="73">
        <v>0</v>
      </c>
      <c r="IC25" s="73">
        <v>0</v>
      </c>
      <c r="ID25" s="73">
        <v>0</v>
      </c>
      <c r="IE25" s="73">
        <v>0</v>
      </c>
      <c r="IF25" s="73">
        <v>30.451000000000001</v>
      </c>
      <c r="IG25" s="73">
        <v>8.0129999999999999</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2</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1</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1</v>
      </c>
      <c r="MU25" s="71">
        <v>0</v>
      </c>
      <c r="MV25" s="71">
        <v>0</v>
      </c>
      <c r="MW25" s="71">
        <v>0</v>
      </c>
      <c r="MX25" s="71">
        <v>0</v>
      </c>
      <c r="MY25" s="71">
        <v>0</v>
      </c>
      <c r="MZ25" s="71">
        <v>0</v>
      </c>
      <c r="NA25" s="71">
        <v>0</v>
      </c>
      <c r="NB25" s="71">
        <v>0</v>
      </c>
      <c r="NC25" s="71">
        <v>0</v>
      </c>
      <c r="ND25" s="71">
        <v>0</v>
      </c>
      <c r="NE25" s="71">
        <v>0</v>
      </c>
      <c r="NF25" s="71">
        <v>2</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1</v>
      </c>
      <c r="QT25" s="71">
        <v>0</v>
      </c>
      <c r="QU25" s="71">
        <v>0</v>
      </c>
      <c r="QV25" s="71">
        <v>0</v>
      </c>
      <c r="QW25" s="71">
        <v>0</v>
      </c>
      <c r="QX25" s="71">
        <v>2</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1</v>
      </c>
      <c r="RO25" s="71">
        <v>0</v>
      </c>
      <c r="RP25" s="71">
        <v>0</v>
      </c>
      <c r="RQ25" s="71">
        <v>0</v>
      </c>
      <c r="RR25" s="71">
        <v>0</v>
      </c>
      <c r="RS25" s="71">
        <v>2</v>
      </c>
      <c r="RT25" s="71">
        <v>1</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2149</v>
      </c>
      <c r="B26" s="70">
        <v>18</v>
      </c>
      <c r="C26" s="70">
        <v>18</v>
      </c>
      <c r="D26" s="70">
        <v>1</v>
      </c>
      <c r="E26" s="70">
        <v>2021</v>
      </c>
      <c r="F26" s="70" t="s">
        <v>160</v>
      </c>
      <c r="G26" s="1073" t="s">
        <v>1800</v>
      </c>
      <c r="H26" s="70" t="s">
        <v>1801</v>
      </c>
      <c r="I26" s="1066"/>
      <c r="J26" s="73">
        <v>0</v>
      </c>
      <c r="K26" s="73">
        <v>0</v>
      </c>
      <c r="L26" s="73">
        <v>0</v>
      </c>
      <c r="M26" s="73">
        <v>0</v>
      </c>
      <c r="N26" s="73">
        <v>0</v>
      </c>
      <c r="O26" s="73">
        <v>0</v>
      </c>
      <c r="P26" s="73">
        <v>0</v>
      </c>
      <c r="Q26" s="73">
        <v>0</v>
      </c>
      <c r="R26" s="73">
        <v>28.925999999999998</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95.162999999999997</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95.162999999999997</v>
      </c>
      <c r="DH26" s="73">
        <v>0</v>
      </c>
      <c r="DI26" s="73">
        <v>0</v>
      </c>
      <c r="DJ26" s="73">
        <v>0</v>
      </c>
      <c r="DK26" s="73">
        <v>0</v>
      </c>
      <c r="DL26" s="73">
        <v>0</v>
      </c>
      <c r="DM26" s="73">
        <v>0</v>
      </c>
      <c r="DN26" s="73">
        <v>0</v>
      </c>
      <c r="DO26" s="73">
        <v>0</v>
      </c>
      <c r="DP26" s="73">
        <v>0</v>
      </c>
      <c r="DQ26" s="73">
        <v>0</v>
      </c>
      <c r="DR26" s="73">
        <v>0</v>
      </c>
      <c r="DS26" s="73">
        <v>28.925999999999998</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95.162999999999997</v>
      </c>
      <c r="HG26" s="73">
        <v>0</v>
      </c>
      <c r="HH26" s="73">
        <v>0</v>
      </c>
      <c r="HI26" s="73">
        <v>0</v>
      </c>
      <c r="HJ26" s="73">
        <v>0</v>
      </c>
      <c r="HK26" s="73">
        <v>28.925999999999998</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95.162999999999997</v>
      </c>
      <c r="IB26" s="73">
        <v>0</v>
      </c>
      <c r="IC26" s="73">
        <v>0</v>
      </c>
      <c r="ID26" s="73">
        <v>0</v>
      </c>
      <c r="IE26" s="73">
        <v>0</v>
      </c>
      <c r="IF26" s="73">
        <v>28.925999999999998</v>
      </c>
      <c r="IG26" s="73">
        <v>95.162999999999997</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2</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1</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1</v>
      </c>
      <c r="MU26" s="71">
        <v>0</v>
      </c>
      <c r="MV26" s="71">
        <v>0</v>
      </c>
      <c r="MW26" s="71">
        <v>0</v>
      </c>
      <c r="MX26" s="71">
        <v>0</v>
      </c>
      <c r="MY26" s="71">
        <v>0</v>
      </c>
      <c r="MZ26" s="71">
        <v>0</v>
      </c>
      <c r="NA26" s="71">
        <v>0</v>
      </c>
      <c r="NB26" s="71">
        <v>0</v>
      </c>
      <c r="NC26" s="71">
        <v>0</v>
      </c>
      <c r="ND26" s="71">
        <v>0</v>
      </c>
      <c r="NE26" s="71">
        <v>0</v>
      </c>
      <c r="NF26" s="71">
        <v>2</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1</v>
      </c>
      <c r="QT26" s="71">
        <v>0</v>
      </c>
      <c r="QU26" s="71">
        <v>0</v>
      </c>
      <c r="QV26" s="71">
        <v>0</v>
      </c>
      <c r="QW26" s="71">
        <v>0</v>
      </c>
      <c r="QX26" s="71">
        <v>2</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1</v>
      </c>
      <c r="RO26" s="71">
        <v>0</v>
      </c>
      <c r="RP26" s="71">
        <v>0</v>
      </c>
      <c r="RQ26" s="71">
        <v>0</v>
      </c>
      <c r="RR26" s="71">
        <v>0</v>
      </c>
      <c r="RS26" s="71">
        <v>2</v>
      </c>
      <c r="RT26" s="71">
        <v>1</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1855</v>
      </c>
      <c r="B27" s="70">
        <v>19</v>
      </c>
      <c r="C27" s="70">
        <v>19</v>
      </c>
      <c r="D27" s="70">
        <v>1</v>
      </c>
      <c r="E27" s="70">
        <v>2022</v>
      </c>
      <c r="F27" s="70" t="s">
        <v>161</v>
      </c>
      <c r="G27" s="1073" t="s">
        <v>1800</v>
      </c>
      <c r="H27" s="70" t="s">
        <v>1801</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2150</v>
      </c>
      <c r="B28" s="70">
        <v>20</v>
      </c>
      <c r="C28" s="70">
        <v>20</v>
      </c>
      <c r="D28" s="70">
        <v>1</v>
      </c>
      <c r="E28" s="70">
        <v>2023</v>
      </c>
      <c r="F28" s="70" t="s">
        <v>1539</v>
      </c>
      <c r="G28" s="1073" t="s">
        <v>1800</v>
      </c>
      <c r="H28" s="70" t="s">
        <v>1801</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1799</v>
      </c>
      <c r="B29" s="70">
        <v>21</v>
      </c>
      <c r="C29" s="70">
        <v>21</v>
      </c>
      <c r="D29" s="70">
        <v>1</v>
      </c>
      <c r="E29" s="70">
        <v>2024</v>
      </c>
      <c r="F29" s="70" t="s">
        <v>1554</v>
      </c>
      <c r="G29" s="1073" t="s">
        <v>1800</v>
      </c>
      <c r="H29" s="70" t="s">
        <v>1801</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2514</v>
      </c>
      <c r="B30" s="70">
        <v>22</v>
      </c>
      <c r="C30" s="70">
        <v>22</v>
      </c>
      <c r="D30" s="70">
        <v>1</v>
      </c>
      <c r="E30" s="70">
        <v>2025</v>
      </c>
      <c r="F30" s="70" t="s">
        <v>1579</v>
      </c>
      <c r="G30" s="1073" t="s">
        <v>1800</v>
      </c>
      <c r="H30" s="70" t="s">
        <v>1801</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2515</v>
      </c>
      <c r="B31" s="70">
        <v>23</v>
      </c>
      <c r="C31" s="70">
        <v>23</v>
      </c>
      <c r="D31" s="70">
        <v>1</v>
      </c>
      <c r="E31" s="70">
        <v>2026</v>
      </c>
      <c r="F31" s="70" t="s">
        <v>1580</v>
      </c>
      <c r="G31" s="1073" t="s">
        <v>1800</v>
      </c>
      <c r="H31" s="70" t="s">
        <v>1801</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2516</v>
      </c>
      <c r="B32" s="70">
        <v>24</v>
      </c>
      <c r="C32" s="70">
        <v>24</v>
      </c>
      <c r="D32" s="70">
        <v>1</v>
      </c>
      <c r="E32" s="70">
        <v>2027</v>
      </c>
      <c r="F32" s="70" t="s">
        <v>1581</v>
      </c>
      <c r="G32" s="1073" t="s">
        <v>1800</v>
      </c>
      <c r="H32" s="70" t="s">
        <v>1801</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2517</v>
      </c>
      <c r="B33" s="70">
        <v>25</v>
      </c>
      <c r="C33" s="70">
        <v>25</v>
      </c>
      <c r="D33" s="70">
        <v>1</v>
      </c>
      <c r="E33" s="70">
        <v>2028</v>
      </c>
      <c r="F33" s="70" t="s">
        <v>1582</v>
      </c>
      <c r="G33" s="1073" t="s">
        <v>1800</v>
      </c>
      <c r="H33" s="70" t="s">
        <v>1801</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2518</v>
      </c>
      <c r="B34" s="70">
        <v>26</v>
      </c>
      <c r="C34" s="70">
        <v>26</v>
      </c>
      <c r="D34" s="70">
        <v>1</v>
      </c>
      <c r="E34" s="70">
        <v>2029</v>
      </c>
      <c r="F34" s="70" t="s">
        <v>1583</v>
      </c>
      <c r="G34" s="1073" t="s">
        <v>1800</v>
      </c>
      <c r="H34" s="70" t="s">
        <v>1801</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2519</v>
      </c>
      <c r="B35" s="70">
        <v>27</v>
      </c>
      <c r="C35" s="70">
        <v>27</v>
      </c>
      <c r="D35" s="70">
        <v>1</v>
      </c>
      <c r="E35" s="70">
        <v>2030</v>
      </c>
      <c r="F35" s="70" t="s">
        <v>1584</v>
      </c>
      <c r="G35" s="1073" t="s">
        <v>1800</v>
      </c>
      <c r="H35" s="70" t="s">
        <v>1801</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1578</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1585</v>
      </c>
      <c r="B57" s="70">
        <v>22</v>
      </c>
      <c r="C57" s="70">
        <v>22</v>
      </c>
      <c r="D57" s="70">
        <v>2</v>
      </c>
      <c r="E57" s="70">
        <v>2025</v>
      </c>
      <c r="F57" s="70" t="s">
        <v>1579</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1586</v>
      </c>
      <c r="B58" s="70">
        <v>23</v>
      </c>
      <c r="C58" s="70">
        <v>23</v>
      </c>
      <c r="D58" s="70">
        <v>2</v>
      </c>
      <c r="E58" s="70">
        <v>2026</v>
      </c>
      <c r="F58" s="70" t="s">
        <v>1580</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1587</v>
      </c>
      <c r="B59" s="70">
        <v>24</v>
      </c>
      <c r="C59" s="70">
        <v>24</v>
      </c>
      <c r="D59" s="70">
        <v>2</v>
      </c>
      <c r="E59" s="70">
        <v>2027</v>
      </c>
      <c r="F59" s="70" t="s">
        <v>1581</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1588</v>
      </c>
      <c r="B60" s="70">
        <v>25</v>
      </c>
      <c r="C60" s="70">
        <v>25</v>
      </c>
      <c r="D60" s="70">
        <v>2</v>
      </c>
      <c r="E60" s="70">
        <v>2028</v>
      </c>
      <c r="F60" s="70" t="s">
        <v>1582</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1589</v>
      </c>
      <c r="B61" s="70">
        <v>26</v>
      </c>
      <c r="C61" s="70">
        <v>26</v>
      </c>
      <c r="D61" s="70">
        <v>2</v>
      </c>
      <c r="E61" s="70">
        <v>2029</v>
      </c>
      <c r="F61" s="70" t="s">
        <v>1583</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1590</v>
      </c>
      <c r="B62" s="70">
        <v>27</v>
      </c>
      <c r="C62" s="70">
        <v>27</v>
      </c>
      <c r="D62" s="70">
        <v>2</v>
      </c>
      <c r="E62" s="70">
        <v>2030</v>
      </c>
      <c r="F62" s="70" t="s">
        <v>1584</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1649</v>
      </c>
      <c r="AE4" s="1058" t="s">
        <v>1649</v>
      </c>
      <c r="AF4" s="1058" t="s">
        <v>1649</v>
      </c>
      <c r="AG4" s="1058" t="s">
        <v>1649</v>
      </c>
      <c r="AH4" s="1058" t="s">
        <v>1649</v>
      </c>
      <c r="AI4" s="1058" t="s">
        <v>1649</v>
      </c>
      <c r="AJ4" s="1058" t="s">
        <v>1649</v>
      </c>
      <c r="AK4" s="1058" t="s">
        <v>1649</v>
      </c>
      <c r="AL4" s="1058" t="s">
        <v>1649</v>
      </c>
      <c r="AM4" s="1058" t="s">
        <v>1649</v>
      </c>
      <c r="AN4" s="1058" t="s">
        <v>1649</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1591</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1667</v>
      </c>
      <c r="B10" s="70">
        <v>2</v>
      </c>
      <c r="C10" s="70">
        <v>18</v>
      </c>
      <c r="D10" s="70">
        <v>2</v>
      </c>
      <c r="E10" s="70">
        <v>2024</v>
      </c>
      <c r="F10" s="70" t="s">
        <v>1554</v>
      </c>
      <c r="G10" s="1073" t="s">
        <v>1668</v>
      </c>
      <c r="H10" s="70" t="s">
        <v>1669</v>
      </c>
      <c r="I10" s="1066"/>
      <c r="J10" s="73">
        <v>91095</v>
      </c>
      <c r="K10" s="71">
        <v>119234629</v>
      </c>
      <c r="L10" s="71">
        <v>4381435</v>
      </c>
      <c r="M10" s="71">
        <v>5670469785</v>
      </c>
      <c r="N10" s="71">
        <v>4086800</v>
      </c>
      <c r="O10" s="71">
        <v>8958639441</v>
      </c>
      <c r="P10" s="71">
        <v>13904</v>
      </c>
      <c r="Q10" s="71">
        <v>81203334</v>
      </c>
      <c r="R10" s="71">
        <v>0</v>
      </c>
      <c r="S10" s="71">
        <v>0</v>
      </c>
      <c r="T10" s="71">
        <v>315</v>
      </c>
      <c r="U10" s="71">
        <v>2944</v>
      </c>
      <c r="V10" s="71">
        <v>2170</v>
      </c>
      <c r="W10" s="71">
        <v>1932561</v>
      </c>
      <c r="X10" s="71">
        <v>18053589</v>
      </c>
      <c r="Y10" s="71">
        <v>13305214</v>
      </c>
      <c r="Z10" s="71">
        <v>14862838552.999998</v>
      </c>
      <c r="AA10" s="71">
        <v>28650094</v>
      </c>
      <c r="AB10" s="71">
        <v>363488685</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1670</v>
      </c>
      <c r="B11" s="70">
        <v>3</v>
      </c>
      <c r="C11" s="70">
        <v>18</v>
      </c>
      <c r="D11" s="70">
        <v>3</v>
      </c>
      <c r="E11" s="70">
        <v>2024</v>
      </c>
      <c r="F11" s="70" t="s">
        <v>1554</v>
      </c>
      <c r="G11" s="1073" t="s">
        <v>1671</v>
      </c>
      <c r="H11" s="70" t="s">
        <v>1672</v>
      </c>
      <c r="I11" s="1066"/>
      <c r="J11" s="73">
        <v>82041</v>
      </c>
      <c r="K11" s="71">
        <v>99617100.000000015</v>
      </c>
      <c r="L11" s="71">
        <v>3196698</v>
      </c>
      <c r="M11" s="71">
        <v>3835551142</v>
      </c>
      <c r="N11" s="71">
        <v>4370000</v>
      </c>
      <c r="O11" s="71">
        <v>10135208825</v>
      </c>
      <c r="P11" s="71">
        <v>0</v>
      </c>
      <c r="Q11" s="71">
        <v>0</v>
      </c>
      <c r="R11" s="71">
        <v>0</v>
      </c>
      <c r="S11" s="71">
        <v>0</v>
      </c>
      <c r="T11" s="71">
        <v>0</v>
      </c>
      <c r="U11" s="71">
        <v>0</v>
      </c>
      <c r="V11" s="71">
        <v>0</v>
      </c>
      <c r="W11" s="71">
        <v>0</v>
      </c>
      <c r="X11" s="71">
        <v>0</v>
      </c>
      <c r="Y11" s="71">
        <v>0</v>
      </c>
      <c r="Z11" s="71">
        <v>14070377067</v>
      </c>
      <c r="AA11" s="71">
        <v>37228436</v>
      </c>
      <c r="AB11" s="71">
        <v>507178010</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1673</v>
      </c>
      <c r="B12" s="70">
        <v>4</v>
      </c>
      <c r="C12" s="70">
        <v>18</v>
      </c>
      <c r="D12" s="70">
        <v>4</v>
      </c>
      <c r="E12" s="70">
        <v>2024</v>
      </c>
      <c r="F12" s="70" t="s">
        <v>1554</v>
      </c>
      <c r="G12" s="1073" t="s">
        <v>1674</v>
      </c>
      <c r="H12" s="70" t="s">
        <v>1675</v>
      </c>
      <c r="I12" s="1066"/>
      <c r="J12" s="73">
        <v>204069</v>
      </c>
      <c r="K12" s="71">
        <v>256124411</v>
      </c>
      <c r="L12" s="71">
        <v>4818833</v>
      </c>
      <c r="M12" s="71">
        <v>5999660632</v>
      </c>
      <c r="N12" s="71">
        <v>1068800</v>
      </c>
      <c r="O12" s="71">
        <v>2806310571</v>
      </c>
      <c r="P12" s="71">
        <v>0</v>
      </c>
      <c r="Q12" s="71">
        <v>0</v>
      </c>
      <c r="R12" s="71">
        <v>0</v>
      </c>
      <c r="S12" s="71">
        <v>0</v>
      </c>
      <c r="T12" s="71">
        <v>0</v>
      </c>
      <c r="U12" s="71">
        <v>0</v>
      </c>
      <c r="V12" s="71">
        <v>45</v>
      </c>
      <c r="W12" s="71">
        <v>0</v>
      </c>
      <c r="X12" s="71">
        <v>0</v>
      </c>
      <c r="Y12" s="71">
        <v>272997</v>
      </c>
      <c r="Z12" s="71">
        <v>9062368611</v>
      </c>
      <c r="AA12" s="71">
        <v>400898057.00000006</v>
      </c>
      <c r="AB12" s="71">
        <v>1811684433</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1676</v>
      </c>
      <c r="B13" s="70">
        <v>5</v>
      </c>
      <c r="C13" s="70">
        <v>18</v>
      </c>
      <c r="D13" s="70">
        <v>5</v>
      </c>
      <c r="E13" s="70">
        <v>2024</v>
      </c>
      <c r="F13" s="70" t="s">
        <v>1554</v>
      </c>
      <c r="G13" s="1073" t="s">
        <v>1677</v>
      </c>
      <c r="H13" s="70" t="s">
        <v>1678</v>
      </c>
      <c r="I13" s="1066"/>
      <c r="J13" s="73">
        <v>67322</v>
      </c>
      <c r="K13" s="71">
        <v>91400387.000000015</v>
      </c>
      <c r="L13" s="71">
        <v>2016025</v>
      </c>
      <c r="M13" s="71">
        <v>2699119382.0000005</v>
      </c>
      <c r="N13" s="71">
        <v>1221600</v>
      </c>
      <c r="O13" s="71">
        <v>2437250183</v>
      </c>
      <c r="P13" s="71">
        <v>0</v>
      </c>
      <c r="Q13" s="71">
        <v>0</v>
      </c>
      <c r="R13" s="71">
        <v>0</v>
      </c>
      <c r="S13" s="71">
        <v>0</v>
      </c>
      <c r="T13" s="71">
        <v>0</v>
      </c>
      <c r="U13" s="71">
        <v>0</v>
      </c>
      <c r="V13" s="71">
        <v>0</v>
      </c>
      <c r="W13" s="71">
        <v>0</v>
      </c>
      <c r="X13" s="71">
        <v>0</v>
      </c>
      <c r="Y13" s="71">
        <v>0</v>
      </c>
      <c r="Z13" s="71">
        <v>5227769952.000001</v>
      </c>
      <c r="AA13" s="71">
        <v>72020279</v>
      </c>
      <c r="AB13" s="71">
        <v>413939577</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1679</v>
      </c>
      <c r="B14" s="70">
        <v>6</v>
      </c>
      <c r="C14" s="70">
        <v>18</v>
      </c>
      <c r="D14" s="70">
        <v>6</v>
      </c>
      <c r="E14" s="70">
        <v>2024</v>
      </c>
      <c r="F14" s="70" t="s">
        <v>1554</v>
      </c>
      <c r="G14" s="1073" t="s">
        <v>1680</v>
      </c>
      <c r="H14" s="70" t="s">
        <v>1681</v>
      </c>
      <c r="I14" s="1066"/>
      <c r="J14" s="73">
        <v>64806</v>
      </c>
      <c r="K14" s="71">
        <v>86693428</v>
      </c>
      <c r="L14" s="71">
        <v>3037078</v>
      </c>
      <c r="M14" s="71">
        <v>4017151345</v>
      </c>
      <c r="N14" s="71">
        <v>2510600</v>
      </c>
      <c r="O14" s="71">
        <v>5495693633.000001</v>
      </c>
      <c r="P14" s="71">
        <v>0</v>
      </c>
      <c r="Q14" s="71">
        <v>0</v>
      </c>
      <c r="R14" s="71">
        <v>0</v>
      </c>
      <c r="S14" s="71">
        <v>0</v>
      </c>
      <c r="T14" s="71">
        <v>0</v>
      </c>
      <c r="U14" s="71">
        <v>0</v>
      </c>
      <c r="V14" s="71">
        <v>95</v>
      </c>
      <c r="W14" s="71">
        <v>0</v>
      </c>
      <c r="X14" s="71">
        <v>0</v>
      </c>
      <c r="Y14" s="71">
        <v>581804</v>
      </c>
      <c r="Z14" s="71">
        <v>9600120209.9999981</v>
      </c>
      <c r="AA14" s="71">
        <v>19686780</v>
      </c>
      <c r="AB14" s="71">
        <v>261227489</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1682</v>
      </c>
      <c r="B15" s="70">
        <v>7</v>
      </c>
      <c r="C15" s="70">
        <v>18</v>
      </c>
      <c r="D15" s="70">
        <v>7</v>
      </c>
      <c r="E15" s="70">
        <v>2024</v>
      </c>
      <c r="F15" s="70" t="s">
        <v>1554</v>
      </c>
      <c r="G15" s="1073" t="s">
        <v>1683</v>
      </c>
      <c r="H15" s="70" t="s">
        <v>1684</v>
      </c>
      <c r="I15" s="1066"/>
      <c r="J15" s="73">
        <v>149799</v>
      </c>
      <c r="K15" s="71">
        <v>179874579.99999997</v>
      </c>
      <c r="L15" s="71">
        <v>2501536</v>
      </c>
      <c r="M15" s="71">
        <v>2981048319</v>
      </c>
      <c r="N15" s="71">
        <v>4243900</v>
      </c>
      <c r="O15" s="71">
        <v>11469027208.000002</v>
      </c>
      <c r="P15" s="71">
        <v>6604</v>
      </c>
      <c r="Q15" s="71">
        <v>34433679</v>
      </c>
      <c r="R15" s="71">
        <v>0</v>
      </c>
      <c r="S15" s="71">
        <v>0</v>
      </c>
      <c r="T15" s="71">
        <v>0</v>
      </c>
      <c r="U15" s="71">
        <v>0</v>
      </c>
      <c r="V15" s="71">
        <v>402</v>
      </c>
      <c r="W15" s="71">
        <v>0</v>
      </c>
      <c r="X15" s="71">
        <v>0</v>
      </c>
      <c r="Y15" s="71">
        <v>2468007</v>
      </c>
      <c r="Z15" s="71">
        <v>14666851793</v>
      </c>
      <c r="AA15" s="71">
        <v>79303020</v>
      </c>
      <c r="AB15" s="71">
        <v>1068571732.0000002</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1685</v>
      </c>
      <c r="B16" s="70">
        <v>8</v>
      </c>
      <c r="C16" s="70">
        <v>18</v>
      </c>
      <c r="D16" s="70">
        <v>8</v>
      </c>
      <c r="E16" s="70">
        <v>2024</v>
      </c>
      <c r="F16" s="70" t="s">
        <v>1554</v>
      </c>
      <c r="G16" s="1073" t="s">
        <v>1686</v>
      </c>
      <c r="H16" s="70" t="s">
        <v>1687</v>
      </c>
      <c r="I16" s="1066"/>
      <c r="J16" s="73">
        <v>48265</v>
      </c>
      <c r="K16" s="71">
        <v>55412073</v>
      </c>
      <c r="L16" s="71">
        <v>3301715</v>
      </c>
      <c r="M16" s="71">
        <v>3772789698</v>
      </c>
      <c r="N16" s="71">
        <v>4268300</v>
      </c>
      <c r="O16" s="71">
        <v>13389848155</v>
      </c>
      <c r="P16" s="71">
        <v>837</v>
      </c>
      <c r="Q16" s="71">
        <v>4505363</v>
      </c>
      <c r="R16" s="71">
        <v>0</v>
      </c>
      <c r="S16" s="71">
        <v>0</v>
      </c>
      <c r="T16" s="71">
        <v>0</v>
      </c>
      <c r="U16" s="71">
        <v>0</v>
      </c>
      <c r="V16" s="71">
        <v>0</v>
      </c>
      <c r="W16" s="71">
        <v>0</v>
      </c>
      <c r="X16" s="71">
        <v>0</v>
      </c>
      <c r="Y16" s="71">
        <v>0</v>
      </c>
      <c r="Z16" s="71">
        <v>17222555289</v>
      </c>
      <c r="AA16" s="71">
        <v>17498841</v>
      </c>
      <c r="AB16" s="71">
        <v>236600018</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1688</v>
      </c>
      <c r="B17" s="70">
        <v>9</v>
      </c>
      <c r="C17" s="70">
        <v>18</v>
      </c>
      <c r="D17" s="70">
        <v>9</v>
      </c>
      <c r="E17" s="70">
        <v>2024</v>
      </c>
      <c r="F17" s="70" t="s">
        <v>1554</v>
      </c>
      <c r="G17" s="1073" t="s">
        <v>1689</v>
      </c>
      <c r="H17" s="70" t="s">
        <v>1690</v>
      </c>
      <c r="I17" s="1066"/>
      <c r="J17" s="73">
        <v>86752</v>
      </c>
      <c r="K17" s="71">
        <v>107426774.00000001</v>
      </c>
      <c r="L17" s="71">
        <v>4072520</v>
      </c>
      <c r="M17" s="71">
        <v>5017194524</v>
      </c>
      <c r="N17" s="71">
        <v>1160500</v>
      </c>
      <c r="O17" s="71">
        <v>3054967483</v>
      </c>
      <c r="P17" s="71">
        <v>0</v>
      </c>
      <c r="Q17" s="71">
        <v>0</v>
      </c>
      <c r="R17" s="71">
        <v>0</v>
      </c>
      <c r="S17" s="71">
        <v>0</v>
      </c>
      <c r="T17" s="71">
        <v>0</v>
      </c>
      <c r="U17" s="71">
        <v>395</v>
      </c>
      <c r="V17" s="71">
        <v>4094.9999999999995</v>
      </c>
      <c r="W17" s="71">
        <v>0</v>
      </c>
      <c r="X17" s="71">
        <v>2420668</v>
      </c>
      <c r="Y17" s="71">
        <v>25110785</v>
      </c>
      <c r="Z17" s="71">
        <v>8207120234</v>
      </c>
      <c r="AA17" s="71">
        <v>26907568.999999996</v>
      </c>
      <c r="AB17" s="71">
        <v>386158459</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1691</v>
      </c>
      <c r="B18" s="70">
        <v>10</v>
      </c>
      <c r="C18" s="70">
        <v>18</v>
      </c>
      <c r="D18" s="70">
        <v>10</v>
      </c>
      <c r="E18" s="70">
        <v>2024</v>
      </c>
      <c r="F18" s="70" t="s">
        <v>1554</v>
      </c>
      <c r="G18" s="1073" t="s">
        <v>1692</v>
      </c>
      <c r="H18" s="70" t="s">
        <v>1693</v>
      </c>
      <c r="I18" s="1066"/>
      <c r="J18" s="73">
        <v>40643</v>
      </c>
      <c r="K18" s="71">
        <v>52361292</v>
      </c>
      <c r="L18" s="71">
        <v>1498614</v>
      </c>
      <c r="M18" s="71">
        <v>1916440088</v>
      </c>
      <c r="N18" s="71">
        <v>1915300</v>
      </c>
      <c r="O18" s="71">
        <v>4682305007</v>
      </c>
      <c r="P18" s="71">
        <v>2574</v>
      </c>
      <c r="Q18" s="71">
        <v>14283795</v>
      </c>
      <c r="R18" s="71">
        <v>0</v>
      </c>
      <c r="S18" s="71">
        <v>0</v>
      </c>
      <c r="T18" s="71">
        <v>0</v>
      </c>
      <c r="U18" s="71">
        <v>0</v>
      </c>
      <c r="V18" s="71">
        <v>5</v>
      </c>
      <c r="W18" s="71">
        <v>0</v>
      </c>
      <c r="X18" s="71">
        <v>0</v>
      </c>
      <c r="Y18" s="71">
        <v>28943</v>
      </c>
      <c r="Z18" s="71">
        <v>6665419125</v>
      </c>
      <c r="AA18" s="71">
        <v>12275412</v>
      </c>
      <c r="AB18" s="71">
        <v>164840310</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1694</v>
      </c>
      <c r="B19" s="70">
        <v>11</v>
      </c>
      <c r="C19" s="70">
        <v>18</v>
      </c>
      <c r="D19" s="70">
        <v>11</v>
      </c>
      <c r="E19" s="70">
        <v>2024</v>
      </c>
      <c r="F19" s="70" t="s">
        <v>1554</v>
      </c>
      <c r="G19" s="1073" t="s">
        <v>1695</v>
      </c>
      <c r="H19" s="70" t="s">
        <v>1696</v>
      </c>
      <c r="I19" s="1066"/>
      <c r="J19" s="73">
        <v>45456</v>
      </c>
      <c r="K19" s="71">
        <v>52371353.000000007</v>
      </c>
      <c r="L19" s="71">
        <v>1963463</v>
      </c>
      <c r="M19" s="71">
        <v>2252327648</v>
      </c>
      <c r="N19" s="71">
        <v>1980500</v>
      </c>
      <c r="O19" s="71">
        <v>5690768463</v>
      </c>
      <c r="P19" s="71">
        <v>152</v>
      </c>
      <c r="Q19" s="71">
        <v>820105</v>
      </c>
      <c r="R19" s="71">
        <v>0</v>
      </c>
      <c r="S19" s="71">
        <v>0</v>
      </c>
      <c r="T19" s="71">
        <v>0</v>
      </c>
      <c r="U19" s="71">
        <v>0</v>
      </c>
      <c r="V19" s="71">
        <v>0</v>
      </c>
      <c r="W19" s="71">
        <v>0</v>
      </c>
      <c r="X19" s="71">
        <v>0</v>
      </c>
      <c r="Y19" s="71">
        <v>0</v>
      </c>
      <c r="Z19" s="71">
        <v>7996287569</v>
      </c>
      <c r="AA19" s="71">
        <v>15021239</v>
      </c>
      <c r="AB19" s="71">
        <v>205944471.00000003</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1697</v>
      </c>
      <c r="B20" s="70">
        <v>12</v>
      </c>
      <c r="C20" s="70">
        <v>18</v>
      </c>
      <c r="D20" s="70">
        <v>12</v>
      </c>
      <c r="E20" s="70">
        <v>2024</v>
      </c>
      <c r="F20" s="70" t="s">
        <v>1554</v>
      </c>
      <c r="G20" s="1073" t="s">
        <v>1698</v>
      </c>
      <c r="H20" s="70" t="s">
        <v>1699</v>
      </c>
      <c r="I20" s="1066"/>
      <c r="J20" s="73">
        <v>235265</v>
      </c>
      <c r="K20" s="71">
        <v>313780331</v>
      </c>
      <c r="L20" s="71">
        <v>8305237.9999999991</v>
      </c>
      <c r="M20" s="71">
        <v>10923856592</v>
      </c>
      <c r="N20" s="71">
        <v>746700</v>
      </c>
      <c r="O20" s="71">
        <v>1393663273</v>
      </c>
      <c r="P20" s="71">
        <v>2870</v>
      </c>
      <c r="Q20" s="71">
        <v>16763180.000000002</v>
      </c>
      <c r="R20" s="71">
        <v>0</v>
      </c>
      <c r="S20" s="71">
        <v>0</v>
      </c>
      <c r="T20" s="71">
        <v>0</v>
      </c>
      <c r="U20" s="71">
        <v>0</v>
      </c>
      <c r="V20" s="71">
        <v>159</v>
      </c>
      <c r="W20" s="71">
        <v>0</v>
      </c>
      <c r="X20" s="71">
        <v>0</v>
      </c>
      <c r="Y20" s="71">
        <v>972290</v>
      </c>
      <c r="Z20" s="71">
        <v>12649035666</v>
      </c>
      <c r="AA20" s="71">
        <v>379876415</v>
      </c>
      <c r="AB20" s="71">
        <v>1799376476.0000002</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1662</v>
      </c>
      <c r="B21" s="70">
        <v>13</v>
      </c>
      <c r="C21" s="70">
        <v>18</v>
      </c>
      <c r="D21" s="70">
        <v>13</v>
      </c>
      <c r="E21" s="70">
        <v>2024</v>
      </c>
      <c r="F21" s="70" t="s">
        <v>1554</v>
      </c>
      <c r="G21" s="1073" t="s">
        <v>1659</v>
      </c>
      <c r="H21" s="70" t="s">
        <v>1660</v>
      </c>
      <c r="I21" s="1066"/>
      <c r="J21" s="73">
        <v>666086</v>
      </c>
      <c r="K21" s="71">
        <v>906630508.00000012</v>
      </c>
      <c r="L21" s="71">
        <v>7437131</v>
      </c>
      <c r="M21" s="71">
        <v>9950110385</v>
      </c>
      <c r="N21" s="71">
        <v>58500</v>
      </c>
      <c r="O21" s="71">
        <v>141060418</v>
      </c>
      <c r="P21" s="71">
        <v>28541</v>
      </c>
      <c r="Q21" s="71">
        <v>156341996.00000003</v>
      </c>
      <c r="R21" s="71">
        <v>0</v>
      </c>
      <c r="S21" s="71">
        <v>0</v>
      </c>
      <c r="T21" s="71">
        <v>0</v>
      </c>
      <c r="U21" s="71">
        <v>0</v>
      </c>
      <c r="V21" s="71">
        <v>1</v>
      </c>
      <c r="W21" s="71">
        <v>0</v>
      </c>
      <c r="X21" s="71">
        <v>0</v>
      </c>
      <c r="Y21" s="71">
        <v>9075</v>
      </c>
      <c r="Z21" s="71">
        <v>11154152382</v>
      </c>
      <c r="AA21" s="71">
        <v>1666914284</v>
      </c>
      <c r="AB21" s="71">
        <v>7012159280</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1700</v>
      </c>
      <c r="B22" s="70">
        <v>14</v>
      </c>
      <c r="C22" s="70">
        <v>18</v>
      </c>
      <c r="D22" s="70">
        <v>14</v>
      </c>
      <c r="E22" s="70">
        <v>2024</v>
      </c>
      <c r="F22" s="70" t="s">
        <v>1554</v>
      </c>
      <c r="G22" s="1073" t="s">
        <v>1701</v>
      </c>
      <c r="H22" s="70" t="s">
        <v>1702</v>
      </c>
      <c r="I22" s="1066"/>
      <c r="J22" s="73">
        <v>71729</v>
      </c>
      <c r="K22" s="71">
        <v>91735948.000000015</v>
      </c>
      <c r="L22" s="71">
        <v>3667931</v>
      </c>
      <c r="M22" s="71">
        <v>4659447383.000001</v>
      </c>
      <c r="N22" s="71">
        <v>1042000</v>
      </c>
      <c r="O22" s="71">
        <v>2782375609</v>
      </c>
      <c r="P22" s="71">
        <v>8986</v>
      </c>
      <c r="Q22" s="71">
        <v>52481294</v>
      </c>
      <c r="R22" s="71">
        <v>0</v>
      </c>
      <c r="S22" s="71">
        <v>0</v>
      </c>
      <c r="T22" s="71">
        <v>0</v>
      </c>
      <c r="U22" s="71">
        <v>0</v>
      </c>
      <c r="V22" s="71">
        <v>157</v>
      </c>
      <c r="W22" s="71">
        <v>0</v>
      </c>
      <c r="X22" s="71">
        <v>0</v>
      </c>
      <c r="Y22" s="71">
        <v>962479.00000000012</v>
      </c>
      <c r="Z22" s="71">
        <v>7587002713</v>
      </c>
      <c r="AA22" s="71">
        <v>19779121</v>
      </c>
      <c r="AB22" s="71">
        <v>242960053</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1703</v>
      </c>
      <c r="B23" s="70">
        <v>15</v>
      </c>
      <c r="C23" s="70">
        <v>18</v>
      </c>
      <c r="D23" s="70">
        <v>15</v>
      </c>
      <c r="E23" s="70">
        <v>2024</v>
      </c>
      <c r="F23" s="70" t="s">
        <v>1554</v>
      </c>
      <c r="G23" s="1073" t="s">
        <v>1704</v>
      </c>
      <c r="H23" s="70" t="s">
        <v>1705</v>
      </c>
      <c r="I23" s="1066"/>
      <c r="J23" s="73">
        <v>556730</v>
      </c>
      <c r="K23" s="71">
        <v>702619670</v>
      </c>
      <c r="L23" s="71">
        <v>6058728</v>
      </c>
      <c r="M23" s="71">
        <v>7555890237</v>
      </c>
      <c r="N23" s="71">
        <v>4289100</v>
      </c>
      <c r="O23" s="71">
        <v>10298985789</v>
      </c>
      <c r="P23" s="71">
        <v>3865</v>
      </c>
      <c r="Q23" s="71">
        <v>20633915</v>
      </c>
      <c r="R23" s="71">
        <v>0</v>
      </c>
      <c r="S23" s="71">
        <v>0</v>
      </c>
      <c r="T23" s="71">
        <v>0</v>
      </c>
      <c r="U23" s="71">
        <v>0</v>
      </c>
      <c r="V23" s="71">
        <v>2</v>
      </c>
      <c r="W23" s="71">
        <v>0</v>
      </c>
      <c r="X23" s="71">
        <v>0</v>
      </c>
      <c r="Y23" s="71">
        <v>13000</v>
      </c>
      <c r="Z23" s="71">
        <v>18578142610.999992</v>
      </c>
      <c r="AA23" s="71">
        <v>1128185230</v>
      </c>
      <c r="AB23" s="71">
        <v>5486787170</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1706</v>
      </c>
      <c r="B24" s="70">
        <v>16</v>
      </c>
      <c r="C24" s="70">
        <v>18</v>
      </c>
      <c r="D24" s="70">
        <v>16</v>
      </c>
      <c r="E24" s="70">
        <v>2024</v>
      </c>
      <c r="F24" s="70" t="s">
        <v>1554</v>
      </c>
      <c r="G24" s="1073" t="s">
        <v>1707</v>
      </c>
      <c r="H24" s="70" t="s">
        <v>1708</v>
      </c>
      <c r="I24" s="1066"/>
      <c r="J24" s="73">
        <v>44756</v>
      </c>
      <c r="K24" s="71">
        <v>54866737</v>
      </c>
      <c r="L24" s="71">
        <v>2808184</v>
      </c>
      <c r="M24" s="71">
        <v>3423647556</v>
      </c>
      <c r="N24" s="71">
        <v>1850600</v>
      </c>
      <c r="O24" s="71">
        <v>4741552206</v>
      </c>
      <c r="P24" s="71">
        <v>1399</v>
      </c>
      <c r="Q24" s="71">
        <v>7696358</v>
      </c>
      <c r="R24" s="71">
        <v>0</v>
      </c>
      <c r="S24" s="71">
        <v>0</v>
      </c>
      <c r="T24" s="71">
        <v>0</v>
      </c>
      <c r="U24" s="71">
        <v>0</v>
      </c>
      <c r="V24" s="71">
        <v>6040</v>
      </c>
      <c r="W24" s="71">
        <v>0</v>
      </c>
      <c r="X24" s="71">
        <v>0</v>
      </c>
      <c r="Y24" s="71">
        <v>37039733</v>
      </c>
      <c r="Z24" s="71">
        <v>8264802589.999999</v>
      </c>
      <c r="AA24" s="71">
        <v>15553956.999999998</v>
      </c>
      <c r="AB24" s="71">
        <v>217776427</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1666</v>
      </c>
      <c r="B25" s="70">
        <v>17</v>
      </c>
      <c r="C25" s="70">
        <v>18</v>
      </c>
      <c r="D25" s="70">
        <v>17</v>
      </c>
      <c r="E25" s="70">
        <v>2024</v>
      </c>
      <c r="F25" s="70" t="s">
        <v>1554</v>
      </c>
      <c r="G25" s="1073" t="s">
        <v>1663</v>
      </c>
      <c r="H25" s="70" t="s">
        <v>1664</v>
      </c>
      <c r="I25" s="1066"/>
      <c r="J25" s="73">
        <v>698422</v>
      </c>
      <c r="K25" s="71">
        <v>917564988</v>
      </c>
      <c r="L25" s="71">
        <v>3591130</v>
      </c>
      <c r="M25" s="71">
        <v>4639122225.999999</v>
      </c>
      <c r="N25" s="71">
        <v>4847300</v>
      </c>
      <c r="O25" s="71">
        <v>11379357924</v>
      </c>
      <c r="P25" s="71">
        <v>4907</v>
      </c>
      <c r="Q25" s="71">
        <v>40828821.000000007</v>
      </c>
      <c r="R25" s="71">
        <v>0</v>
      </c>
      <c r="S25" s="71">
        <v>0</v>
      </c>
      <c r="T25" s="71">
        <v>442458</v>
      </c>
      <c r="U25" s="71">
        <v>12139</v>
      </c>
      <c r="V25" s="71">
        <v>5714</v>
      </c>
      <c r="W25" s="71">
        <v>3084981538</v>
      </c>
      <c r="X25" s="71">
        <v>74436592.999999985</v>
      </c>
      <c r="Y25" s="71">
        <v>35039474</v>
      </c>
      <c r="Z25" s="71">
        <v>20171331564</v>
      </c>
      <c r="AA25" s="71">
        <v>1431382795</v>
      </c>
      <c r="AB25" s="71">
        <v>7088414584</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1709</v>
      </c>
      <c r="B26" s="70">
        <v>18</v>
      </c>
      <c r="C26" s="70">
        <v>18</v>
      </c>
      <c r="D26" s="70">
        <v>18</v>
      </c>
      <c r="E26" s="70">
        <v>2024</v>
      </c>
      <c r="F26" s="70" t="s">
        <v>1554</v>
      </c>
      <c r="G26" s="1073" t="s">
        <v>1710</v>
      </c>
      <c r="H26" s="70" t="s">
        <v>1711</v>
      </c>
      <c r="I26" s="1066"/>
      <c r="J26" s="73">
        <v>95387</v>
      </c>
      <c r="K26" s="71">
        <v>127177111.00000001</v>
      </c>
      <c r="L26" s="71">
        <v>206940</v>
      </c>
      <c r="M26" s="71">
        <v>271814759.00000006</v>
      </c>
      <c r="N26" s="71">
        <v>1275300</v>
      </c>
      <c r="O26" s="71">
        <v>3239611228</v>
      </c>
      <c r="P26" s="71">
        <v>0</v>
      </c>
      <c r="Q26" s="71">
        <v>0</v>
      </c>
      <c r="R26" s="71">
        <v>0</v>
      </c>
      <c r="S26" s="71">
        <v>0</v>
      </c>
      <c r="T26" s="71">
        <v>0</v>
      </c>
      <c r="U26" s="71">
        <v>0</v>
      </c>
      <c r="V26" s="71">
        <v>0</v>
      </c>
      <c r="W26" s="71">
        <v>0</v>
      </c>
      <c r="X26" s="71">
        <v>0</v>
      </c>
      <c r="Y26" s="71">
        <v>0</v>
      </c>
      <c r="Z26" s="71">
        <v>3638603098.0000005</v>
      </c>
      <c r="AA26" s="71">
        <v>170576017</v>
      </c>
      <c r="AB26" s="71">
        <v>1239685845</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1712</v>
      </c>
      <c r="B27" s="70">
        <v>19</v>
      </c>
      <c r="C27" s="70">
        <v>18</v>
      </c>
      <c r="D27" s="70">
        <v>19</v>
      </c>
      <c r="E27" s="70">
        <v>2024</v>
      </c>
      <c r="F27" s="70" t="s">
        <v>1554</v>
      </c>
      <c r="G27" s="1073" t="s">
        <v>1713</v>
      </c>
      <c r="H27" s="70" t="s">
        <v>1714</v>
      </c>
      <c r="I27" s="1066"/>
      <c r="J27" s="73">
        <v>57514</v>
      </c>
      <c r="K27" s="71">
        <v>72692622</v>
      </c>
      <c r="L27" s="71">
        <v>2367749</v>
      </c>
      <c r="M27" s="71">
        <v>2975588668</v>
      </c>
      <c r="N27" s="71">
        <v>579800</v>
      </c>
      <c r="O27" s="71">
        <v>1519440559</v>
      </c>
      <c r="P27" s="71">
        <v>0</v>
      </c>
      <c r="Q27" s="71">
        <v>0</v>
      </c>
      <c r="R27" s="71">
        <v>0</v>
      </c>
      <c r="S27" s="71">
        <v>0</v>
      </c>
      <c r="T27" s="71">
        <v>0</v>
      </c>
      <c r="U27" s="71">
        <v>0</v>
      </c>
      <c r="V27" s="71">
        <v>0</v>
      </c>
      <c r="W27" s="71">
        <v>0</v>
      </c>
      <c r="X27" s="71">
        <v>0</v>
      </c>
      <c r="Y27" s="71">
        <v>0</v>
      </c>
      <c r="Z27" s="71">
        <v>4567721848.999999</v>
      </c>
      <c r="AA27" s="71">
        <v>18366004</v>
      </c>
      <c r="AB27" s="71">
        <v>261795393</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1715</v>
      </c>
      <c r="B28" s="70">
        <v>20</v>
      </c>
      <c r="C28" s="70">
        <v>18</v>
      </c>
      <c r="D28" s="70">
        <v>20</v>
      </c>
      <c r="E28" s="70">
        <v>2024</v>
      </c>
      <c r="F28" s="70" t="s">
        <v>1554</v>
      </c>
      <c r="G28" s="1073" t="s">
        <v>1716</v>
      </c>
      <c r="H28" s="70" t="s">
        <v>1717</v>
      </c>
      <c r="I28" s="1066"/>
      <c r="J28" s="73">
        <v>61861</v>
      </c>
      <c r="K28" s="71">
        <v>77374423</v>
      </c>
      <c r="L28" s="71">
        <v>3757908</v>
      </c>
      <c r="M28" s="71">
        <v>4673697335</v>
      </c>
      <c r="N28" s="71">
        <v>1325400</v>
      </c>
      <c r="O28" s="71">
        <v>4157763532</v>
      </c>
      <c r="P28" s="71">
        <v>0</v>
      </c>
      <c r="Q28" s="71">
        <v>0</v>
      </c>
      <c r="R28" s="71">
        <v>0</v>
      </c>
      <c r="S28" s="71">
        <v>0</v>
      </c>
      <c r="T28" s="71">
        <v>0</v>
      </c>
      <c r="U28" s="71">
        <v>0</v>
      </c>
      <c r="V28" s="71">
        <v>466</v>
      </c>
      <c r="W28" s="71">
        <v>0</v>
      </c>
      <c r="X28" s="71">
        <v>0</v>
      </c>
      <c r="Y28" s="71">
        <v>2859229</v>
      </c>
      <c r="Z28" s="71">
        <v>8911694519</v>
      </c>
      <c r="AA28" s="71">
        <v>19369370</v>
      </c>
      <c r="AB28" s="71">
        <v>256802595</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1718</v>
      </c>
      <c r="B29" s="70">
        <v>21</v>
      </c>
      <c r="C29" s="70">
        <v>18</v>
      </c>
      <c r="D29" s="70">
        <v>21</v>
      </c>
      <c r="E29" s="70">
        <v>2024</v>
      </c>
      <c r="F29" s="70" t="s">
        <v>1554</v>
      </c>
      <c r="G29" s="1073" t="s">
        <v>1719</v>
      </c>
      <c r="H29" s="70" t="s">
        <v>1720</v>
      </c>
      <c r="I29" s="1066"/>
      <c r="J29" s="73">
        <v>43183</v>
      </c>
      <c r="K29" s="71">
        <v>58657934.000000007</v>
      </c>
      <c r="L29" s="71">
        <v>4202707</v>
      </c>
      <c r="M29" s="71">
        <v>5669939877.000001</v>
      </c>
      <c r="N29" s="71">
        <v>11100</v>
      </c>
      <c r="O29" s="71">
        <v>19322841</v>
      </c>
      <c r="P29" s="71">
        <v>0</v>
      </c>
      <c r="Q29" s="71">
        <v>0</v>
      </c>
      <c r="R29" s="71">
        <v>0</v>
      </c>
      <c r="S29" s="71">
        <v>0</v>
      </c>
      <c r="T29" s="71">
        <v>0</v>
      </c>
      <c r="U29" s="71">
        <v>0</v>
      </c>
      <c r="V29" s="71">
        <v>0</v>
      </c>
      <c r="W29" s="71">
        <v>0</v>
      </c>
      <c r="X29" s="71">
        <v>0</v>
      </c>
      <c r="Y29" s="71">
        <v>0</v>
      </c>
      <c r="Z29" s="71">
        <v>5747920652.000001</v>
      </c>
      <c r="AA29" s="71">
        <v>12439192</v>
      </c>
      <c r="AB29" s="71">
        <v>162251365</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1721</v>
      </c>
      <c r="B30" s="70">
        <v>22</v>
      </c>
      <c r="C30" s="70">
        <v>18</v>
      </c>
      <c r="D30" s="70">
        <v>22</v>
      </c>
      <c r="E30" s="70">
        <v>2024</v>
      </c>
      <c r="F30" s="70" t="s">
        <v>1554</v>
      </c>
      <c r="G30" s="1073" t="s">
        <v>1722</v>
      </c>
      <c r="H30" s="70" t="s">
        <v>1723</v>
      </c>
      <c r="I30" s="1066"/>
      <c r="J30" s="73">
        <v>82193</v>
      </c>
      <c r="K30" s="71">
        <v>100220566</v>
      </c>
      <c r="L30" s="71">
        <v>2388829</v>
      </c>
      <c r="M30" s="71">
        <v>2897659622</v>
      </c>
      <c r="N30" s="71">
        <v>1205000</v>
      </c>
      <c r="O30" s="71">
        <v>3008342296.0000005</v>
      </c>
      <c r="P30" s="71">
        <v>0</v>
      </c>
      <c r="Q30" s="71">
        <v>0</v>
      </c>
      <c r="R30" s="71">
        <v>0</v>
      </c>
      <c r="S30" s="71">
        <v>0</v>
      </c>
      <c r="T30" s="71">
        <v>0</v>
      </c>
      <c r="U30" s="71">
        <v>0</v>
      </c>
      <c r="V30" s="71">
        <v>0</v>
      </c>
      <c r="W30" s="71">
        <v>0</v>
      </c>
      <c r="X30" s="71">
        <v>0</v>
      </c>
      <c r="Y30" s="71">
        <v>0</v>
      </c>
      <c r="Z30" s="71">
        <v>6006222484</v>
      </c>
      <c r="AA30" s="71">
        <v>20685305</v>
      </c>
      <c r="AB30" s="71">
        <v>281669301</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1724</v>
      </c>
      <c r="B31" s="70">
        <v>23</v>
      </c>
      <c r="C31" s="70">
        <v>18</v>
      </c>
      <c r="D31" s="70">
        <v>23</v>
      </c>
      <c r="E31" s="70">
        <v>2024</v>
      </c>
      <c r="F31" s="70" t="s">
        <v>1554</v>
      </c>
      <c r="G31" s="1073" t="s">
        <v>1725</v>
      </c>
      <c r="H31" s="70" t="s">
        <v>1726</v>
      </c>
      <c r="I31" s="1066"/>
      <c r="J31" s="73">
        <v>74125</v>
      </c>
      <c r="K31" s="71">
        <v>95047794</v>
      </c>
      <c r="L31" s="71">
        <v>4279600</v>
      </c>
      <c r="M31" s="71">
        <v>5453935832</v>
      </c>
      <c r="N31" s="71">
        <v>393600</v>
      </c>
      <c r="O31" s="71">
        <v>924214272</v>
      </c>
      <c r="P31" s="71">
        <v>4061</v>
      </c>
      <c r="Q31" s="71">
        <v>23717688</v>
      </c>
      <c r="R31" s="71">
        <v>0</v>
      </c>
      <c r="S31" s="71">
        <v>0</v>
      </c>
      <c r="T31" s="71">
        <v>2468</v>
      </c>
      <c r="U31" s="71">
        <v>484</v>
      </c>
      <c r="V31" s="71">
        <v>327</v>
      </c>
      <c r="W31" s="71">
        <v>16775493.999999998</v>
      </c>
      <c r="X31" s="71">
        <v>2966907</v>
      </c>
      <c r="Y31" s="71">
        <v>2006635.9999999998</v>
      </c>
      <c r="Z31" s="71">
        <v>6518664623.000001</v>
      </c>
      <c r="AA31" s="71">
        <v>20848204</v>
      </c>
      <c r="AB31" s="71">
        <v>271655015</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1727</v>
      </c>
      <c r="B32" s="70">
        <v>24</v>
      </c>
      <c r="C32" s="70">
        <v>18</v>
      </c>
      <c r="D32" s="70">
        <v>24</v>
      </c>
      <c r="E32" s="70">
        <v>2024</v>
      </c>
      <c r="F32" s="70" t="s">
        <v>1554</v>
      </c>
      <c r="G32" s="1073" t="s">
        <v>1728</v>
      </c>
      <c r="H32" s="70" t="s">
        <v>1729</v>
      </c>
      <c r="I32" s="1066"/>
      <c r="J32" s="73">
        <v>95519</v>
      </c>
      <c r="K32" s="71">
        <v>118658714</v>
      </c>
      <c r="L32" s="71">
        <v>10095983</v>
      </c>
      <c r="M32" s="71">
        <v>12432525261</v>
      </c>
      <c r="N32" s="71">
        <v>5088500</v>
      </c>
      <c r="O32" s="71">
        <v>11020079445</v>
      </c>
      <c r="P32" s="71">
        <v>0</v>
      </c>
      <c r="Q32" s="71">
        <v>0</v>
      </c>
      <c r="R32" s="71">
        <v>0</v>
      </c>
      <c r="S32" s="71">
        <v>0</v>
      </c>
      <c r="T32" s="71">
        <v>0</v>
      </c>
      <c r="U32" s="71">
        <v>19</v>
      </c>
      <c r="V32" s="71">
        <v>1179</v>
      </c>
      <c r="W32" s="71">
        <v>0</v>
      </c>
      <c r="X32" s="71">
        <v>114055</v>
      </c>
      <c r="Y32" s="71">
        <v>7230118.9999999991</v>
      </c>
      <c r="Z32" s="71">
        <v>23578607593.999996</v>
      </c>
      <c r="AA32" s="71">
        <v>29641616</v>
      </c>
      <c r="AB32" s="71">
        <v>394479773</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1730</v>
      </c>
      <c r="B33" s="70">
        <v>25</v>
      </c>
      <c r="C33" s="70">
        <v>18</v>
      </c>
      <c r="D33" s="70">
        <v>25</v>
      </c>
      <c r="E33" s="70">
        <v>2024</v>
      </c>
      <c r="F33" s="70" t="s">
        <v>1554</v>
      </c>
      <c r="G33" s="1073" t="s">
        <v>1731</v>
      </c>
      <c r="H33" s="70" t="s">
        <v>1732</v>
      </c>
      <c r="I33" s="1066"/>
      <c r="J33" s="73">
        <v>71219</v>
      </c>
      <c r="K33" s="71">
        <v>87033285</v>
      </c>
      <c r="L33" s="71">
        <v>4475731</v>
      </c>
      <c r="M33" s="71">
        <v>5436047011</v>
      </c>
      <c r="N33" s="71">
        <v>3099100</v>
      </c>
      <c r="O33" s="71">
        <v>8772873918</v>
      </c>
      <c r="P33" s="71">
        <v>899</v>
      </c>
      <c r="Q33" s="71">
        <v>6231101</v>
      </c>
      <c r="R33" s="71">
        <v>0</v>
      </c>
      <c r="S33" s="71">
        <v>0</v>
      </c>
      <c r="T33" s="71">
        <v>283245</v>
      </c>
      <c r="U33" s="71">
        <v>22091</v>
      </c>
      <c r="V33" s="71">
        <v>22273</v>
      </c>
      <c r="W33" s="71">
        <v>1975842411</v>
      </c>
      <c r="X33" s="71">
        <v>135463973.99999997</v>
      </c>
      <c r="Y33" s="71">
        <v>136578036</v>
      </c>
      <c r="Z33" s="71">
        <v>16550069735.999998</v>
      </c>
      <c r="AA33" s="71">
        <v>19701266</v>
      </c>
      <c r="AB33" s="71">
        <v>270140105</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1733</v>
      </c>
      <c r="B34" s="70">
        <v>26</v>
      </c>
      <c r="C34" s="70">
        <v>18</v>
      </c>
      <c r="D34" s="70">
        <v>26</v>
      </c>
      <c r="E34" s="70">
        <v>2024</v>
      </c>
      <c r="F34" s="70" t="s">
        <v>1554</v>
      </c>
      <c r="G34" s="1073" t="s">
        <v>1734</v>
      </c>
      <c r="H34" s="70" t="s">
        <v>1735</v>
      </c>
      <c r="I34" s="1066"/>
      <c r="J34" s="73">
        <v>107552</v>
      </c>
      <c r="K34" s="71">
        <v>137813865</v>
      </c>
      <c r="L34" s="71">
        <v>5299065</v>
      </c>
      <c r="M34" s="71">
        <v>6762431866.000001</v>
      </c>
      <c r="N34" s="71">
        <v>140600</v>
      </c>
      <c r="O34" s="71">
        <v>262471153.00000003</v>
      </c>
      <c r="P34" s="71">
        <v>11026</v>
      </c>
      <c r="Q34" s="71">
        <v>64395359</v>
      </c>
      <c r="R34" s="71">
        <v>0</v>
      </c>
      <c r="S34" s="71">
        <v>0</v>
      </c>
      <c r="T34" s="71">
        <v>0</v>
      </c>
      <c r="U34" s="71">
        <v>0</v>
      </c>
      <c r="V34" s="71">
        <v>68</v>
      </c>
      <c r="W34" s="71">
        <v>0</v>
      </c>
      <c r="X34" s="71">
        <v>0</v>
      </c>
      <c r="Y34" s="71">
        <v>418938</v>
      </c>
      <c r="Z34" s="71">
        <v>7227531181.000001</v>
      </c>
      <c r="AA34" s="71">
        <v>23561392</v>
      </c>
      <c r="AB34" s="71">
        <v>306326417</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1736</v>
      </c>
      <c r="B35" s="70">
        <v>27</v>
      </c>
      <c r="C35" s="70">
        <v>18</v>
      </c>
      <c r="D35" s="70">
        <v>27</v>
      </c>
      <c r="E35" s="70">
        <v>2024</v>
      </c>
      <c r="F35" s="70" t="s">
        <v>1554</v>
      </c>
      <c r="G35" s="1073" t="s">
        <v>1737</v>
      </c>
      <c r="H35" s="70" t="s">
        <v>1738</v>
      </c>
      <c r="I35" s="1066"/>
      <c r="J35" s="73">
        <v>112851</v>
      </c>
      <c r="K35" s="71">
        <v>141655787</v>
      </c>
      <c r="L35" s="71">
        <v>5156793</v>
      </c>
      <c r="M35" s="71">
        <v>6423054665</v>
      </c>
      <c r="N35" s="71">
        <v>588700</v>
      </c>
      <c r="O35" s="71">
        <v>1492616821</v>
      </c>
      <c r="P35" s="71">
        <v>8720</v>
      </c>
      <c r="Q35" s="71">
        <v>50924532</v>
      </c>
      <c r="R35" s="71">
        <v>0</v>
      </c>
      <c r="S35" s="71">
        <v>0</v>
      </c>
      <c r="T35" s="71">
        <v>0</v>
      </c>
      <c r="U35" s="71">
        <v>0</v>
      </c>
      <c r="V35" s="71">
        <v>0</v>
      </c>
      <c r="W35" s="71">
        <v>0</v>
      </c>
      <c r="X35" s="71">
        <v>0</v>
      </c>
      <c r="Y35" s="71">
        <v>0</v>
      </c>
      <c r="Z35" s="71">
        <v>8108251804.999999</v>
      </c>
      <c r="AA35" s="71">
        <v>93617812</v>
      </c>
      <c r="AB35" s="71">
        <v>567927135</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1739</v>
      </c>
      <c r="B36" s="70">
        <v>28</v>
      </c>
      <c r="C36" s="70">
        <v>18</v>
      </c>
      <c r="D36" s="70">
        <v>28</v>
      </c>
      <c r="E36" s="70">
        <v>2024</v>
      </c>
      <c r="F36" s="70" t="s">
        <v>1554</v>
      </c>
      <c r="G36" s="1073" t="s">
        <v>1740</v>
      </c>
      <c r="H36" s="70" t="s">
        <v>1741</v>
      </c>
      <c r="I36" s="1066"/>
      <c r="J36" s="73">
        <v>92830</v>
      </c>
      <c r="K36" s="71">
        <v>112461766</v>
      </c>
      <c r="L36" s="71">
        <v>3033526</v>
      </c>
      <c r="M36" s="71">
        <v>3649170386</v>
      </c>
      <c r="N36" s="71">
        <v>1931900</v>
      </c>
      <c r="O36" s="71">
        <v>5259610921</v>
      </c>
      <c r="P36" s="71">
        <v>2065</v>
      </c>
      <c r="Q36" s="71">
        <v>11360616</v>
      </c>
      <c r="R36" s="71">
        <v>0</v>
      </c>
      <c r="S36" s="71">
        <v>0</v>
      </c>
      <c r="T36" s="71">
        <v>0</v>
      </c>
      <c r="U36" s="71">
        <v>181</v>
      </c>
      <c r="V36" s="71">
        <v>8941</v>
      </c>
      <c r="W36" s="71">
        <v>0</v>
      </c>
      <c r="X36" s="71">
        <v>1111364</v>
      </c>
      <c r="Y36" s="71">
        <v>54824985.999999993</v>
      </c>
      <c r="Z36" s="71">
        <v>9088540038.9999981</v>
      </c>
      <c r="AA36" s="71">
        <v>124573939</v>
      </c>
      <c r="AB36" s="71">
        <v>652891916</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1742</v>
      </c>
      <c r="B37" s="70">
        <v>29</v>
      </c>
      <c r="C37" s="70">
        <v>18</v>
      </c>
      <c r="D37" s="70">
        <v>29</v>
      </c>
      <c r="E37" s="70">
        <v>2024</v>
      </c>
      <c r="F37" s="70" t="s">
        <v>1554</v>
      </c>
      <c r="G37" s="1073" t="s">
        <v>1743</v>
      </c>
      <c r="H37" s="70" t="s">
        <v>1744</v>
      </c>
      <c r="I37" s="1066"/>
      <c r="J37" s="73">
        <v>86184</v>
      </c>
      <c r="K37" s="71">
        <v>110445833</v>
      </c>
      <c r="L37" s="71">
        <v>1695768</v>
      </c>
      <c r="M37" s="71">
        <v>2150048476</v>
      </c>
      <c r="N37" s="71">
        <v>2295700</v>
      </c>
      <c r="O37" s="71">
        <v>5051289859</v>
      </c>
      <c r="P37" s="71">
        <v>3102</v>
      </c>
      <c r="Q37" s="71">
        <v>25808970.000000004</v>
      </c>
      <c r="R37" s="71">
        <v>0</v>
      </c>
      <c r="S37" s="71">
        <v>0</v>
      </c>
      <c r="T37" s="71">
        <v>0</v>
      </c>
      <c r="U37" s="71">
        <v>15</v>
      </c>
      <c r="V37" s="71">
        <v>293</v>
      </c>
      <c r="W37" s="71">
        <v>0</v>
      </c>
      <c r="X37" s="71">
        <v>94923.000000000015</v>
      </c>
      <c r="Y37" s="71">
        <v>1795450</v>
      </c>
      <c r="Z37" s="71">
        <v>7339483510.999999</v>
      </c>
      <c r="AA37" s="71">
        <v>38817474</v>
      </c>
      <c r="AB37" s="71">
        <v>491549554</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1745</v>
      </c>
      <c r="B38" s="70">
        <v>30</v>
      </c>
      <c r="C38" s="70">
        <v>18</v>
      </c>
      <c r="D38" s="70">
        <v>30</v>
      </c>
      <c r="E38" s="70">
        <v>2024</v>
      </c>
      <c r="F38" s="70" t="s">
        <v>1554</v>
      </c>
      <c r="G38" s="1073" t="s">
        <v>1746</v>
      </c>
      <c r="H38" s="70" t="s">
        <v>1747</v>
      </c>
      <c r="I38" s="1066"/>
      <c r="J38" s="73">
        <v>70178</v>
      </c>
      <c r="K38" s="71">
        <v>86575904</v>
      </c>
      <c r="L38" s="71">
        <v>2266617</v>
      </c>
      <c r="M38" s="71">
        <v>2775707259.0000005</v>
      </c>
      <c r="N38" s="71">
        <v>2042600</v>
      </c>
      <c r="O38" s="71">
        <v>5073677627</v>
      </c>
      <c r="P38" s="71">
        <v>31429</v>
      </c>
      <c r="Q38" s="71">
        <v>183550056</v>
      </c>
      <c r="R38" s="71">
        <v>0</v>
      </c>
      <c r="S38" s="71">
        <v>0</v>
      </c>
      <c r="T38" s="71">
        <v>4194</v>
      </c>
      <c r="U38" s="71">
        <v>879</v>
      </c>
      <c r="V38" s="71">
        <v>790</v>
      </c>
      <c r="W38" s="71">
        <v>26551961</v>
      </c>
      <c r="X38" s="71">
        <v>5389292</v>
      </c>
      <c r="Y38" s="71">
        <v>4845261.0000000009</v>
      </c>
      <c r="Z38" s="71">
        <v>8156297360</v>
      </c>
      <c r="AA38" s="71">
        <v>26477223</v>
      </c>
      <c r="AB38" s="71">
        <v>319079801</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1748</v>
      </c>
      <c r="B39" s="70">
        <v>31</v>
      </c>
      <c r="C39" s="70">
        <v>18</v>
      </c>
      <c r="D39" s="70">
        <v>31</v>
      </c>
      <c r="E39" s="70">
        <v>2024</v>
      </c>
      <c r="F39" s="70" t="s">
        <v>1554</v>
      </c>
      <c r="G39" s="1073" t="s">
        <v>1749</v>
      </c>
      <c r="H39" s="70" t="s">
        <v>1750</v>
      </c>
      <c r="I39" s="1066"/>
      <c r="J39" s="73">
        <v>80242</v>
      </c>
      <c r="K39" s="71">
        <v>106256162</v>
      </c>
      <c r="L39" s="71">
        <v>4934545</v>
      </c>
      <c r="M39" s="71">
        <v>6485873562</v>
      </c>
      <c r="N39" s="71">
        <v>1573700</v>
      </c>
      <c r="O39" s="71">
        <v>3099551754</v>
      </c>
      <c r="P39" s="71">
        <v>13346</v>
      </c>
      <c r="Q39" s="71">
        <v>73105822</v>
      </c>
      <c r="R39" s="71">
        <v>0</v>
      </c>
      <c r="S39" s="71">
        <v>0</v>
      </c>
      <c r="T39" s="71">
        <v>0</v>
      </c>
      <c r="U39" s="71">
        <v>15</v>
      </c>
      <c r="V39" s="71">
        <v>241</v>
      </c>
      <c r="W39" s="71">
        <v>0</v>
      </c>
      <c r="X39" s="71">
        <v>89282</v>
      </c>
      <c r="Y39" s="71">
        <v>1476831</v>
      </c>
      <c r="Z39" s="71">
        <v>9766353412.9999981</v>
      </c>
      <c r="AA39" s="71">
        <v>23974660</v>
      </c>
      <c r="AB39" s="71">
        <v>280399386</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1751</v>
      </c>
      <c r="B40" s="70">
        <v>32</v>
      </c>
      <c r="C40" s="70">
        <v>18</v>
      </c>
      <c r="D40" s="70">
        <v>32</v>
      </c>
      <c r="E40" s="70">
        <v>2024</v>
      </c>
      <c r="F40" s="70" t="s">
        <v>1554</v>
      </c>
      <c r="G40" s="1073" t="s">
        <v>1752</v>
      </c>
      <c r="H40" s="70" t="s">
        <v>1753</v>
      </c>
      <c r="I40" s="1066"/>
      <c r="J40" s="73">
        <v>35013</v>
      </c>
      <c r="K40" s="71">
        <v>41011379</v>
      </c>
      <c r="L40" s="71">
        <v>1263854</v>
      </c>
      <c r="M40" s="71">
        <v>1472340998</v>
      </c>
      <c r="N40" s="71">
        <v>2135300</v>
      </c>
      <c r="O40" s="71">
        <v>6047348606</v>
      </c>
      <c r="P40" s="71">
        <v>3012</v>
      </c>
      <c r="Q40" s="71">
        <v>16206000</v>
      </c>
      <c r="R40" s="71">
        <v>0</v>
      </c>
      <c r="S40" s="71">
        <v>0</v>
      </c>
      <c r="T40" s="71">
        <v>0</v>
      </c>
      <c r="U40" s="71">
        <v>0</v>
      </c>
      <c r="V40" s="71">
        <v>0</v>
      </c>
      <c r="W40" s="71">
        <v>0</v>
      </c>
      <c r="X40" s="71">
        <v>0</v>
      </c>
      <c r="Y40" s="71">
        <v>0</v>
      </c>
      <c r="Z40" s="71">
        <v>7576906983</v>
      </c>
      <c r="AA40" s="71">
        <v>11276950</v>
      </c>
      <c r="AB40" s="71">
        <v>145192503</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1754</v>
      </c>
      <c r="B41" s="70">
        <v>33</v>
      </c>
      <c r="C41" s="70">
        <v>18</v>
      </c>
      <c r="D41" s="70">
        <v>33</v>
      </c>
      <c r="E41" s="70">
        <v>2024</v>
      </c>
      <c r="F41" s="70" t="s">
        <v>1554</v>
      </c>
      <c r="G41" s="1073" t="s">
        <v>1755</v>
      </c>
      <c r="H41" s="70" t="s">
        <v>1756</v>
      </c>
      <c r="I41" s="1066"/>
      <c r="J41" s="73">
        <v>62623</v>
      </c>
      <c r="K41" s="71">
        <v>79493621</v>
      </c>
      <c r="L41" s="71">
        <v>1904071</v>
      </c>
      <c r="M41" s="71">
        <v>2395780945</v>
      </c>
      <c r="N41" s="71">
        <v>3912300</v>
      </c>
      <c r="O41" s="71">
        <v>9664159450</v>
      </c>
      <c r="P41" s="71">
        <v>47</v>
      </c>
      <c r="Q41" s="71">
        <v>260938</v>
      </c>
      <c r="R41" s="71">
        <v>0</v>
      </c>
      <c r="S41" s="71">
        <v>0</v>
      </c>
      <c r="T41" s="71">
        <v>0</v>
      </c>
      <c r="U41" s="71">
        <v>0</v>
      </c>
      <c r="V41" s="71">
        <v>963</v>
      </c>
      <c r="W41" s="71">
        <v>0</v>
      </c>
      <c r="X41" s="71">
        <v>0</v>
      </c>
      <c r="Y41" s="71">
        <v>5904625</v>
      </c>
      <c r="Z41" s="71">
        <v>12145599578.999998</v>
      </c>
      <c r="AA41" s="71">
        <v>20608584</v>
      </c>
      <c r="AB41" s="71">
        <v>269941522</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1757</v>
      </c>
      <c r="B42" s="70">
        <v>34</v>
      </c>
      <c r="C42" s="70">
        <v>18</v>
      </c>
      <c r="D42" s="70">
        <v>34</v>
      </c>
      <c r="E42" s="70">
        <v>2024</v>
      </c>
      <c r="F42" s="70" t="s">
        <v>1554</v>
      </c>
      <c r="G42" s="1073" t="s">
        <v>1758</v>
      </c>
      <c r="H42" s="70" t="s">
        <v>1759</v>
      </c>
      <c r="I42" s="1066"/>
      <c r="J42" s="73">
        <v>40629</v>
      </c>
      <c r="K42" s="71">
        <v>50893573</v>
      </c>
      <c r="L42" s="71">
        <v>3205261</v>
      </c>
      <c r="M42" s="71">
        <v>3987237940</v>
      </c>
      <c r="N42" s="71">
        <v>2536600</v>
      </c>
      <c r="O42" s="71">
        <v>5246615930</v>
      </c>
      <c r="P42" s="71">
        <v>221</v>
      </c>
      <c r="Q42" s="71">
        <v>1834672</v>
      </c>
      <c r="R42" s="71">
        <v>0</v>
      </c>
      <c r="S42" s="71">
        <v>0</v>
      </c>
      <c r="T42" s="71">
        <v>85</v>
      </c>
      <c r="U42" s="71">
        <v>187</v>
      </c>
      <c r="V42" s="71">
        <v>249</v>
      </c>
      <c r="W42" s="71">
        <v>526096</v>
      </c>
      <c r="X42" s="71">
        <v>1143986.0000000002</v>
      </c>
      <c r="Y42" s="71">
        <v>1526868</v>
      </c>
      <c r="Z42" s="71">
        <v>9289779065.0000019</v>
      </c>
      <c r="AA42" s="71">
        <v>9654158</v>
      </c>
      <c r="AB42" s="71">
        <v>127265143</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1760</v>
      </c>
      <c r="B43" s="70">
        <v>35</v>
      </c>
      <c r="C43" s="70">
        <v>18</v>
      </c>
      <c r="D43" s="70">
        <v>35</v>
      </c>
      <c r="E43" s="70">
        <v>2024</v>
      </c>
      <c r="F43" s="70" t="s">
        <v>1554</v>
      </c>
      <c r="G43" s="1073" t="s">
        <v>1761</v>
      </c>
      <c r="H43" s="70" t="s">
        <v>1762</v>
      </c>
      <c r="I43" s="1066"/>
      <c r="J43" s="73">
        <v>86342</v>
      </c>
      <c r="K43" s="71">
        <v>104164514</v>
      </c>
      <c r="L43" s="71">
        <v>3557274</v>
      </c>
      <c r="M43" s="71">
        <v>4255146793</v>
      </c>
      <c r="N43" s="71">
        <v>2557400</v>
      </c>
      <c r="O43" s="71">
        <v>6919596346</v>
      </c>
      <c r="P43" s="71">
        <v>375</v>
      </c>
      <c r="Q43" s="71">
        <v>3117685</v>
      </c>
      <c r="R43" s="71">
        <v>0</v>
      </c>
      <c r="S43" s="71">
        <v>0</v>
      </c>
      <c r="T43" s="71">
        <v>46823</v>
      </c>
      <c r="U43" s="71">
        <v>4506</v>
      </c>
      <c r="V43" s="71">
        <v>5978</v>
      </c>
      <c r="W43" s="71">
        <v>326934538</v>
      </c>
      <c r="X43" s="71">
        <v>27630547</v>
      </c>
      <c r="Y43" s="71">
        <v>36658322</v>
      </c>
      <c r="Z43" s="71">
        <v>11673248745</v>
      </c>
      <c r="AA43" s="71">
        <v>31371935</v>
      </c>
      <c r="AB43" s="71">
        <v>396947069</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1763</v>
      </c>
      <c r="B44" s="70">
        <v>36</v>
      </c>
      <c r="C44" s="70">
        <v>18</v>
      </c>
      <c r="D44" s="70">
        <v>36</v>
      </c>
      <c r="E44" s="70">
        <v>2024</v>
      </c>
      <c r="F44" s="70" t="s">
        <v>1554</v>
      </c>
      <c r="G44" s="1073" t="s">
        <v>1764</v>
      </c>
      <c r="H44" s="70" t="s">
        <v>1765</v>
      </c>
      <c r="I44" s="1066"/>
      <c r="J44" s="73">
        <v>57345</v>
      </c>
      <c r="K44" s="71">
        <v>77611168</v>
      </c>
      <c r="L44" s="71">
        <v>2650632</v>
      </c>
      <c r="M44" s="71">
        <v>3557831492.0000005</v>
      </c>
      <c r="N44" s="71">
        <v>2278800</v>
      </c>
      <c r="O44" s="71">
        <v>4862119653</v>
      </c>
      <c r="P44" s="71">
        <v>17</v>
      </c>
      <c r="Q44" s="71">
        <v>91286</v>
      </c>
      <c r="R44" s="71">
        <v>0</v>
      </c>
      <c r="S44" s="71">
        <v>0</v>
      </c>
      <c r="T44" s="71">
        <v>0</v>
      </c>
      <c r="U44" s="71">
        <v>0</v>
      </c>
      <c r="V44" s="71">
        <v>2589</v>
      </c>
      <c r="W44" s="71">
        <v>0</v>
      </c>
      <c r="X44" s="71">
        <v>0</v>
      </c>
      <c r="Y44" s="71">
        <v>15876729</v>
      </c>
      <c r="Z44" s="71">
        <v>8513530328.0000019</v>
      </c>
      <c r="AA44" s="71">
        <v>13151584.999999998</v>
      </c>
      <c r="AB44" s="71">
        <v>161366339</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1766</v>
      </c>
      <c r="B45" s="70">
        <v>37</v>
      </c>
      <c r="C45" s="70">
        <v>18</v>
      </c>
      <c r="D45" s="70">
        <v>37</v>
      </c>
      <c r="E45" s="70">
        <v>2024</v>
      </c>
      <c r="F45" s="70" t="s">
        <v>1554</v>
      </c>
      <c r="G45" s="1073" t="s">
        <v>1767</v>
      </c>
      <c r="H45" s="70" t="s">
        <v>1768</v>
      </c>
      <c r="I45" s="1066"/>
      <c r="J45" s="73">
        <v>50627</v>
      </c>
      <c r="K45" s="71">
        <v>67294034</v>
      </c>
      <c r="L45" s="71">
        <v>2437308</v>
      </c>
      <c r="M45" s="71">
        <v>3216540062</v>
      </c>
      <c r="N45" s="71">
        <v>42000</v>
      </c>
      <c r="O45" s="71">
        <v>97045035</v>
      </c>
      <c r="P45" s="71">
        <v>8976</v>
      </c>
      <c r="Q45" s="71">
        <v>49166040</v>
      </c>
      <c r="R45" s="71">
        <v>0</v>
      </c>
      <c r="S45" s="71">
        <v>0</v>
      </c>
      <c r="T45" s="71">
        <v>0</v>
      </c>
      <c r="U45" s="71">
        <v>0</v>
      </c>
      <c r="V45" s="71">
        <v>0</v>
      </c>
      <c r="W45" s="71">
        <v>0</v>
      </c>
      <c r="X45" s="71">
        <v>0</v>
      </c>
      <c r="Y45" s="71">
        <v>0</v>
      </c>
      <c r="Z45" s="71">
        <v>3430045171</v>
      </c>
      <c r="AA45" s="71">
        <v>16742283.999999998</v>
      </c>
      <c r="AB45" s="71">
        <v>204226650.00000003</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1769</v>
      </c>
      <c r="B46" s="70">
        <v>38</v>
      </c>
      <c r="C46" s="70">
        <v>18</v>
      </c>
      <c r="D46" s="70">
        <v>38</v>
      </c>
      <c r="E46" s="70">
        <v>2024</v>
      </c>
      <c r="F46" s="70" t="s">
        <v>1554</v>
      </c>
      <c r="G46" s="1073" t="s">
        <v>1770</v>
      </c>
      <c r="H46" s="70" t="s">
        <v>1771</v>
      </c>
      <c r="I46" s="1066"/>
      <c r="J46" s="73">
        <v>185428</v>
      </c>
      <c r="K46" s="71">
        <v>227846109.99999997</v>
      </c>
      <c r="L46" s="71">
        <v>8890455</v>
      </c>
      <c r="M46" s="71">
        <v>10839078539</v>
      </c>
      <c r="N46" s="71">
        <v>2245600</v>
      </c>
      <c r="O46" s="71">
        <v>5182050792</v>
      </c>
      <c r="P46" s="71">
        <v>1562</v>
      </c>
      <c r="Q46" s="71">
        <v>12995830</v>
      </c>
      <c r="R46" s="71">
        <v>0</v>
      </c>
      <c r="S46" s="71">
        <v>0</v>
      </c>
      <c r="T46" s="71">
        <v>214191</v>
      </c>
      <c r="U46" s="71">
        <v>21962</v>
      </c>
      <c r="V46" s="71">
        <v>39280</v>
      </c>
      <c r="W46" s="71">
        <v>1493624007</v>
      </c>
      <c r="X46" s="71">
        <v>134673682</v>
      </c>
      <c r="Y46" s="71">
        <v>240867413</v>
      </c>
      <c r="Z46" s="71">
        <v>18131136373</v>
      </c>
      <c r="AA46" s="71">
        <v>90458733</v>
      </c>
      <c r="AB46" s="71">
        <v>1145423857</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1772</v>
      </c>
      <c r="B47" s="70">
        <v>39</v>
      </c>
      <c r="C47" s="70">
        <v>18</v>
      </c>
      <c r="D47" s="70">
        <v>39</v>
      </c>
      <c r="E47" s="70">
        <v>2024</v>
      </c>
      <c r="F47" s="70" t="s">
        <v>1554</v>
      </c>
      <c r="G47" s="1073" t="s">
        <v>1773</v>
      </c>
      <c r="H47" s="70" t="s">
        <v>1774</v>
      </c>
      <c r="I47" s="1066"/>
      <c r="J47" s="73">
        <v>12165</v>
      </c>
      <c r="K47" s="71">
        <v>13995569.999999998</v>
      </c>
      <c r="L47" s="71">
        <v>475239</v>
      </c>
      <c r="M47" s="71">
        <v>544874277</v>
      </c>
      <c r="N47" s="71">
        <v>1483600</v>
      </c>
      <c r="O47" s="71">
        <v>4138402731.9999995</v>
      </c>
      <c r="P47" s="71">
        <v>279</v>
      </c>
      <c r="Q47" s="71">
        <v>1503366</v>
      </c>
      <c r="R47" s="71">
        <v>0</v>
      </c>
      <c r="S47" s="71">
        <v>0</v>
      </c>
      <c r="T47" s="71">
        <v>0</v>
      </c>
      <c r="U47" s="71">
        <v>0</v>
      </c>
      <c r="V47" s="71">
        <v>0</v>
      </c>
      <c r="W47" s="71">
        <v>0</v>
      </c>
      <c r="X47" s="71">
        <v>0</v>
      </c>
      <c r="Y47" s="71">
        <v>0</v>
      </c>
      <c r="Z47" s="71">
        <v>4698775944.999999</v>
      </c>
      <c r="AA47" s="71">
        <v>4372683</v>
      </c>
      <c r="AB47" s="71">
        <v>54409999</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1775</v>
      </c>
      <c r="B48" s="70">
        <v>40</v>
      </c>
      <c r="C48" s="70">
        <v>18</v>
      </c>
      <c r="D48" s="70">
        <v>40</v>
      </c>
      <c r="E48" s="70">
        <v>2024</v>
      </c>
      <c r="F48" s="70" t="s">
        <v>1554</v>
      </c>
      <c r="G48" s="1073" t="s">
        <v>1776</v>
      </c>
      <c r="H48" s="70" t="s">
        <v>1777</v>
      </c>
      <c r="I48" s="1066"/>
      <c r="J48" s="73">
        <v>174846</v>
      </c>
      <c r="K48" s="71">
        <v>222849234</v>
      </c>
      <c r="L48" s="71">
        <v>3046487</v>
      </c>
      <c r="M48" s="71">
        <v>3834849578.9999995</v>
      </c>
      <c r="N48" s="71">
        <v>1702800</v>
      </c>
      <c r="O48" s="71">
        <v>4993371510</v>
      </c>
      <c r="P48" s="71">
        <v>0</v>
      </c>
      <c r="Q48" s="71">
        <v>0</v>
      </c>
      <c r="R48" s="71">
        <v>0</v>
      </c>
      <c r="S48" s="71">
        <v>0</v>
      </c>
      <c r="T48" s="71">
        <v>0</v>
      </c>
      <c r="U48" s="71">
        <v>0</v>
      </c>
      <c r="V48" s="71">
        <v>0</v>
      </c>
      <c r="W48" s="71">
        <v>0</v>
      </c>
      <c r="X48" s="71">
        <v>0</v>
      </c>
      <c r="Y48" s="71">
        <v>0</v>
      </c>
      <c r="Z48" s="71">
        <v>9051070323</v>
      </c>
      <c r="AA48" s="71">
        <v>273121577</v>
      </c>
      <c r="AB48" s="71">
        <v>1385197263</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1778</v>
      </c>
      <c r="B49" s="70">
        <v>41</v>
      </c>
      <c r="C49" s="70">
        <v>18</v>
      </c>
      <c r="D49" s="70">
        <v>41</v>
      </c>
      <c r="E49" s="70">
        <v>2024</v>
      </c>
      <c r="F49" s="70" t="s">
        <v>1554</v>
      </c>
      <c r="G49" s="1073" t="s">
        <v>1779</v>
      </c>
      <c r="H49" s="70" t="s">
        <v>1780</v>
      </c>
      <c r="I49" s="1066"/>
      <c r="J49" s="73">
        <v>83747</v>
      </c>
      <c r="K49" s="71">
        <v>100530274</v>
      </c>
      <c r="L49" s="71">
        <v>5154402</v>
      </c>
      <c r="M49" s="71">
        <v>6133896766</v>
      </c>
      <c r="N49" s="71">
        <v>1441600</v>
      </c>
      <c r="O49" s="71">
        <v>3693010918</v>
      </c>
      <c r="P49" s="71">
        <v>0</v>
      </c>
      <c r="Q49" s="71">
        <v>0</v>
      </c>
      <c r="R49" s="71">
        <v>0</v>
      </c>
      <c r="S49" s="71">
        <v>0</v>
      </c>
      <c r="T49" s="71">
        <v>0</v>
      </c>
      <c r="U49" s="71">
        <v>0</v>
      </c>
      <c r="V49" s="71">
        <v>0</v>
      </c>
      <c r="W49" s="71">
        <v>0</v>
      </c>
      <c r="X49" s="71">
        <v>0</v>
      </c>
      <c r="Y49" s="71">
        <v>0</v>
      </c>
      <c r="Z49" s="71">
        <v>9927437957.9999981</v>
      </c>
      <c r="AA49" s="71">
        <v>21474086</v>
      </c>
      <c r="AB49" s="71">
        <v>313613297</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1781</v>
      </c>
      <c r="B50" s="70">
        <v>42</v>
      </c>
      <c r="C50" s="70">
        <v>18</v>
      </c>
      <c r="D50" s="70">
        <v>42</v>
      </c>
      <c r="E50" s="70">
        <v>2024</v>
      </c>
      <c r="F50" s="70" t="s">
        <v>1554</v>
      </c>
      <c r="G50" s="1073" t="s">
        <v>1782</v>
      </c>
      <c r="H50" s="70" t="s">
        <v>1783</v>
      </c>
      <c r="I50" s="1066"/>
      <c r="J50" s="73">
        <v>127830</v>
      </c>
      <c r="K50" s="71">
        <v>160790180</v>
      </c>
      <c r="L50" s="71">
        <v>3554070</v>
      </c>
      <c r="M50" s="71">
        <v>4430716646</v>
      </c>
      <c r="N50" s="71">
        <v>1987100</v>
      </c>
      <c r="O50" s="71">
        <v>4618972740</v>
      </c>
      <c r="P50" s="71">
        <v>0</v>
      </c>
      <c r="Q50" s="71">
        <v>0</v>
      </c>
      <c r="R50" s="71">
        <v>0</v>
      </c>
      <c r="S50" s="71">
        <v>0</v>
      </c>
      <c r="T50" s="71">
        <v>0</v>
      </c>
      <c r="U50" s="71">
        <v>0</v>
      </c>
      <c r="V50" s="71">
        <v>4619</v>
      </c>
      <c r="W50" s="71">
        <v>0</v>
      </c>
      <c r="X50" s="71">
        <v>0</v>
      </c>
      <c r="Y50" s="71">
        <v>28323463</v>
      </c>
      <c r="Z50" s="71">
        <v>9238803029.0000019</v>
      </c>
      <c r="AA50" s="71">
        <v>74387136</v>
      </c>
      <c r="AB50" s="71">
        <v>1031588024.9999999</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1784</v>
      </c>
      <c r="B51" s="70">
        <v>43</v>
      </c>
      <c r="C51" s="70">
        <v>18</v>
      </c>
      <c r="D51" s="70">
        <v>43</v>
      </c>
      <c r="E51" s="70">
        <v>2024</v>
      </c>
      <c r="F51" s="70" t="s">
        <v>1554</v>
      </c>
      <c r="G51" s="1073" t="s">
        <v>1785</v>
      </c>
      <c r="H51" s="70" t="s">
        <v>1786</v>
      </c>
      <c r="I51" s="1066"/>
      <c r="J51" s="73">
        <v>59980</v>
      </c>
      <c r="K51" s="71">
        <v>74802191.000000015</v>
      </c>
      <c r="L51" s="71">
        <v>2362595</v>
      </c>
      <c r="M51" s="71">
        <v>2913566955</v>
      </c>
      <c r="N51" s="71">
        <v>1267000</v>
      </c>
      <c r="O51" s="71">
        <v>2938360359.0000005</v>
      </c>
      <c r="P51" s="71">
        <v>14094</v>
      </c>
      <c r="Q51" s="71">
        <v>77204796</v>
      </c>
      <c r="R51" s="71">
        <v>0</v>
      </c>
      <c r="S51" s="71">
        <v>0</v>
      </c>
      <c r="T51" s="71">
        <v>0</v>
      </c>
      <c r="U51" s="71">
        <v>108</v>
      </c>
      <c r="V51" s="71">
        <v>459</v>
      </c>
      <c r="W51" s="71">
        <v>0</v>
      </c>
      <c r="X51" s="71">
        <v>664464</v>
      </c>
      <c r="Y51" s="71">
        <v>2815079.0000000005</v>
      </c>
      <c r="Z51" s="71">
        <v>6007413844.0000019</v>
      </c>
      <c r="AA51" s="71">
        <v>27928356.999999996</v>
      </c>
      <c r="AB51" s="71">
        <v>382672855</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1787</v>
      </c>
      <c r="B52" s="70">
        <v>44</v>
      </c>
      <c r="C52" s="70">
        <v>18</v>
      </c>
      <c r="D52" s="70">
        <v>44</v>
      </c>
      <c r="E52" s="70">
        <v>2024</v>
      </c>
      <c r="F52" s="70" t="s">
        <v>1554</v>
      </c>
      <c r="G52" s="1073" t="s">
        <v>1788</v>
      </c>
      <c r="H52" s="70" t="s">
        <v>1789</v>
      </c>
      <c r="I52" s="1066"/>
      <c r="J52" s="73">
        <v>254062</v>
      </c>
      <c r="K52" s="71">
        <v>317636535</v>
      </c>
      <c r="L52" s="71">
        <v>23043232</v>
      </c>
      <c r="M52" s="71">
        <v>28667594976</v>
      </c>
      <c r="N52" s="71">
        <v>3968500</v>
      </c>
      <c r="O52" s="71">
        <v>8748652170</v>
      </c>
      <c r="P52" s="71">
        <v>0</v>
      </c>
      <c r="Q52" s="71">
        <v>0</v>
      </c>
      <c r="R52" s="71">
        <v>0</v>
      </c>
      <c r="S52" s="71">
        <v>0</v>
      </c>
      <c r="T52" s="71">
        <v>0</v>
      </c>
      <c r="U52" s="71">
        <v>0</v>
      </c>
      <c r="V52" s="71">
        <v>136</v>
      </c>
      <c r="W52" s="71">
        <v>0</v>
      </c>
      <c r="X52" s="71">
        <v>0</v>
      </c>
      <c r="Y52" s="71">
        <v>835669</v>
      </c>
      <c r="Z52" s="71">
        <v>37734719350</v>
      </c>
      <c r="AA52" s="71">
        <v>55862202.000000007</v>
      </c>
      <c r="AB52" s="71">
        <v>759198673</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1790</v>
      </c>
      <c r="B53" s="70">
        <v>45</v>
      </c>
      <c r="C53" s="70">
        <v>18</v>
      </c>
      <c r="D53" s="70">
        <v>45</v>
      </c>
      <c r="E53" s="70">
        <v>2024</v>
      </c>
      <c r="F53" s="70" t="s">
        <v>1554</v>
      </c>
      <c r="G53" s="1073" t="s">
        <v>1791</v>
      </c>
      <c r="H53" s="70" t="s">
        <v>1792</v>
      </c>
      <c r="I53" s="1066"/>
      <c r="J53" s="73">
        <v>87172</v>
      </c>
      <c r="K53" s="71">
        <v>116527856</v>
      </c>
      <c r="L53" s="71">
        <v>3746931</v>
      </c>
      <c r="M53" s="71">
        <v>4954308605</v>
      </c>
      <c r="N53" s="71">
        <v>652200</v>
      </c>
      <c r="O53" s="71">
        <v>1248573832</v>
      </c>
      <c r="P53" s="71">
        <v>0</v>
      </c>
      <c r="Q53" s="71">
        <v>0</v>
      </c>
      <c r="R53" s="71">
        <v>0</v>
      </c>
      <c r="S53" s="71">
        <v>0</v>
      </c>
      <c r="T53" s="71">
        <v>0</v>
      </c>
      <c r="U53" s="71">
        <v>0</v>
      </c>
      <c r="V53" s="71">
        <v>13</v>
      </c>
      <c r="W53" s="71">
        <v>0</v>
      </c>
      <c r="X53" s="71">
        <v>0</v>
      </c>
      <c r="Y53" s="71">
        <v>77754</v>
      </c>
      <c r="Z53" s="71">
        <v>6319488047</v>
      </c>
      <c r="AA53" s="71">
        <v>31165618</v>
      </c>
      <c r="AB53" s="71">
        <v>394081244</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1793</v>
      </c>
      <c r="B54" s="70">
        <v>46</v>
      </c>
      <c r="C54" s="70">
        <v>18</v>
      </c>
      <c r="D54" s="70">
        <v>46</v>
      </c>
      <c r="E54" s="70">
        <v>2024</v>
      </c>
      <c r="F54" s="70" t="s">
        <v>1554</v>
      </c>
      <c r="G54" s="1073" t="s">
        <v>1794</v>
      </c>
      <c r="H54" s="70" t="s">
        <v>1795</v>
      </c>
      <c r="I54" s="1066"/>
      <c r="J54" s="73">
        <v>176951</v>
      </c>
      <c r="K54" s="71">
        <v>239095627</v>
      </c>
      <c r="L54" s="71">
        <v>7073428</v>
      </c>
      <c r="M54" s="71">
        <v>9426911777.0000019</v>
      </c>
      <c r="N54" s="71">
        <v>551400</v>
      </c>
      <c r="O54" s="71">
        <v>1059383941</v>
      </c>
      <c r="P54" s="71">
        <v>229</v>
      </c>
      <c r="Q54" s="71">
        <v>1254800.9999999998</v>
      </c>
      <c r="R54" s="71">
        <v>0</v>
      </c>
      <c r="S54" s="71">
        <v>0</v>
      </c>
      <c r="T54" s="71">
        <v>0</v>
      </c>
      <c r="U54" s="71">
        <v>0</v>
      </c>
      <c r="V54" s="71">
        <v>8</v>
      </c>
      <c r="W54" s="71">
        <v>0</v>
      </c>
      <c r="X54" s="71">
        <v>0</v>
      </c>
      <c r="Y54" s="71">
        <v>47094.000000000007</v>
      </c>
      <c r="Z54" s="71">
        <v>10726693240</v>
      </c>
      <c r="AA54" s="71">
        <v>150656750</v>
      </c>
      <c r="AB54" s="71">
        <v>1310124327</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1796</v>
      </c>
      <c r="B55" s="70">
        <v>47</v>
      </c>
      <c r="C55" s="70">
        <v>18</v>
      </c>
      <c r="D55" s="70">
        <v>47</v>
      </c>
      <c r="E55" s="70">
        <v>2024</v>
      </c>
      <c r="F55" s="70" t="s">
        <v>1554</v>
      </c>
      <c r="G55" s="1073" t="s">
        <v>1797</v>
      </c>
      <c r="H55" s="70" t="s">
        <v>1798</v>
      </c>
      <c r="I55" s="1066"/>
      <c r="J55" s="73">
        <v>150845</v>
      </c>
      <c r="K55" s="71">
        <v>200791157</v>
      </c>
      <c r="L55" s="71">
        <v>7036178</v>
      </c>
      <c r="M55" s="71">
        <v>9269286940</v>
      </c>
      <c r="N55" s="71">
        <v>135300</v>
      </c>
      <c r="O55" s="71">
        <v>283198784</v>
      </c>
      <c r="P55" s="71">
        <v>6582</v>
      </c>
      <c r="Q55" s="71">
        <v>38442279</v>
      </c>
      <c r="R55" s="71">
        <v>0</v>
      </c>
      <c r="S55" s="71">
        <v>0</v>
      </c>
      <c r="T55" s="71">
        <v>0</v>
      </c>
      <c r="U55" s="71">
        <v>0</v>
      </c>
      <c r="V55" s="71">
        <v>363</v>
      </c>
      <c r="W55" s="71">
        <v>0</v>
      </c>
      <c r="X55" s="71">
        <v>0</v>
      </c>
      <c r="Y55" s="71">
        <v>2228124</v>
      </c>
      <c r="Z55" s="71">
        <v>9793947284</v>
      </c>
      <c r="AA55" s="71">
        <v>131542976</v>
      </c>
      <c r="AB55" s="71">
        <v>960426705.00000012</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1799</v>
      </c>
      <c r="B56" s="70">
        <v>48</v>
      </c>
      <c r="C56" s="70">
        <v>18</v>
      </c>
      <c r="D56" s="70">
        <v>48</v>
      </c>
      <c r="E56" s="70">
        <v>2024</v>
      </c>
      <c r="F56" s="70" t="s">
        <v>1554</v>
      </c>
      <c r="G56" s="1073" t="s">
        <v>1800</v>
      </c>
      <c r="H56" s="70" t="s">
        <v>1801</v>
      </c>
      <c r="I56" s="1066"/>
      <c r="J56" s="73">
        <v>153950</v>
      </c>
      <c r="K56" s="71">
        <v>180069529.00000003</v>
      </c>
      <c r="L56" s="71">
        <v>2313169</v>
      </c>
      <c r="M56" s="71">
        <v>2686246599</v>
      </c>
      <c r="N56" s="71">
        <v>3626700</v>
      </c>
      <c r="O56" s="71">
        <v>8879592919</v>
      </c>
      <c r="P56" s="71">
        <v>116</v>
      </c>
      <c r="Q56" s="71">
        <v>621773</v>
      </c>
      <c r="R56" s="71">
        <v>0</v>
      </c>
      <c r="S56" s="71">
        <v>0</v>
      </c>
      <c r="T56" s="71">
        <v>0</v>
      </c>
      <c r="U56" s="71">
        <v>0</v>
      </c>
      <c r="V56" s="71">
        <v>0</v>
      </c>
      <c r="W56" s="71">
        <v>0</v>
      </c>
      <c r="X56" s="71">
        <v>0</v>
      </c>
      <c r="Y56" s="71">
        <v>0</v>
      </c>
      <c r="Z56" s="71">
        <v>11746530820.000002</v>
      </c>
      <c r="AA56" s="71">
        <v>276683762</v>
      </c>
      <c r="AB56" s="71">
        <v>1282200451</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1802</v>
      </c>
      <c r="B57" s="70">
        <v>49</v>
      </c>
      <c r="C57" s="70">
        <v>18</v>
      </c>
      <c r="D57" s="70">
        <v>49</v>
      </c>
      <c r="E57" s="70">
        <v>2024</v>
      </c>
      <c r="F57" s="70" t="s">
        <v>1554</v>
      </c>
      <c r="G57" s="1073" t="s">
        <v>1803</v>
      </c>
      <c r="H57" s="70" t="s">
        <v>1804</v>
      </c>
      <c r="I57" s="1066"/>
      <c r="J57" s="73">
        <v>108351</v>
      </c>
      <c r="K57" s="71">
        <v>130615990.00000001</v>
      </c>
      <c r="L57" s="71">
        <v>2829868</v>
      </c>
      <c r="M57" s="71">
        <v>3393608876</v>
      </c>
      <c r="N57" s="71">
        <v>1977400</v>
      </c>
      <c r="O57" s="71">
        <v>4548306116.999999</v>
      </c>
      <c r="P57" s="71">
        <v>0</v>
      </c>
      <c r="Q57" s="71">
        <v>0</v>
      </c>
      <c r="R57" s="71">
        <v>0</v>
      </c>
      <c r="S57" s="71">
        <v>0</v>
      </c>
      <c r="T57" s="71">
        <v>0</v>
      </c>
      <c r="U57" s="71">
        <v>0</v>
      </c>
      <c r="V57" s="71">
        <v>0</v>
      </c>
      <c r="W57" s="71">
        <v>0</v>
      </c>
      <c r="X57" s="71">
        <v>0</v>
      </c>
      <c r="Y57" s="71">
        <v>0</v>
      </c>
      <c r="Z57" s="71">
        <v>8072530983</v>
      </c>
      <c r="AA57" s="71">
        <v>34782800</v>
      </c>
      <c r="AB57" s="71">
        <v>478245182.00000006</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1805</v>
      </c>
      <c r="B58" s="70">
        <v>50</v>
      </c>
      <c r="C58" s="70">
        <v>18</v>
      </c>
      <c r="D58" s="70">
        <v>50</v>
      </c>
      <c r="E58" s="70">
        <v>2024</v>
      </c>
      <c r="F58" s="70" t="s">
        <v>1554</v>
      </c>
      <c r="G58" s="1073" t="s">
        <v>1806</v>
      </c>
      <c r="H58" s="70" t="s">
        <v>1807</v>
      </c>
      <c r="I58" s="1066"/>
      <c r="J58" s="73">
        <v>34169</v>
      </c>
      <c r="K58" s="71">
        <v>38363105.000000007</v>
      </c>
      <c r="L58" s="71">
        <v>218395</v>
      </c>
      <c r="M58" s="71">
        <v>243394446</v>
      </c>
      <c r="N58" s="71">
        <v>589400</v>
      </c>
      <c r="O58" s="71">
        <v>1491583411</v>
      </c>
      <c r="P58" s="71">
        <v>1800</v>
      </c>
      <c r="Q58" s="71">
        <v>9900558</v>
      </c>
      <c r="R58" s="71">
        <v>0</v>
      </c>
      <c r="S58" s="71">
        <v>0</v>
      </c>
      <c r="T58" s="71">
        <v>585</v>
      </c>
      <c r="U58" s="71">
        <v>621</v>
      </c>
      <c r="V58" s="71">
        <v>3147</v>
      </c>
      <c r="W58" s="71">
        <v>3904386</v>
      </c>
      <c r="X58" s="71">
        <v>3806255</v>
      </c>
      <c r="Y58" s="71">
        <v>19294461</v>
      </c>
      <c r="Z58" s="71">
        <v>1810246622</v>
      </c>
      <c r="AA58" s="71">
        <v>18033373</v>
      </c>
      <c r="AB58" s="71">
        <v>281770413</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1808</v>
      </c>
      <c r="B59" s="70">
        <v>51</v>
      </c>
      <c r="C59" s="70">
        <v>18</v>
      </c>
      <c r="D59" s="70">
        <v>51</v>
      </c>
      <c r="E59" s="70">
        <v>2024</v>
      </c>
      <c r="F59" s="70" t="s">
        <v>1554</v>
      </c>
      <c r="G59" s="1073" t="s">
        <v>1809</v>
      </c>
      <c r="H59" s="70" t="s">
        <v>1810</v>
      </c>
      <c r="I59" s="1066"/>
      <c r="J59" s="73">
        <v>31882</v>
      </c>
      <c r="K59" s="71">
        <v>40172557.999999993</v>
      </c>
      <c r="L59" s="71">
        <v>2071376.0000000002</v>
      </c>
      <c r="M59" s="71">
        <v>2587667494</v>
      </c>
      <c r="N59" s="71">
        <v>3101400</v>
      </c>
      <c r="O59" s="71">
        <v>7301241318</v>
      </c>
      <c r="P59" s="71">
        <v>3788</v>
      </c>
      <c r="Q59" s="71">
        <v>22120356</v>
      </c>
      <c r="R59" s="71">
        <v>0</v>
      </c>
      <c r="S59" s="71">
        <v>0</v>
      </c>
      <c r="T59" s="71">
        <v>0</v>
      </c>
      <c r="U59" s="71">
        <v>0</v>
      </c>
      <c r="V59" s="71">
        <v>39</v>
      </c>
      <c r="W59" s="71">
        <v>0</v>
      </c>
      <c r="X59" s="71">
        <v>0</v>
      </c>
      <c r="Y59" s="71">
        <v>237186</v>
      </c>
      <c r="Z59" s="71">
        <v>9951438912</v>
      </c>
      <c r="AA59" s="71">
        <v>10312011</v>
      </c>
      <c r="AB59" s="71">
        <v>127682107</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1592</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1592</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1592</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1592</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1592</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1592</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1592</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1592</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1592</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1592</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1592</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1592</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1592</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1592</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1592</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1592</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1592</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1592</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1592</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1592</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1592</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1592</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1592</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1592</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1592</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1592</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1592</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1592</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1592</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1592</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1592</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1592</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1592</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1592</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1592</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1592</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1592</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1592</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1592</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1592</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1592</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1592</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1592</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1592</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1592</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1592</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1592</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1592</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1592</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1592</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1592</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1592</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1592</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1592</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1592</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1592</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1592</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1592</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1592</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1592</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1592</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1592</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1592</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1592</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1592</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1592</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1592</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1592</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1592</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1592</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1592</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1592</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1592</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1592</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1592</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1592</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1592</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1592</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1592</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1592</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1592</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1592</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1592</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1592</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1592</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1592</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1592</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1592</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1592</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1592</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1592</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1592</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1592</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1592</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1592</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1592</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1592</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1592</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1592</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1592</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1592</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1592</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1592</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1592</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1592</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1592</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1592</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1592</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1592</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1592</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1592</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1592</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1592</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1592</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1592</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1592</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1592</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1592</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1592</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1592</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1592</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1592</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1592</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1592</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1592</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1592</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1592</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1592</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1592</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1593</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1811</v>
      </c>
      <c r="B190" s="70">
        <v>182</v>
      </c>
      <c r="C190" s="70">
        <v>16</v>
      </c>
      <c r="D190" s="70">
        <v>2</v>
      </c>
      <c r="E190" s="70">
        <v>2022</v>
      </c>
      <c r="F190" s="70" t="s">
        <v>161</v>
      </c>
      <c r="G190" s="1073" t="s">
        <v>1668</v>
      </c>
      <c r="H190" s="70" t="s">
        <v>1669</v>
      </c>
      <c r="I190" s="1066"/>
      <c r="J190" s="73"/>
      <c r="K190" s="71"/>
      <c r="L190" s="71"/>
      <c r="M190" s="71"/>
      <c r="N190" s="71"/>
      <c r="O190" s="71"/>
      <c r="P190" s="71"/>
      <c r="Q190" s="71"/>
      <c r="R190" s="71"/>
      <c r="S190" s="71"/>
      <c r="T190" s="71"/>
      <c r="U190" s="71"/>
      <c r="V190" s="71"/>
      <c r="W190" s="71"/>
      <c r="X190" s="71"/>
      <c r="Y190" s="71"/>
      <c r="Z190" s="71"/>
      <c r="AA190" s="71"/>
      <c r="AB190" s="71"/>
      <c r="AC190" s="72"/>
      <c r="AD190" s="71">
        <v>2737562.8184351968</v>
      </c>
      <c r="AE190" s="71">
        <v>577797.12940843485</v>
      </c>
      <c r="AF190" s="71">
        <v>1545844.7966686673</v>
      </c>
      <c r="AG190" s="71">
        <v>13508880.508167811</v>
      </c>
      <c r="AH190" s="71">
        <v>13677393.47289745</v>
      </c>
      <c r="AI190" s="71">
        <v>0</v>
      </c>
      <c r="AJ190" s="71">
        <v>0</v>
      </c>
      <c r="AK190" s="71">
        <v>819958.31948518381</v>
      </c>
      <c r="AL190" s="71">
        <v>0</v>
      </c>
      <c r="AM190" s="71">
        <v>0</v>
      </c>
      <c r="AN190" s="71">
        <v>32867437.045062739</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1812</v>
      </c>
      <c r="B191" s="70">
        <v>183</v>
      </c>
      <c r="C191" s="70">
        <v>16</v>
      </c>
      <c r="D191" s="70">
        <v>3</v>
      </c>
      <c r="E191" s="70">
        <v>2022</v>
      </c>
      <c r="F191" s="70" t="s">
        <v>161</v>
      </c>
      <c r="G191" s="1073" t="s">
        <v>1671</v>
      </c>
      <c r="H191" s="70" t="s">
        <v>1672</v>
      </c>
      <c r="I191" s="1066"/>
      <c r="J191" s="73"/>
      <c r="K191" s="71"/>
      <c r="L191" s="71"/>
      <c r="M191" s="71"/>
      <c r="N191" s="71"/>
      <c r="O191" s="71"/>
      <c r="P191" s="71"/>
      <c r="Q191" s="71"/>
      <c r="R191" s="71"/>
      <c r="S191" s="71"/>
      <c r="T191" s="71"/>
      <c r="U191" s="71"/>
      <c r="V191" s="71"/>
      <c r="W191" s="71"/>
      <c r="X191" s="71"/>
      <c r="Y191" s="71"/>
      <c r="Z191" s="71"/>
      <c r="AA191" s="71"/>
      <c r="AB191" s="71"/>
      <c r="AC191" s="72"/>
      <c r="AD191" s="71">
        <v>11272714.747204222</v>
      </c>
      <c r="AE191" s="71">
        <v>648586.84393860737</v>
      </c>
      <c r="AF191" s="71">
        <v>1864941.1996507316</v>
      </c>
      <c r="AG191" s="71">
        <v>17050347.09808119</v>
      </c>
      <c r="AH191" s="71">
        <v>17370574.741107628</v>
      </c>
      <c r="AI191" s="71">
        <v>0</v>
      </c>
      <c r="AJ191" s="71">
        <v>0</v>
      </c>
      <c r="AK191" s="71">
        <v>1109074.3316627156</v>
      </c>
      <c r="AL191" s="71">
        <v>0</v>
      </c>
      <c r="AM191" s="71">
        <v>0</v>
      </c>
      <c r="AN191" s="71">
        <v>49316238.961645097</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1813</v>
      </c>
      <c r="B192" s="70">
        <v>184</v>
      </c>
      <c r="C192" s="70">
        <v>16</v>
      </c>
      <c r="D192" s="70">
        <v>4</v>
      </c>
      <c r="E192" s="70">
        <v>2022</v>
      </c>
      <c r="F192" s="70" t="s">
        <v>161</v>
      </c>
      <c r="G192" s="1073" t="s">
        <v>1674</v>
      </c>
      <c r="H192" s="70" t="s">
        <v>1675</v>
      </c>
      <c r="I192" s="1066"/>
      <c r="J192" s="73"/>
      <c r="K192" s="71"/>
      <c r="L192" s="71"/>
      <c r="M192" s="71"/>
      <c r="N192" s="71"/>
      <c r="O192" s="71"/>
      <c r="P192" s="71"/>
      <c r="Q192" s="71"/>
      <c r="R192" s="71"/>
      <c r="S192" s="71"/>
      <c r="T192" s="71"/>
      <c r="U192" s="71"/>
      <c r="V192" s="71"/>
      <c r="W192" s="71"/>
      <c r="X192" s="71"/>
      <c r="Y192" s="71"/>
      <c r="Z192" s="71"/>
      <c r="AA192" s="71"/>
      <c r="AB192" s="71"/>
      <c r="AC192" s="72"/>
      <c r="AD192" s="71">
        <v>38436959.087147027</v>
      </c>
      <c r="AE192" s="71">
        <v>2089253.1964040098</v>
      </c>
      <c r="AF192" s="71">
        <v>5814645.5654509505</v>
      </c>
      <c r="AG192" s="71">
        <v>84794973.898420647</v>
      </c>
      <c r="AH192" s="71">
        <v>73541948.054183036</v>
      </c>
      <c r="AI192" s="71">
        <v>0</v>
      </c>
      <c r="AJ192" s="71">
        <v>0</v>
      </c>
      <c r="AK192" s="71">
        <v>4318533.2341515729</v>
      </c>
      <c r="AL192" s="71">
        <v>0</v>
      </c>
      <c r="AM192" s="71">
        <v>0</v>
      </c>
      <c r="AN192" s="71">
        <v>208996313.03575724</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1814</v>
      </c>
      <c r="B193" s="70">
        <v>185</v>
      </c>
      <c r="C193" s="70">
        <v>16</v>
      </c>
      <c r="D193" s="70">
        <v>5</v>
      </c>
      <c r="E193" s="70">
        <v>2022</v>
      </c>
      <c r="F193" s="70" t="s">
        <v>161</v>
      </c>
      <c r="G193" s="1073" t="s">
        <v>1677</v>
      </c>
      <c r="H193" s="70" t="s">
        <v>1678</v>
      </c>
      <c r="I193" s="1066"/>
      <c r="J193" s="73"/>
      <c r="K193" s="71"/>
      <c r="L193" s="71"/>
      <c r="M193" s="71"/>
      <c r="N193" s="71"/>
      <c r="O193" s="71"/>
      <c r="P193" s="71"/>
      <c r="Q193" s="71"/>
      <c r="R193" s="71"/>
      <c r="S193" s="71"/>
      <c r="T193" s="71"/>
      <c r="U193" s="71"/>
      <c r="V193" s="71"/>
      <c r="W193" s="71"/>
      <c r="X193" s="71"/>
      <c r="Y193" s="71"/>
      <c r="Z193" s="71"/>
      <c r="AA193" s="71"/>
      <c r="AB193" s="71"/>
      <c r="AC193" s="72"/>
      <c r="AD193" s="71">
        <v>8368542.7279763119</v>
      </c>
      <c r="AE193" s="71">
        <v>380733.87004065746</v>
      </c>
      <c r="AF193" s="71">
        <v>893469.92834978027</v>
      </c>
      <c r="AG193" s="71">
        <v>12157366.756540092</v>
      </c>
      <c r="AH193" s="71">
        <v>13323141.245406507</v>
      </c>
      <c r="AI193" s="71">
        <v>0</v>
      </c>
      <c r="AJ193" s="71">
        <v>0</v>
      </c>
      <c r="AK193" s="71">
        <v>795295.0062534248</v>
      </c>
      <c r="AL193" s="71">
        <v>0</v>
      </c>
      <c r="AM193" s="71">
        <v>0</v>
      </c>
      <c r="AN193" s="71">
        <v>35918549.534566768</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1815</v>
      </c>
      <c r="B194" s="70">
        <v>186</v>
      </c>
      <c r="C194" s="70">
        <v>16</v>
      </c>
      <c r="D194" s="70">
        <v>6</v>
      </c>
      <c r="E194" s="70">
        <v>2022</v>
      </c>
      <c r="F194" s="70" t="s">
        <v>161</v>
      </c>
      <c r="G194" s="1073" t="s">
        <v>1680</v>
      </c>
      <c r="H194" s="70" t="s">
        <v>1681</v>
      </c>
      <c r="I194" s="1066"/>
      <c r="J194" s="73"/>
      <c r="K194" s="71"/>
      <c r="L194" s="71"/>
      <c r="M194" s="71"/>
      <c r="N194" s="71"/>
      <c r="O194" s="71"/>
      <c r="P194" s="71"/>
      <c r="Q194" s="71"/>
      <c r="R194" s="71"/>
      <c r="S194" s="71"/>
      <c r="T194" s="71"/>
      <c r="U194" s="71"/>
      <c r="V194" s="71"/>
      <c r="W194" s="71"/>
      <c r="X194" s="71"/>
      <c r="Y194" s="71"/>
      <c r="Z194" s="71"/>
      <c r="AA194" s="71"/>
      <c r="AB194" s="71"/>
      <c r="AC194" s="72"/>
      <c r="AD194" s="71">
        <v>12256234.14551463</v>
      </c>
      <c r="AE194" s="71">
        <v>352035.33712301991</v>
      </c>
      <c r="AF194" s="71">
        <v>3084598.5621599555</v>
      </c>
      <c r="AG194" s="71">
        <v>7940143.2908128547</v>
      </c>
      <c r="AH194" s="71">
        <v>8954030.4396848753</v>
      </c>
      <c r="AI194" s="71">
        <v>0</v>
      </c>
      <c r="AJ194" s="71">
        <v>0</v>
      </c>
      <c r="AK194" s="71">
        <v>555505.62053941109</v>
      </c>
      <c r="AL194" s="71">
        <v>0</v>
      </c>
      <c r="AM194" s="71">
        <v>0</v>
      </c>
      <c r="AN194" s="71">
        <v>33142547.395834748</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1816</v>
      </c>
      <c r="B195" s="70">
        <v>187</v>
      </c>
      <c r="C195" s="70">
        <v>16</v>
      </c>
      <c r="D195" s="70">
        <v>7</v>
      </c>
      <c r="E195" s="70">
        <v>2022</v>
      </c>
      <c r="F195" s="70" t="s">
        <v>161</v>
      </c>
      <c r="G195" s="1073" t="s">
        <v>1683</v>
      </c>
      <c r="H195" s="70" t="s">
        <v>1684</v>
      </c>
      <c r="I195" s="1066"/>
      <c r="J195" s="73"/>
      <c r="K195" s="71"/>
      <c r="L195" s="71"/>
      <c r="M195" s="71"/>
      <c r="N195" s="71"/>
      <c r="O195" s="71"/>
      <c r="P195" s="71"/>
      <c r="Q195" s="71"/>
      <c r="R195" s="71"/>
      <c r="S195" s="71"/>
      <c r="T195" s="71"/>
      <c r="U195" s="71"/>
      <c r="V195" s="71"/>
      <c r="W195" s="71"/>
      <c r="X195" s="71"/>
      <c r="Y195" s="71"/>
      <c r="Z195" s="71"/>
      <c r="AA195" s="71"/>
      <c r="AB195" s="71"/>
      <c r="AC195" s="72"/>
      <c r="AD195" s="71">
        <v>6688541.0130113792</v>
      </c>
      <c r="AE195" s="71">
        <v>1547807.5420245822</v>
      </c>
      <c r="AF195" s="71">
        <v>2403859.5691315513</v>
      </c>
      <c r="AG195" s="71">
        <v>43073243.825024188</v>
      </c>
      <c r="AH195" s="71">
        <v>40388825.798651323</v>
      </c>
      <c r="AI195" s="71">
        <v>0</v>
      </c>
      <c r="AJ195" s="71">
        <v>0</v>
      </c>
      <c r="AK195" s="71">
        <v>2390275.3467701161</v>
      </c>
      <c r="AL195" s="71">
        <v>0</v>
      </c>
      <c r="AM195" s="71">
        <v>0</v>
      </c>
      <c r="AN195" s="71">
        <v>96492553.09461315</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1817</v>
      </c>
      <c r="B196" s="70">
        <v>188</v>
      </c>
      <c r="C196" s="70">
        <v>16</v>
      </c>
      <c r="D196" s="70">
        <v>8</v>
      </c>
      <c r="E196" s="70">
        <v>2022</v>
      </c>
      <c r="F196" s="70" t="s">
        <v>161</v>
      </c>
      <c r="G196" s="1073" t="s">
        <v>1686</v>
      </c>
      <c r="H196" s="70" t="s">
        <v>1687</v>
      </c>
      <c r="I196" s="1066"/>
      <c r="J196" s="73"/>
      <c r="K196" s="71"/>
      <c r="L196" s="71"/>
      <c r="M196" s="71"/>
      <c r="N196" s="71"/>
      <c r="O196" s="71"/>
      <c r="P196" s="71"/>
      <c r="Q196" s="71"/>
      <c r="R196" s="71"/>
      <c r="S196" s="71"/>
      <c r="T196" s="71"/>
      <c r="U196" s="71"/>
      <c r="V196" s="71"/>
      <c r="W196" s="71"/>
      <c r="X196" s="71"/>
      <c r="Y196" s="71"/>
      <c r="Z196" s="71"/>
      <c r="AA196" s="71"/>
      <c r="AB196" s="71"/>
      <c r="AC196" s="72"/>
      <c r="AD196" s="71">
        <v>14591931.392580012</v>
      </c>
      <c r="AE196" s="71">
        <v>323336.80420538242</v>
      </c>
      <c r="AF196" s="71">
        <v>1170020.1442675693</v>
      </c>
      <c r="AG196" s="71">
        <v>6551087.4905288098</v>
      </c>
      <c r="AH196" s="71">
        <v>8844090.0932221673</v>
      </c>
      <c r="AI196" s="71">
        <v>0</v>
      </c>
      <c r="AJ196" s="71">
        <v>0</v>
      </c>
      <c r="AK196" s="71">
        <v>533295.72590138728</v>
      </c>
      <c r="AL196" s="71">
        <v>0</v>
      </c>
      <c r="AM196" s="71">
        <v>0</v>
      </c>
      <c r="AN196" s="71">
        <v>32013761.65070533</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1818</v>
      </c>
      <c r="B197" s="70">
        <v>189</v>
      </c>
      <c r="C197" s="70">
        <v>16</v>
      </c>
      <c r="D197" s="70">
        <v>9</v>
      </c>
      <c r="E197" s="70">
        <v>2022</v>
      </c>
      <c r="F197" s="70" t="s">
        <v>161</v>
      </c>
      <c r="G197" s="1073" t="s">
        <v>1689</v>
      </c>
      <c r="H197" s="70" t="s">
        <v>1690</v>
      </c>
      <c r="I197" s="1066"/>
      <c r="J197" s="73"/>
      <c r="K197" s="71"/>
      <c r="L197" s="71"/>
      <c r="M197" s="71"/>
      <c r="N197" s="71"/>
      <c r="O197" s="71"/>
      <c r="P197" s="71"/>
      <c r="Q197" s="71"/>
      <c r="R197" s="71"/>
      <c r="S197" s="71"/>
      <c r="T197" s="71"/>
      <c r="U197" s="71"/>
      <c r="V197" s="71"/>
      <c r="W197" s="71"/>
      <c r="X197" s="71"/>
      <c r="Y197" s="71"/>
      <c r="Z197" s="71"/>
      <c r="AA197" s="71"/>
      <c r="AB197" s="71"/>
      <c r="AC197" s="72"/>
      <c r="AD197" s="71">
        <v>2240507.5975284977</v>
      </c>
      <c r="AE197" s="71">
        <v>516573.5925174749</v>
      </c>
      <c r="AF197" s="71">
        <v>2964051.0321445088</v>
      </c>
      <c r="AG197" s="71">
        <v>13014576.867526192</v>
      </c>
      <c r="AH197" s="71">
        <v>12358109.315344973</v>
      </c>
      <c r="AI197" s="71">
        <v>0</v>
      </c>
      <c r="AJ197" s="71">
        <v>0</v>
      </c>
      <c r="AK197" s="71">
        <v>874320.91043057945</v>
      </c>
      <c r="AL197" s="71">
        <v>0</v>
      </c>
      <c r="AM197" s="71">
        <v>0</v>
      </c>
      <c r="AN197" s="71">
        <v>31968139.315492228</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1819</v>
      </c>
      <c r="B198" s="70">
        <v>190</v>
      </c>
      <c r="C198" s="70">
        <v>16</v>
      </c>
      <c r="D198" s="70">
        <v>10</v>
      </c>
      <c r="E198" s="70">
        <v>2022</v>
      </c>
      <c r="F198" s="70" t="s">
        <v>161</v>
      </c>
      <c r="G198" s="1073" t="s">
        <v>1692</v>
      </c>
      <c r="H198" s="70" t="s">
        <v>1693</v>
      </c>
      <c r="I198" s="1066"/>
      <c r="J198" s="73"/>
      <c r="K198" s="71"/>
      <c r="L198" s="71"/>
      <c r="M198" s="71"/>
      <c r="N198" s="71"/>
      <c r="O198" s="71"/>
      <c r="P198" s="71"/>
      <c r="Q198" s="71"/>
      <c r="R198" s="71"/>
      <c r="S198" s="71"/>
      <c r="T198" s="71"/>
      <c r="U198" s="71"/>
      <c r="V198" s="71"/>
      <c r="W198" s="71"/>
      <c r="X198" s="71"/>
      <c r="Y198" s="71"/>
      <c r="Z198" s="71"/>
      <c r="AA198" s="71"/>
      <c r="AB198" s="71"/>
      <c r="AC198" s="72"/>
      <c r="AD198" s="71">
        <v>609172.7858813121</v>
      </c>
      <c r="AE198" s="71">
        <v>101401.48297565247</v>
      </c>
      <c r="AF198" s="71">
        <v>1262203.549573499</v>
      </c>
      <c r="AG198" s="71">
        <v>5606279.2660112828</v>
      </c>
      <c r="AH198" s="71">
        <v>5635460.7223846586</v>
      </c>
      <c r="AI198" s="71">
        <v>0</v>
      </c>
      <c r="AJ198" s="71">
        <v>0</v>
      </c>
      <c r="AK198" s="71">
        <v>344899.00336140569</v>
      </c>
      <c r="AL198" s="71">
        <v>0</v>
      </c>
      <c r="AM198" s="71">
        <v>0</v>
      </c>
      <c r="AN198" s="71">
        <v>13559416.810187811</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1820</v>
      </c>
      <c r="B199" s="70">
        <v>191</v>
      </c>
      <c r="C199" s="70">
        <v>16</v>
      </c>
      <c r="D199" s="70">
        <v>11</v>
      </c>
      <c r="E199" s="70">
        <v>2022</v>
      </c>
      <c r="F199" s="70" t="s">
        <v>161</v>
      </c>
      <c r="G199" s="1073" t="s">
        <v>1695</v>
      </c>
      <c r="H199" s="70" t="s">
        <v>1696</v>
      </c>
      <c r="I199" s="1066"/>
      <c r="J199" s="73"/>
      <c r="K199" s="71"/>
      <c r="L199" s="71"/>
      <c r="M199" s="71"/>
      <c r="N199" s="71"/>
      <c r="O199" s="71"/>
      <c r="P199" s="71"/>
      <c r="Q199" s="71"/>
      <c r="R199" s="71"/>
      <c r="S199" s="71"/>
      <c r="T199" s="71"/>
      <c r="U199" s="71"/>
      <c r="V199" s="71"/>
      <c r="W199" s="71"/>
      <c r="X199" s="71"/>
      <c r="Y199" s="71"/>
      <c r="Z199" s="71"/>
      <c r="AA199" s="71"/>
      <c r="AB199" s="71"/>
      <c r="AC199" s="72"/>
      <c r="AD199" s="71">
        <v>8233815.9141052393</v>
      </c>
      <c r="AE199" s="71">
        <v>426651.5227088774</v>
      </c>
      <c r="AF199" s="71">
        <v>1382751.0795889455</v>
      </c>
      <c r="AG199" s="71">
        <v>6732540.7257010499</v>
      </c>
      <c r="AH199" s="71">
        <v>7215344.2197005898</v>
      </c>
      <c r="AI199" s="71">
        <v>0</v>
      </c>
      <c r="AJ199" s="71">
        <v>0</v>
      </c>
      <c r="AK199" s="71">
        <v>464212.62339358043</v>
      </c>
      <c r="AL199" s="71">
        <v>0</v>
      </c>
      <c r="AM199" s="71">
        <v>0</v>
      </c>
      <c r="AN199" s="71">
        <v>24455316.085198283</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1821</v>
      </c>
      <c r="B200" s="70">
        <v>192</v>
      </c>
      <c r="C200" s="70">
        <v>16</v>
      </c>
      <c r="D200" s="70">
        <v>12</v>
      </c>
      <c r="E200" s="70">
        <v>2022</v>
      </c>
      <c r="F200" s="70" t="s">
        <v>161</v>
      </c>
      <c r="G200" s="1073" t="s">
        <v>1698</v>
      </c>
      <c r="H200" s="70" t="s">
        <v>1699</v>
      </c>
      <c r="I200" s="1066"/>
      <c r="J200" s="73"/>
      <c r="K200" s="71"/>
      <c r="L200" s="71"/>
      <c r="M200" s="71"/>
      <c r="N200" s="71"/>
      <c r="O200" s="71"/>
      <c r="P200" s="71"/>
      <c r="Q200" s="71"/>
      <c r="R200" s="71"/>
      <c r="S200" s="71"/>
      <c r="T200" s="71"/>
      <c r="U200" s="71"/>
      <c r="V200" s="71"/>
      <c r="W200" s="71"/>
      <c r="X200" s="71"/>
      <c r="Y200" s="71"/>
      <c r="Z200" s="71"/>
      <c r="AA200" s="71"/>
      <c r="AB200" s="71"/>
      <c r="AC200" s="72"/>
      <c r="AD200" s="71">
        <v>56282771.79032743</v>
      </c>
      <c r="AE200" s="71">
        <v>2833501.8167347419</v>
      </c>
      <c r="AF200" s="71">
        <v>4226254.581718008</v>
      </c>
      <c r="AG200" s="71">
        <v>72155817.517457724</v>
      </c>
      <c r="AH200" s="71">
        <v>84283527.09005785</v>
      </c>
      <c r="AI200" s="71">
        <v>0</v>
      </c>
      <c r="AJ200" s="71">
        <v>0</v>
      </c>
      <c r="AK200" s="71">
        <v>5587079.7744070766</v>
      </c>
      <c r="AL200" s="71">
        <v>0</v>
      </c>
      <c r="AM200" s="71">
        <v>0</v>
      </c>
      <c r="AN200" s="71">
        <v>225368952.57070285</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1661</v>
      </c>
      <c r="B201" s="70">
        <v>193</v>
      </c>
      <c r="C201" s="70">
        <v>16</v>
      </c>
      <c r="D201" s="70">
        <v>13</v>
      </c>
      <c r="E201" s="70">
        <v>2022</v>
      </c>
      <c r="F201" s="70" t="s">
        <v>161</v>
      </c>
      <c r="G201" s="1073" t="s">
        <v>1659</v>
      </c>
      <c r="H201" s="70" t="s">
        <v>1660</v>
      </c>
      <c r="I201" s="1066"/>
      <c r="J201" s="73"/>
      <c r="K201" s="71"/>
      <c r="L201" s="71"/>
      <c r="M201" s="71"/>
      <c r="N201" s="71"/>
      <c r="O201" s="71"/>
      <c r="P201" s="71"/>
      <c r="Q201" s="71"/>
      <c r="R201" s="71"/>
      <c r="S201" s="71"/>
      <c r="T201" s="71"/>
      <c r="U201" s="71"/>
      <c r="V201" s="71"/>
      <c r="W201" s="71"/>
      <c r="X201" s="71"/>
      <c r="Y201" s="71"/>
      <c r="Z201" s="71"/>
      <c r="AA201" s="71"/>
      <c r="AB201" s="71"/>
      <c r="AC201" s="72"/>
      <c r="AD201" s="71">
        <v>112406452.58675887</v>
      </c>
      <c r="AE201" s="71">
        <v>13383082.517258285</v>
      </c>
      <c r="AF201" s="71">
        <v>9069428.8758680075</v>
      </c>
      <c r="AG201" s="71">
        <v>458432213.15050071</v>
      </c>
      <c r="AH201" s="71">
        <v>366329378.14310569</v>
      </c>
      <c r="AI201" s="71">
        <v>0</v>
      </c>
      <c r="AJ201" s="71">
        <v>0</v>
      </c>
      <c r="AK201" s="71">
        <v>21178684.064888652</v>
      </c>
      <c r="AL201" s="71">
        <v>0</v>
      </c>
      <c r="AM201" s="71">
        <v>0</v>
      </c>
      <c r="AN201" s="71">
        <v>980799239.33838022</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1822</v>
      </c>
      <c r="B202" s="70">
        <v>194</v>
      </c>
      <c r="C202" s="70">
        <v>16</v>
      </c>
      <c r="D202" s="70">
        <v>14</v>
      </c>
      <c r="E202" s="70">
        <v>2022</v>
      </c>
      <c r="F202" s="70" t="s">
        <v>161</v>
      </c>
      <c r="G202" s="1073" t="s">
        <v>1701</v>
      </c>
      <c r="H202" s="70" t="s">
        <v>1702</v>
      </c>
      <c r="I202" s="1066"/>
      <c r="J202" s="73"/>
      <c r="K202" s="71"/>
      <c r="L202" s="71"/>
      <c r="M202" s="71"/>
      <c r="N202" s="71"/>
      <c r="O202" s="71"/>
      <c r="P202" s="71"/>
      <c r="Q202" s="71"/>
      <c r="R202" s="71"/>
      <c r="S202" s="71"/>
      <c r="T202" s="71"/>
      <c r="U202" s="71"/>
      <c r="V202" s="71"/>
      <c r="W202" s="71"/>
      <c r="X202" s="71"/>
      <c r="Y202" s="71"/>
      <c r="Z202" s="71"/>
      <c r="AA202" s="71"/>
      <c r="AB202" s="71"/>
      <c r="AC202" s="72"/>
      <c r="AD202" s="71">
        <v>2459211.6215864136</v>
      </c>
      <c r="AE202" s="71">
        <v>501267.70829473488</v>
      </c>
      <c r="AF202" s="71">
        <v>3268965.3727718149</v>
      </c>
      <c r="AG202" s="71">
        <v>9448082.2451752648</v>
      </c>
      <c r="AH202" s="71">
        <v>10546129.531052217</v>
      </c>
      <c r="AI202" s="71">
        <v>0</v>
      </c>
      <c r="AJ202" s="71">
        <v>0</v>
      </c>
      <c r="AK202" s="71">
        <v>631432.4696507951</v>
      </c>
      <c r="AL202" s="71">
        <v>0</v>
      </c>
      <c r="AM202" s="71">
        <v>0</v>
      </c>
      <c r="AN202" s="71">
        <v>26855088.948531236</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1823</v>
      </c>
      <c r="B203" s="70">
        <v>195</v>
      </c>
      <c r="C203" s="70">
        <v>16</v>
      </c>
      <c r="D203" s="70">
        <v>15</v>
      </c>
      <c r="E203" s="70">
        <v>2022</v>
      </c>
      <c r="F203" s="70" t="s">
        <v>161</v>
      </c>
      <c r="G203" s="1073" t="s">
        <v>1704</v>
      </c>
      <c r="H203" s="70" t="s">
        <v>1705</v>
      </c>
      <c r="I203" s="1066"/>
      <c r="J203" s="73"/>
      <c r="K203" s="71"/>
      <c r="L203" s="71"/>
      <c r="M203" s="71"/>
      <c r="N203" s="71"/>
      <c r="O203" s="71"/>
      <c r="P203" s="71"/>
      <c r="Q203" s="71"/>
      <c r="R203" s="71"/>
      <c r="S203" s="71"/>
      <c r="T203" s="71"/>
      <c r="U203" s="71"/>
      <c r="V203" s="71"/>
      <c r="W203" s="71"/>
      <c r="X203" s="71"/>
      <c r="Y203" s="71"/>
      <c r="Z203" s="71"/>
      <c r="AA203" s="71"/>
      <c r="AB203" s="71"/>
      <c r="AC203" s="72"/>
      <c r="AD203" s="71">
        <v>66052883.094110385</v>
      </c>
      <c r="AE203" s="71">
        <v>9208402.5955059491</v>
      </c>
      <c r="AF203" s="71">
        <v>10565636.454295019</v>
      </c>
      <c r="AG203" s="71">
        <v>276591043.47547853</v>
      </c>
      <c r="AH203" s="71">
        <v>251335847.60779849</v>
      </c>
      <c r="AI203" s="71">
        <v>0</v>
      </c>
      <c r="AJ203" s="71">
        <v>0</v>
      </c>
      <c r="AK203" s="71">
        <v>14596032.850602714</v>
      </c>
      <c r="AL203" s="71">
        <v>0</v>
      </c>
      <c r="AM203" s="71">
        <v>0</v>
      </c>
      <c r="AN203" s="71">
        <v>628349846.07779109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1824</v>
      </c>
      <c r="B204" s="70">
        <v>196</v>
      </c>
      <c r="C204" s="70">
        <v>16</v>
      </c>
      <c r="D204" s="70">
        <v>16</v>
      </c>
      <c r="E204" s="70">
        <v>2022</v>
      </c>
      <c r="F204" s="70" t="s">
        <v>161</v>
      </c>
      <c r="G204" s="1073" t="s">
        <v>1707</v>
      </c>
      <c r="H204" s="70" t="s">
        <v>1708</v>
      </c>
      <c r="I204" s="1066"/>
      <c r="J204" s="73"/>
      <c r="K204" s="71"/>
      <c r="L204" s="71"/>
      <c r="M204" s="71"/>
      <c r="N204" s="71"/>
      <c r="O204" s="71"/>
      <c r="P204" s="71"/>
      <c r="Q204" s="71"/>
      <c r="R204" s="71"/>
      <c r="S204" s="71"/>
      <c r="T204" s="71"/>
      <c r="U204" s="71"/>
      <c r="V204" s="71"/>
      <c r="W204" s="71"/>
      <c r="X204" s="71"/>
      <c r="Y204" s="71"/>
      <c r="Z204" s="71"/>
      <c r="AA204" s="71"/>
      <c r="AB204" s="71"/>
      <c r="AC204" s="72"/>
      <c r="AD204" s="71">
        <v>0</v>
      </c>
      <c r="AE204" s="71">
        <v>143492.66458818747</v>
      </c>
      <c r="AF204" s="71">
        <v>482190.12006178615</v>
      </c>
      <c r="AG204" s="71">
        <v>5700134.3876520963</v>
      </c>
      <c r="AH204" s="71">
        <v>7072828.9557674509</v>
      </c>
      <c r="AI204" s="71">
        <v>0</v>
      </c>
      <c r="AJ204" s="71">
        <v>0</v>
      </c>
      <c r="AK204" s="71">
        <v>491071.10063026048</v>
      </c>
      <c r="AL204" s="71">
        <v>0</v>
      </c>
      <c r="AM204" s="71">
        <v>0</v>
      </c>
      <c r="AN204" s="71">
        <v>13889717.228699781</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1665</v>
      </c>
      <c r="B205" s="70">
        <v>197</v>
      </c>
      <c r="C205" s="70">
        <v>16</v>
      </c>
      <c r="D205" s="70">
        <v>17</v>
      </c>
      <c r="E205" s="70">
        <v>2022</v>
      </c>
      <c r="F205" s="70" t="s">
        <v>161</v>
      </c>
      <c r="G205" s="1073" t="s">
        <v>1663</v>
      </c>
      <c r="H205" s="70" t="s">
        <v>1664</v>
      </c>
      <c r="I205" s="1066"/>
      <c r="J205" s="73"/>
      <c r="K205" s="71"/>
      <c r="L205" s="71"/>
      <c r="M205" s="71"/>
      <c r="N205" s="71"/>
      <c r="O205" s="71"/>
      <c r="P205" s="71"/>
      <c r="Q205" s="71"/>
      <c r="R205" s="71"/>
      <c r="S205" s="71"/>
      <c r="T205" s="71"/>
      <c r="U205" s="71"/>
      <c r="V205" s="71"/>
      <c r="W205" s="71"/>
      <c r="X205" s="71"/>
      <c r="Y205" s="71"/>
      <c r="Z205" s="71"/>
      <c r="AA205" s="71"/>
      <c r="AB205" s="71"/>
      <c r="AC205" s="72"/>
      <c r="AD205" s="71">
        <v>162836016.92417872</v>
      </c>
      <c r="AE205" s="71">
        <v>10838479.265227761</v>
      </c>
      <c r="AF205" s="71">
        <v>4226254.581718008</v>
      </c>
      <c r="AG205" s="71">
        <v>392927595.25332201</v>
      </c>
      <c r="AH205" s="71">
        <v>378353594.55437875</v>
      </c>
      <c r="AI205" s="71">
        <v>0</v>
      </c>
      <c r="AJ205" s="71">
        <v>0</v>
      </c>
      <c r="AK205" s="71">
        <v>20722735.588337127</v>
      </c>
      <c r="AL205" s="71">
        <v>0</v>
      </c>
      <c r="AM205" s="71">
        <v>0</v>
      </c>
      <c r="AN205" s="71">
        <v>969904676.16716242</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1825</v>
      </c>
      <c r="B206" s="70">
        <v>198</v>
      </c>
      <c r="C206" s="70">
        <v>16</v>
      </c>
      <c r="D206" s="70">
        <v>18</v>
      </c>
      <c r="E206" s="70">
        <v>2022</v>
      </c>
      <c r="F206" s="70" t="s">
        <v>161</v>
      </c>
      <c r="G206" s="1073" t="s">
        <v>1710</v>
      </c>
      <c r="H206" s="70" t="s">
        <v>1711</v>
      </c>
      <c r="I206" s="1066"/>
      <c r="J206" s="73"/>
      <c r="K206" s="71"/>
      <c r="L206" s="71"/>
      <c r="M206" s="71"/>
      <c r="N206" s="71"/>
      <c r="O206" s="71"/>
      <c r="P206" s="71"/>
      <c r="Q206" s="71"/>
      <c r="R206" s="71"/>
      <c r="S206" s="71"/>
      <c r="T206" s="71"/>
      <c r="U206" s="71"/>
      <c r="V206" s="71"/>
      <c r="W206" s="71"/>
      <c r="X206" s="71"/>
      <c r="Y206" s="71"/>
      <c r="Z206" s="71"/>
      <c r="AA206" s="71"/>
      <c r="AB206" s="71"/>
      <c r="AC206" s="72"/>
      <c r="AD206" s="71">
        <v>9642663.6984058842</v>
      </c>
      <c r="AE206" s="71">
        <v>2447028.2401105571</v>
      </c>
      <c r="AF206" s="71">
        <v>985653.33365570998</v>
      </c>
      <c r="AG206" s="71">
        <v>48160191.4179563</v>
      </c>
      <c r="AH206" s="71">
        <v>39346428.439597517</v>
      </c>
      <c r="AI206" s="71">
        <v>0</v>
      </c>
      <c r="AJ206" s="71">
        <v>0</v>
      </c>
      <c r="AK206" s="71">
        <v>2437794.1911119344</v>
      </c>
      <c r="AL206" s="71">
        <v>0</v>
      </c>
      <c r="AM206" s="71">
        <v>0</v>
      </c>
      <c r="AN206" s="71">
        <v>103019759.3208379</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1826</v>
      </c>
      <c r="B207" s="70">
        <v>199</v>
      </c>
      <c r="C207" s="70">
        <v>16</v>
      </c>
      <c r="D207" s="70">
        <v>19</v>
      </c>
      <c r="E207" s="70">
        <v>2022</v>
      </c>
      <c r="F207" s="70" t="s">
        <v>161</v>
      </c>
      <c r="G207" s="1073" t="s">
        <v>1713</v>
      </c>
      <c r="H207" s="70" t="s">
        <v>1714</v>
      </c>
      <c r="I207" s="1066"/>
      <c r="J207" s="73"/>
      <c r="K207" s="71"/>
      <c r="L207" s="71"/>
      <c r="M207" s="71"/>
      <c r="N207" s="71"/>
      <c r="O207" s="71"/>
      <c r="P207" s="71"/>
      <c r="Q207" s="71"/>
      <c r="R207" s="71"/>
      <c r="S207" s="71"/>
      <c r="T207" s="71"/>
      <c r="U207" s="71"/>
      <c r="V207" s="71"/>
      <c r="W207" s="71"/>
      <c r="X207" s="71"/>
      <c r="Y207" s="71"/>
      <c r="Z207" s="71"/>
      <c r="AA207" s="71"/>
      <c r="AB207" s="71"/>
      <c r="AC207" s="72"/>
      <c r="AD207" s="71">
        <v>4340620.7047787784</v>
      </c>
      <c r="AE207" s="71">
        <v>185583.84620072247</v>
      </c>
      <c r="AF207" s="71">
        <v>631101.77478674951</v>
      </c>
      <c r="AG207" s="71">
        <v>7696119.9745467389</v>
      </c>
      <c r="AH207" s="71">
        <v>8453191.0835769884</v>
      </c>
      <c r="AI207" s="71">
        <v>0</v>
      </c>
      <c r="AJ207" s="71">
        <v>0</v>
      </c>
      <c r="AK207" s="71">
        <v>598634.13687138783</v>
      </c>
      <c r="AL207" s="71">
        <v>0</v>
      </c>
      <c r="AM207" s="71">
        <v>0</v>
      </c>
      <c r="AN207" s="71">
        <v>21905251.520761363</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1827</v>
      </c>
      <c r="B208" s="70">
        <v>200</v>
      </c>
      <c r="C208" s="70">
        <v>16</v>
      </c>
      <c r="D208" s="70">
        <v>20</v>
      </c>
      <c r="E208" s="70">
        <v>2022</v>
      </c>
      <c r="F208" s="70" t="s">
        <v>161</v>
      </c>
      <c r="G208" s="1073" t="s">
        <v>1716</v>
      </c>
      <c r="H208" s="70" t="s">
        <v>1717</v>
      </c>
      <c r="I208" s="1066"/>
      <c r="J208" s="73"/>
      <c r="K208" s="71"/>
      <c r="L208" s="71"/>
      <c r="M208" s="71"/>
      <c r="N208" s="71"/>
      <c r="O208" s="71"/>
      <c r="P208" s="71"/>
      <c r="Q208" s="71"/>
      <c r="R208" s="71"/>
      <c r="S208" s="71"/>
      <c r="T208" s="71"/>
      <c r="U208" s="71"/>
      <c r="V208" s="71"/>
      <c r="W208" s="71"/>
      <c r="X208" s="71"/>
      <c r="Y208" s="71"/>
      <c r="Z208" s="71"/>
      <c r="AA208" s="71"/>
      <c r="AB208" s="71"/>
      <c r="AC208" s="72"/>
      <c r="AD208" s="71">
        <v>2257271.6283472246</v>
      </c>
      <c r="AE208" s="71">
        <v>195150.02383993496</v>
      </c>
      <c r="AF208" s="71">
        <v>2744229.0656457534</v>
      </c>
      <c r="AG208" s="71">
        <v>8159138.5746414214</v>
      </c>
      <c r="AH208" s="71">
        <v>8253669.7140705949</v>
      </c>
      <c r="AI208" s="71">
        <v>0</v>
      </c>
      <c r="AJ208" s="71">
        <v>0</v>
      </c>
      <c r="AK208" s="71">
        <v>581201.95212642709</v>
      </c>
      <c r="AL208" s="71">
        <v>0</v>
      </c>
      <c r="AM208" s="71">
        <v>0</v>
      </c>
      <c r="AN208" s="71">
        <v>22190660.958671357</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1828</v>
      </c>
      <c r="B209" s="70">
        <v>201</v>
      </c>
      <c r="C209" s="70">
        <v>16</v>
      </c>
      <c r="D209" s="70">
        <v>21</v>
      </c>
      <c r="E209" s="70">
        <v>2022</v>
      </c>
      <c r="F209" s="70" t="s">
        <v>161</v>
      </c>
      <c r="G209" s="1073" t="s">
        <v>1719</v>
      </c>
      <c r="H209" s="70" t="s">
        <v>1720</v>
      </c>
      <c r="I209" s="1066"/>
      <c r="J209" s="73"/>
      <c r="K209" s="71"/>
      <c r="L209" s="71"/>
      <c r="M209" s="71"/>
      <c r="N209" s="71"/>
      <c r="O209" s="71"/>
      <c r="P209" s="71"/>
      <c r="Q209" s="71"/>
      <c r="R209" s="71"/>
      <c r="S209" s="71"/>
      <c r="T209" s="71"/>
      <c r="U209" s="71"/>
      <c r="V209" s="71"/>
      <c r="W209" s="71"/>
      <c r="X209" s="71"/>
      <c r="Y209" s="71"/>
      <c r="Z209" s="71"/>
      <c r="AA209" s="71"/>
      <c r="AB209" s="71"/>
      <c r="AC209" s="72"/>
      <c r="AD209" s="71">
        <v>2132173.0358425099</v>
      </c>
      <c r="AE209" s="71">
        <v>214282.37911835997</v>
      </c>
      <c r="AF209" s="71">
        <v>964380.24012357229</v>
      </c>
      <c r="AG209" s="71">
        <v>5962928.7282463759</v>
      </c>
      <c r="AH209" s="71">
        <v>5558095.2933923835</v>
      </c>
      <c r="AI209" s="71">
        <v>0</v>
      </c>
      <c r="AJ209" s="71">
        <v>0</v>
      </c>
      <c r="AK209" s="71">
        <v>407783.99573767092</v>
      </c>
      <c r="AL209" s="71">
        <v>0</v>
      </c>
      <c r="AM209" s="71">
        <v>0</v>
      </c>
      <c r="AN209" s="71">
        <v>15239643.672460873</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1829</v>
      </c>
      <c r="B210" s="70">
        <v>202</v>
      </c>
      <c r="C210" s="70">
        <v>16</v>
      </c>
      <c r="D210" s="70">
        <v>22</v>
      </c>
      <c r="E210" s="70">
        <v>2022</v>
      </c>
      <c r="F210" s="70" t="s">
        <v>161</v>
      </c>
      <c r="G210" s="1073" t="s">
        <v>1722</v>
      </c>
      <c r="H210" s="70" t="s">
        <v>1723</v>
      </c>
      <c r="I210" s="1066"/>
      <c r="J210" s="73"/>
      <c r="K210" s="71"/>
      <c r="L210" s="71"/>
      <c r="M210" s="71"/>
      <c r="N210" s="71"/>
      <c r="O210" s="71"/>
      <c r="P210" s="71"/>
      <c r="Q210" s="71"/>
      <c r="R210" s="71"/>
      <c r="S210" s="71"/>
      <c r="T210" s="71"/>
      <c r="U210" s="71"/>
      <c r="V210" s="71"/>
      <c r="W210" s="71"/>
      <c r="X210" s="71"/>
      <c r="Y210" s="71"/>
      <c r="Z210" s="71"/>
      <c r="AA210" s="71"/>
      <c r="AB210" s="71"/>
      <c r="AC210" s="72"/>
      <c r="AD210" s="71">
        <v>34271455.926297471</v>
      </c>
      <c r="AE210" s="71">
        <v>352035.33712301991</v>
      </c>
      <c r="AF210" s="71">
        <v>1730211.6072805268</v>
      </c>
      <c r="AG210" s="71">
        <v>8134110.5422038706</v>
      </c>
      <c r="AH210" s="71">
        <v>9743972.1883428395</v>
      </c>
      <c r="AI210" s="71">
        <v>0</v>
      </c>
      <c r="AJ210" s="71">
        <v>0</v>
      </c>
      <c r="AK210" s="71">
        <v>615549.81243871991</v>
      </c>
      <c r="AL210" s="71">
        <v>0</v>
      </c>
      <c r="AM210" s="71">
        <v>0</v>
      </c>
      <c r="AN210" s="71">
        <v>54847335.413686447</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1830</v>
      </c>
      <c r="B211" s="70">
        <v>203</v>
      </c>
      <c r="C211" s="70">
        <v>16</v>
      </c>
      <c r="D211" s="70">
        <v>23</v>
      </c>
      <c r="E211" s="70">
        <v>2022</v>
      </c>
      <c r="F211" s="70" t="s">
        <v>161</v>
      </c>
      <c r="G211" s="1073" t="s">
        <v>1725</v>
      </c>
      <c r="H211" s="70" t="s">
        <v>1726</v>
      </c>
      <c r="I211" s="1066"/>
      <c r="J211" s="73"/>
      <c r="K211" s="71"/>
      <c r="L211" s="71"/>
      <c r="M211" s="71"/>
      <c r="N211" s="71"/>
      <c r="O211" s="71"/>
      <c r="P211" s="71"/>
      <c r="Q211" s="71"/>
      <c r="R211" s="71"/>
      <c r="S211" s="71"/>
      <c r="T211" s="71"/>
      <c r="U211" s="71"/>
      <c r="V211" s="71"/>
      <c r="W211" s="71"/>
      <c r="X211" s="71"/>
      <c r="Y211" s="71"/>
      <c r="Z211" s="71"/>
      <c r="AA211" s="71"/>
      <c r="AB211" s="71"/>
      <c r="AC211" s="72"/>
      <c r="AD211" s="71">
        <v>435407.29005885101</v>
      </c>
      <c r="AE211" s="71">
        <v>298464.74234342994</v>
      </c>
      <c r="AF211" s="71">
        <v>2808048.3462421666</v>
      </c>
      <c r="AG211" s="71">
        <v>10474231.575114829</v>
      </c>
      <c r="AH211" s="71">
        <v>10147086.79203943</v>
      </c>
      <c r="AI211" s="71">
        <v>0</v>
      </c>
      <c r="AJ211" s="71">
        <v>0</v>
      </c>
      <c r="AK211" s="71">
        <v>664230.80243020249</v>
      </c>
      <c r="AL211" s="71">
        <v>0</v>
      </c>
      <c r="AM211" s="71">
        <v>0</v>
      </c>
      <c r="AN211" s="71">
        <v>24827469.548228908</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1831</v>
      </c>
      <c r="B212" s="70">
        <v>204</v>
      </c>
      <c r="C212" s="70">
        <v>16</v>
      </c>
      <c r="D212" s="70">
        <v>24</v>
      </c>
      <c r="E212" s="70">
        <v>2022</v>
      </c>
      <c r="F212" s="70" t="s">
        <v>161</v>
      </c>
      <c r="G212" s="1073" t="s">
        <v>1728</v>
      </c>
      <c r="H212" s="70" t="s">
        <v>1729</v>
      </c>
      <c r="I212" s="1066"/>
      <c r="J212" s="73"/>
      <c r="K212" s="71"/>
      <c r="L212" s="71"/>
      <c r="M212" s="71"/>
      <c r="N212" s="71"/>
      <c r="O212" s="71"/>
      <c r="P212" s="71"/>
      <c r="Q212" s="71"/>
      <c r="R212" s="71"/>
      <c r="S212" s="71"/>
      <c r="T212" s="71"/>
      <c r="U212" s="71"/>
      <c r="V212" s="71"/>
      <c r="W212" s="71"/>
      <c r="X212" s="71"/>
      <c r="Y212" s="71"/>
      <c r="Z212" s="71"/>
      <c r="AA212" s="71"/>
      <c r="AB212" s="71"/>
      <c r="AC212" s="72"/>
      <c r="AD212" s="71">
        <v>15623059.272710443</v>
      </c>
      <c r="AE212" s="71">
        <v>705983.90977388236</v>
      </c>
      <c r="AF212" s="71">
        <v>3162599.9051111266</v>
      </c>
      <c r="AG212" s="71">
        <v>13840501.937965356</v>
      </c>
      <c r="AH212" s="71">
        <v>14951887.118928084</v>
      </c>
      <c r="AI212" s="71">
        <v>0</v>
      </c>
      <c r="AJ212" s="71">
        <v>0</v>
      </c>
      <c r="AK212" s="71">
        <v>927004.84654868266</v>
      </c>
      <c r="AL212" s="71">
        <v>0</v>
      </c>
      <c r="AM212" s="71">
        <v>0</v>
      </c>
      <c r="AN212" s="71">
        <v>49211036.991037577</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1832</v>
      </c>
      <c r="B213" s="70">
        <v>205</v>
      </c>
      <c r="C213" s="70">
        <v>16</v>
      </c>
      <c r="D213" s="70">
        <v>25</v>
      </c>
      <c r="E213" s="70">
        <v>2022</v>
      </c>
      <c r="F213" s="70" t="s">
        <v>161</v>
      </c>
      <c r="G213" s="1073" t="s">
        <v>1731</v>
      </c>
      <c r="H213" s="70" t="s">
        <v>1732</v>
      </c>
      <c r="I213" s="1066"/>
      <c r="J213" s="73"/>
      <c r="K213" s="71"/>
      <c r="L213" s="71"/>
      <c r="M213" s="71"/>
      <c r="N213" s="71"/>
      <c r="O213" s="71"/>
      <c r="P213" s="71"/>
      <c r="Q213" s="71"/>
      <c r="R213" s="71"/>
      <c r="S213" s="71"/>
      <c r="T213" s="71"/>
      <c r="U213" s="71"/>
      <c r="V213" s="71"/>
      <c r="W213" s="71"/>
      <c r="X213" s="71"/>
      <c r="Y213" s="71"/>
      <c r="Z213" s="71"/>
      <c r="AA213" s="71"/>
      <c r="AB213" s="71"/>
      <c r="AC213" s="72"/>
      <c r="AD213" s="71">
        <v>8507947.0820147246</v>
      </c>
      <c r="AE213" s="71">
        <v>585450.07151980489</v>
      </c>
      <c r="AF213" s="71">
        <v>2297494.101470863</v>
      </c>
      <c r="AG213" s="71">
        <v>9466853.2695034277</v>
      </c>
      <c r="AH213" s="71">
        <v>9605528.7890935056</v>
      </c>
      <c r="AI213" s="71">
        <v>0</v>
      </c>
      <c r="AJ213" s="71">
        <v>0</v>
      </c>
      <c r="AK213" s="71">
        <v>639438.36190403625</v>
      </c>
      <c r="AL213" s="71">
        <v>0</v>
      </c>
      <c r="AM213" s="71">
        <v>0</v>
      </c>
      <c r="AN213" s="71">
        <v>31102711.675506361</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1833</v>
      </c>
      <c r="B214" s="70">
        <v>206</v>
      </c>
      <c r="C214" s="70">
        <v>16</v>
      </c>
      <c r="D214" s="70">
        <v>26</v>
      </c>
      <c r="E214" s="70">
        <v>2022</v>
      </c>
      <c r="F214" s="70" t="s">
        <v>161</v>
      </c>
      <c r="G214" s="1073" t="s">
        <v>1734</v>
      </c>
      <c r="H214" s="70" t="s">
        <v>1735</v>
      </c>
      <c r="I214" s="1066"/>
      <c r="J214" s="73"/>
      <c r="K214" s="71"/>
      <c r="L214" s="71"/>
      <c r="M214" s="71"/>
      <c r="N214" s="71"/>
      <c r="O214" s="71"/>
      <c r="P214" s="71"/>
      <c r="Q214" s="71"/>
      <c r="R214" s="71"/>
      <c r="S214" s="71"/>
      <c r="T214" s="71"/>
      <c r="U214" s="71"/>
      <c r="V214" s="71"/>
      <c r="W214" s="71"/>
      <c r="X214" s="71"/>
      <c r="Y214" s="71"/>
      <c r="Z214" s="71"/>
      <c r="AA214" s="71"/>
      <c r="AB214" s="71"/>
      <c r="AC214" s="72"/>
      <c r="AD214" s="71">
        <v>17679251.302068237</v>
      </c>
      <c r="AE214" s="71">
        <v>405605.93190260988</v>
      </c>
      <c r="AF214" s="71">
        <v>3020779.2815635423</v>
      </c>
      <c r="AG214" s="71">
        <v>10349091.412927076</v>
      </c>
      <c r="AH214" s="71">
        <v>11213915.339196064</v>
      </c>
      <c r="AI214" s="71">
        <v>0</v>
      </c>
      <c r="AJ214" s="71">
        <v>0</v>
      </c>
      <c r="AK214" s="71">
        <v>759655.87299706088</v>
      </c>
      <c r="AL214" s="71">
        <v>0</v>
      </c>
      <c r="AM214" s="71">
        <v>0</v>
      </c>
      <c r="AN214" s="71">
        <v>43428299.140654594</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1834</v>
      </c>
      <c r="B215" s="70">
        <v>207</v>
      </c>
      <c r="C215" s="70">
        <v>16</v>
      </c>
      <c r="D215" s="70">
        <v>27</v>
      </c>
      <c r="E215" s="70">
        <v>2022</v>
      </c>
      <c r="F215" s="70" t="s">
        <v>161</v>
      </c>
      <c r="G215" s="1073" t="s">
        <v>1737</v>
      </c>
      <c r="H215" s="70" t="s">
        <v>1738</v>
      </c>
      <c r="I215" s="1066"/>
      <c r="J215" s="73"/>
      <c r="K215" s="71"/>
      <c r="L215" s="71"/>
      <c r="M215" s="71"/>
      <c r="N215" s="71"/>
      <c r="O215" s="71"/>
      <c r="P215" s="71"/>
      <c r="Q215" s="71"/>
      <c r="R215" s="71"/>
      <c r="S215" s="71"/>
      <c r="T215" s="71"/>
      <c r="U215" s="71"/>
      <c r="V215" s="71"/>
      <c r="W215" s="71"/>
      <c r="X215" s="71"/>
      <c r="Y215" s="71"/>
      <c r="Z215" s="71"/>
      <c r="AA215" s="71"/>
      <c r="AB215" s="71"/>
      <c r="AC215" s="72"/>
      <c r="AD215" s="71">
        <v>18604195.606137078</v>
      </c>
      <c r="AE215" s="71">
        <v>648586.84393860737</v>
      </c>
      <c r="AF215" s="71">
        <v>4438985.5170393847</v>
      </c>
      <c r="AG215" s="71">
        <v>16637384.562861608</v>
      </c>
      <c r="AH215" s="71">
        <v>19076686.04362148</v>
      </c>
      <c r="AI215" s="71">
        <v>0</v>
      </c>
      <c r="AJ215" s="71">
        <v>0</v>
      </c>
      <c r="AK215" s="71">
        <v>1168214.6325011745</v>
      </c>
      <c r="AL215" s="71">
        <v>0</v>
      </c>
      <c r="AM215" s="71">
        <v>0</v>
      </c>
      <c r="AN215" s="71">
        <v>60574053.206099339</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1835</v>
      </c>
      <c r="B216" s="70">
        <v>208</v>
      </c>
      <c r="C216" s="70">
        <v>16</v>
      </c>
      <c r="D216" s="70">
        <v>28</v>
      </c>
      <c r="E216" s="70">
        <v>2022</v>
      </c>
      <c r="F216" s="70" t="s">
        <v>161</v>
      </c>
      <c r="G216" s="1073" t="s">
        <v>1740</v>
      </c>
      <c r="H216" s="70" t="s">
        <v>1741</v>
      </c>
      <c r="I216" s="1066"/>
      <c r="J216" s="73"/>
      <c r="K216" s="71"/>
      <c r="L216" s="71"/>
      <c r="M216" s="71"/>
      <c r="N216" s="71"/>
      <c r="O216" s="71"/>
      <c r="P216" s="71"/>
      <c r="Q216" s="71"/>
      <c r="R216" s="71"/>
      <c r="S216" s="71"/>
      <c r="T216" s="71"/>
      <c r="U216" s="71"/>
      <c r="V216" s="71"/>
      <c r="W216" s="71"/>
      <c r="X216" s="71"/>
      <c r="Y216" s="71"/>
      <c r="Z216" s="71"/>
      <c r="AA216" s="71"/>
      <c r="AB216" s="71"/>
      <c r="AC216" s="72"/>
      <c r="AD216" s="71">
        <v>28645918.351812374</v>
      </c>
      <c r="AE216" s="71">
        <v>1033147.1850349498</v>
      </c>
      <c r="AF216" s="71">
        <v>3666063.1187050506</v>
      </c>
      <c r="AG216" s="71">
        <v>24852836.210487518</v>
      </c>
      <c r="AH216" s="71">
        <v>22216093.714834321</v>
      </c>
      <c r="AI216" s="71">
        <v>0</v>
      </c>
      <c r="AJ216" s="71">
        <v>0</v>
      </c>
      <c r="AK216" s="71">
        <v>1405937.9815046743</v>
      </c>
      <c r="AL216" s="71">
        <v>0</v>
      </c>
      <c r="AM216" s="71">
        <v>0</v>
      </c>
      <c r="AN216" s="71">
        <v>81819996.562378883</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1836</v>
      </c>
      <c r="B217" s="70">
        <v>209</v>
      </c>
      <c r="C217" s="70">
        <v>16</v>
      </c>
      <c r="D217" s="70">
        <v>29</v>
      </c>
      <c r="E217" s="70">
        <v>2022</v>
      </c>
      <c r="F217" s="70" t="s">
        <v>161</v>
      </c>
      <c r="G217" s="1073" t="s">
        <v>1743</v>
      </c>
      <c r="H217" s="70" t="s">
        <v>1744</v>
      </c>
      <c r="I217" s="1066"/>
      <c r="J217" s="73"/>
      <c r="K217" s="71"/>
      <c r="L217" s="71"/>
      <c r="M217" s="71"/>
      <c r="N217" s="71"/>
      <c r="O217" s="71"/>
      <c r="P217" s="71"/>
      <c r="Q217" s="71"/>
      <c r="R217" s="71"/>
      <c r="S217" s="71"/>
      <c r="T217" s="71"/>
      <c r="U217" s="71"/>
      <c r="V217" s="71"/>
      <c r="W217" s="71"/>
      <c r="X217" s="71"/>
      <c r="Y217" s="71"/>
      <c r="Z217" s="71"/>
      <c r="AA217" s="71"/>
      <c r="AB217" s="71"/>
      <c r="AC217" s="72"/>
      <c r="AD217" s="71">
        <v>29953669.811766274</v>
      </c>
      <c r="AE217" s="71">
        <v>539532.41885158489</v>
      </c>
      <c r="AF217" s="71">
        <v>1219657.3625092236</v>
      </c>
      <c r="AG217" s="71">
        <v>13314913.256776797</v>
      </c>
      <c r="AH217" s="71">
        <v>16112368.55381221</v>
      </c>
      <c r="AI217" s="71">
        <v>0</v>
      </c>
      <c r="AJ217" s="71">
        <v>0</v>
      </c>
      <c r="AK217" s="71">
        <v>934106.84774107405</v>
      </c>
      <c r="AL217" s="71">
        <v>0</v>
      </c>
      <c r="AM217" s="71">
        <v>0</v>
      </c>
      <c r="AN217" s="71">
        <v>62074248.251457162</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1837</v>
      </c>
      <c r="B218" s="70">
        <v>210</v>
      </c>
      <c r="C218" s="70">
        <v>16</v>
      </c>
      <c r="D218" s="70">
        <v>30</v>
      </c>
      <c r="E218" s="70">
        <v>2022</v>
      </c>
      <c r="F218" s="70" t="s">
        <v>161</v>
      </c>
      <c r="G218" s="1073" t="s">
        <v>1746</v>
      </c>
      <c r="H218" s="70" t="s">
        <v>1747</v>
      </c>
      <c r="I218" s="1066"/>
      <c r="J218" s="73"/>
      <c r="K218" s="71"/>
      <c r="L218" s="71"/>
      <c r="M218" s="71"/>
      <c r="N218" s="71"/>
      <c r="O218" s="71"/>
      <c r="P218" s="71"/>
      <c r="Q218" s="71"/>
      <c r="R218" s="71"/>
      <c r="S218" s="71"/>
      <c r="T218" s="71"/>
      <c r="U218" s="71"/>
      <c r="V218" s="71"/>
      <c r="W218" s="71"/>
      <c r="X218" s="71"/>
      <c r="Y218" s="71"/>
      <c r="Z218" s="71"/>
      <c r="AA218" s="71"/>
      <c r="AB218" s="71"/>
      <c r="AC218" s="72"/>
      <c r="AD218" s="71">
        <v>3371844.0936527443</v>
      </c>
      <c r="AE218" s="71">
        <v>352035.33712301991</v>
      </c>
      <c r="AF218" s="71">
        <v>3127144.7492242306</v>
      </c>
      <c r="AG218" s="71">
        <v>13696590.75144944</v>
      </c>
      <c r="AH218" s="71">
        <v>13152122.92868674</v>
      </c>
      <c r="AI218" s="71">
        <v>0</v>
      </c>
      <c r="AJ218" s="71">
        <v>0</v>
      </c>
      <c r="AK218" s="71">
        <v>720659.430086112</v>
      </c>
      <c r="AL218" s="71">
        <v>0</v>
      </c>
      <c r="AM218" s="71">
        <v>0</v>
      </c>
      <c r="AN218" s="71">
        <v>34420397.290222287</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1838</v>
      </c>
      <c r="B219" s="70">
        <v>211</v>
      </c>
      <c r="C219" s="70">
        <v>16</v>
      </c>
      <c r="D219" s="70">
        <v>31</v>
      </c>
      <c r="E219" s="70">
        <v>2022</v>
      </c>
      <c r="F219" s="70" t="s">
        <v>161</v>
      </c>
      <c r="G219" s="1073" t="s">
        <v>1749</v>
      </c>
      <c r="H219" s="70" t="s">
        <v>1750</v>
      </c>
      <c r="I219" s="1066"/>
      <c r="J219" s="73"/>
      <c r="K219" s="71"/>
      <c r="L219" s="71"/>
      <c r="M219" s="71"/>
      <c r="N219" s="71"/>
      <c r="O219" s="71"/>
      <c r="P219" s="71"/>
      <c r="Q219" s="71"/>
      <c r="R219" s="71"/>
      <c r="S219" s="71"/>
      <c r="T219" s="71"/>
      <c r="U219" s="71"/>
      <c r="V219" s="71"/>
      <c r="W219" s="71"/>
      <c r="X219" s="71"/>
      <c r="Y219" s="71"/>
      <c r="Z219" s="71"/>
      <c r="AA219" s="71"/>
      <c r="AB219" s="71"/>
      <c r="AC219" s="72"/>
      <c r="AD219" s="71">
        <v>10581988.877792135</v>
      </c>
      <c r="AE219" s="71">
        <v>443870.64245945989</v>
      </c>
      <c r="AF219" s="71">
        <v>4282982.8311370416</v>
      </c>
      <c r="AG219" s="71">
        <v>11957142.497039689</v>
      </c>
      <c r="AH219" s="71">
        <v>11376789.926548222</v>
      </c>
      <c r="AI219" s="71">
        <v>0</v>
      </c>
      <c r="AJ219" s="71">
        <v>0</v>
      </c>
      <c r="AK219" s="71">
        <v>702323.3542803016</v>
      </c>
      <c r="AL219" s="71">
        <v>0</v>
      </c>
      <c r="AM219" s="71">
        <v>0</v>
      </c>
      <c r="AN219" s="71">
        <v>39345098.129256845</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1839</v>
      </c>
      <c r="B220" s="70">
        <v>212</v>
      </c>
      <c r="C220" s="70">
        <v>16</v>
      </c>
      <c r="D220" s="70">
        <v>32</v>
      </c>
      <c r="E220" s="70">
        <v>2022</v>
      </c>
      <c r="F220" s="70" t="s">
        <v>161</v>
      </c>
      <c r="G220" s="1073" t="s">
        <v>1752</v>
      </c>
      <c r="H220" s="70" t="s">
        <v>1753</v>
      </c>
      <c r="I220" s="1066"/>
      <c r="J220" s="73"/>
      <c r="K220" s="71"/>
      <c r="L220" s="71"/>
      <c r="M220" s="71"/>
      <c r="N220" s="71"/>
      <c r="O220" s="71"/>
      <c r="P220" s="71"/>
      <c r="Q220" s="71"/>
      <c r="R220" s="71"/>
      <c r="S220" s="71"/>
      <c r="T220" s="71"/>
      <c r="U220" s="71"/>
      <c r="V220" s="71"/>
      <c r="W220" s="71"/>
      <c r="X220" s="71"/>
      <c r="Y220" s="71"/>
      <c r="Z220" s="71"/>
      <c r="AA220" s="71"/>
      <c r="AB220" s="71"/>
      <c r="AC220" s="72"/>
      <c r="AD220" s="71">
        <v>862770.57673502993</v>
      </c>
      <c r="AE220" s="71">
        <v>210455.90806267498</v>
      </c>
      <c r="AF220" s="71">
        <v>1063654.6766068812</v>
      </c>
      <c r="AG220" s="71">
        <v>4867952.3091035467</v>
      </c>
      <c r="AH220" s="71">
        <v>5444083.0822458742</v>
      </c>
      <c r="AI220" s="71">
        <v>0</v>
      </c>
      <c r="AJ220" s="71">
        <v>0</v>
      </c>
      <c r="AK220" s="71">
        <v>305127.79668401409</v>
      </c>
      <c r="AL220" s="71">
        <v>0</v>
      </c>
      <c r="AM220" s="71">
        <v>0</v>
      </c>
      <c r="AN220" s="71">
        <v>12754044.349438021</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1840</v>
      </c>
      <c r="B221" s="70">
        <v>213</v>
      </c>
      <c r="C221" s="70">
        <v>16</v>
      </c>
      <c r="D221" s="70">
        <v>33</v>
      </c>
      <c r="E221" s="70">
        <v>2022</v>
      </c>
      <c r="F221" s="70" t="s">
        <v>161</v>
      </c>
      <c r="G221" s="1073" t="s">
        <v>1755</v>
      </c>
      <c r="H221" s="70" t="s">
        <v>1756</v>
      </c>
      <c r="I221" s="1066"/>
      <c r="J221" s="73"/>
      <c r="K221" s="71"/>
      <c r="L221" s="71"/>
      <c r="M221" s="71"/>
      <c r="N221" s="71"/>
      <c r="O221" s="71"/>
      <c r="P221" s="71"/>
      <c r="Q221" s="71"/>
      <c r="R221" s="71"/>
      <c r="S221" s="71"/>
      <c r="T221" s="71"/>
      <c r="U221" s="71"/>
      <c r="V221" s="71"/>
      <c r="W221" s="71"/>
      <c r="X221" s="71"/>
      <c r="Y221" s="71"/>
      <c r="Z221" s="71"/>
      <c r="AA221" s="71"/>
      <c r="AB221" s="71"/>
      <c r="AC221" s="72"/>
      <c r="AD221" s="71">
        <v>19655829.549220111</v>
      </c>
      <c r="AE221" s="71">
        <v>285072.09364853241</v>
      </c>
      <c r="AF221" s="71">
        <v>1914578.4178923862</v>
      </c>
      <c r="AG221" s="71">
        <v>7095447.19604553</v>
      </c>
      <c r="AH221" s="71">
        <v>8913311.7928468361</v>
      </c>
      <c r="AI221" s="71">
        <v>0</v>
      </c>
      <c r="AJ221" s="71">
        <v>0</v>
      </c>
      <c r="AK221" s="71">
        <v>543755.03674836364</v>
      </c>
      <c r="AL221" s="71">
        <v>0</v>
      </c>
      <c r="AM221" s="71">
        <v>0</v>
      </c>
      <c r="AN221" s="71">
        <v>38407994.086401761</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1841</v>
      </c>
      <c r="B222" s="70">
        <v>214</v>
      </c>
      <c r="C222" s="70">
        <v>16</v>
      </c>
      <c r="D222" s="70">
        <v>34</v>
      </c>
      <c r="E222" s="70">
        <v>2022</v>
      </c>
      <c r="F222" s="70" t="s">
        <v>161</v>
      </c>
      <c r="G222" s="1073" t="s">
        <v>1758</v>
      </c>
      <c r="H222" s="70" t="s">
        <v>1759</v>
      </c>
      <c r="I222" s="1066"/>
      <c r="J222" s="73"/>
      <c r="K222" s="71"/>
      <c r="L222" s="71"/>
      <c r="M222" s="71"/>
      <c r="N222" s="71"/>
      <c r="O222" s="71"/>
      <c r="P222" s="71"/>
      <c r="Q222" s="71"/>
      <c r="R222" s="71"/>
      <c r="S222" s="71"/>
      <c r="T222" s="71"/>
      <c r="U222" s="71"/>
      <c r="V222" s="71"/>
      <c r="W222" s="71"/>
      <c r="X222" s="71"/>
      <c r="Y222" s="71"/>
      <c r="Z222" s="71"/>
      <c r="AA222" s="71"/>
      <c r="AB222" s="71"/>
      <c r="AC222" s="72"/>
      <c r="AD222" s="71">
        <v>702272.90652592375</v>
      </c>
      <c r="AE222" s="71">
        <v>185583.84620072247</v>
      </c>
      <c r="AF222" s="71">
        <v>1595482.0149103217</v>
      </c>
      <c r="AG222" s="71">
        <v>5650078.3227769956</v>
      </c>
      <c r="AH222" s="71">
        <v>4910668.8086675573</v>
      </c>
      <c r="AI222" s="71">
        <v>0</v>
      </c>
      <c r="AJ222" s="71">
        <v>0</v>
      </c>
      <c r="AK222" s="71">
        <v>320881.32660168217</v>
      </c>
      <c r="AL222" s="71">
        <v>0</v>
      </c>
      <c r="AM222" s="71">
        <v>0</v>
      </c>
      <c r="AN222" s="71">
        <v>13364967.225683203</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1842</v>
      </c>
      <c r="B223" s="70">
        <v>215</v>
      </c>
      <c r="C223" s="70">
        <v>16</v>
      </c>
      <c r="D223" s="70">
        <v>35</v>
      </c>
      <c r="E223" s="70">
        <v>2022</v>
      </c>
      <c r="F223" s="70" t="s">
        <v>161</v>
      </c>
      <c r="G223" s="1073" t="s">
        <v>1761</v>
      </c>
      <c r="H223" s="70" t="s">
        <v>1762</v>
      </c>
      <c r="I223" s="1066"/>
      <c r="J223" s="73"/>
      <c r="K223" s="71"/>
      <c r="L223" s="71"/>
      <c r="M223" s="71"/>
      <c r="N223" s="71"/>
      <c r="O223" s="71"/>
      <c r="P223" s="71"/>
      <c r="Q223" s="71"/>
      <c r="R223" s="71"/>
      <c r="S223" s="71"/>
      <c r="T223" s="71"/>
      <c r="U223" s="71"/>
      <c r="V223" s="71"/>
      <c r="W223" s="71"/>
      <c r="X223" s="71"/>
      <c r="Y223" s="71"/>
      <c r="Z223" s="71"/>
      <c r="AA223" s="71"/>
      <c r="AB223" s="71"/>
      <c r="AC223" s="72"/>
      <c r="AD223" s="71">
        <v>2354817.1192822605</v>
      </c>
      <c r="AE223" s="71">
        <v>684938.3189676149</v>
      </c>
      <c r="AF223" s="71">
        <v>1127473.9572032942</v>
      </c>
      <c r="AG223" s="71">
        <v>15436039.005859189</v>
      </c>
      <c r="AH223" s="71">
        <v>15407935.963514125</v>
      </c>
      <c r="AI223" s="71">
        <v>0</v>
      </c>
      <c r="AJ223" s="71">
        <v>0</v>
      </c>
      <c r="AK223" s="71">
        <v>865023.7452332672</v>
      </c>
      <c r="AL223" s="71">
        <v>0</v>
      </c>
      <c r="AM223" s="71">
        <v>0</v>
      </c>
      <c r="AN223" s="71">
        <v>35876228.110059753</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1843</v>
      </c>
      <c r="B224" s="70">
        <v>216</v>
      </c>
      <c r="C224" s="70">
        <v>16</v>
      </c>
      <c r="D224" s="70">
        <v>36</v>
      </c>
      <c r="E224" s="70">
        <v>2022</v>
      </c>
      <c r="F224" s="70" t="s">
        <v>161</v>
      </c>
      <c r="G224" s="1073" t="s">
        <v>1764</v>
      </c>
      <c r="H224" s="70" t="s">
        <v>1765</v>
      </c>
      <c r="I224" s="1066"/>
      <c r="J224" s="73"/>
      <c r="K224" s="71"/>
      <c r="L224" s="71"/>
      <c r="M224" s="71"/>
      <c r="N224" s="71"/>
      <c r="O224" s="71"/>
      <c r="P224" s="71"/>
      <c r="Q224" s="71"/>
      <c r="R224" s="71"/>
      <c r="S224" s="71"/>
      <c r="T224" s="71"/>
      <c r="U224" s="71"/>
      <c r="V224" s="71"/>
      <c r="W224" s="71"/>
      <c r="X224" s="71"/>
      <c r="Y224" s="71"/>
      <c r="Z224" s="71"/>
      <c r="AA224" s="71"/>
      <c r="AB224" s="71"/>
      <c r="AC224" s="72"/>
      <c r="AD224" s="71">
        <v>463083.30509278172</v>
      </c>
      <c r="AE224" s="71">
        <v>264026.50284226495</v>
      </c>
      <c r="AF224" s="71">
        <v>1708938.513748389</v>
      </c>
      <c r="AG224" s="71">
        <v>4555101.9036341673</v>
      </c>
      <c r="AH224" s="71">
        <v>5961209.8970889747</v>
      </c>
      <c r="AI224" s="71">
        <v>0</v>
      </c>
      <c r="AJ224" s="71">
        <v>0</v>
      </c>
      <c r="AK224" s="71">
        <v>384411.95544998301</v>
      </c>
      <c r="AL224" s="71">
        <v>0</v>
      </c>
      <c r="AM224" s="71">
        <v>0</v>
      </c>
      <c r="AN224" s="71">
        <v>13336772.077856561</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1844</v>
      </c>
      <c r="B225" s="70">
        <v>217</v>
      </c>
      <c r="C225" s="70">
        <v>16</v>
      </c>
      <c r="D225" s="70">
        <v>37</v>
      </c>
      <c r="E225" s="70">
        <v>2022</v>
      </c>
      <c r="F225" s="70" t="s">
        <v>161</v>
      </c>
      <c r="G225" s="1073" t="s">
        <v>1767</v>
      </c>
      <c r="H225" s="70" t="s">
        <v>1768</v>
      </c>
      <c r="I225" s="1066"/>
      <c r="J225" s="73"/>
      <c r="K225" s="71"/>
      <c r="L225" s="71"/>
      <c r="M225" s="71"/>
      <c r="N225" s="71"/>
      <c r="O225" s="71"/>
      <c r="P225" s="71"/>
      <c r="Q225" s="71"/>
      <c r="R225" s="71"/>
      <c r="S225" s="71"/>
      <c r="T225" s="71"/>
      <c r="U225" s="71"/>
      <c r="V225" s="71"/>
      <c r="W225" s="71"/>
      <c r="X225" s="71"/>
      <c r="Y225" s="71"/>
      <c r="Z225" s="71"/>
      <c r="AA225" s="71"/>
      <c r="AB225" s="71"/>
      <c r="AC225" s="72"/>
      <c r="AD225" s="71">
        <v>15705315.694397768</v>
      </c>
      <c r="AE225" s="71">
        <v>187497.08172856498</v>
      </c>
      <c r="AF225" s="71">
        <v>2900231.7515480961</v>
      </c>
      <c r="AG225" s="71">
        <v>7927629.2745940797</v>
      </c>
      <c r="AH225" s="71">
        <v>7866842.569109221</v>
      </c>
      <c r="AI225" s="71">
        <v>0</v>
      </c>
      <c r="AJ225" s="71">
        <v>0</v>
      </c>
      <c r="AK225" s="71">
        <v>503854.70277656498</v>
      </c>
      <c r="AL225" s="71">
        <v>0</v>
      </c>
      <c r="AM225" s="71">
        <v>0</v>
      </c>
      <c r="AN225" s="71">
        <v>35091371.074154295</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1845</v>
      </c>
      <c r="B226" s="70">
        <v>218</v>
      </c>
      <c r="C226" s="70">
        <v>16</v>
      </c>
      <c r="D226" s="70">
        <v>38</v>
      </c>
      <c r="E226" s="70">
        <v>2022</v>
      </c>
      <c r="F226" s="70" t="s">
        <v>161</v>
      </c>
      <c r="G226" s="1073" t="s">
        <v>1770</v>
      </c>
      <c r="H226" s="70" t="s">
        <v>1771</v>
      </c>
      <c r="I226" s="1066"/>
      <c r="J226" s="73"/>
      <c r="K226" s="71"/>
      <c r="L226" s="71"/>
      <c r="M226" s="71"/>
      <c r="N226" s="71"/>
      <c r="O226" s="71"/>
      <c r="P226" s="71"/>
      <c r="Q226" s="71"/>
      <c r="R226" s="71"/>
      <c r="S226" s="71"/>
      <c r="T226" s="71"/>
      <c r="U226" s="71"/>
      <c r="V226" s="71"/>
      <c r="W226" s="71"/>
      <c r="X226" s="71"/>
      <c r="Y226" s="71"/>
      <c r="Z226" s="71"/>
      <c r="AA226" s="71"/>
      <c r="AB226" s="71"/>
      <c r="AC226" s="72"/>
      <c r="AD226" s="71">
        <v>13515216.274263909</v>
      </c>
      <c r="AE226" s="71">
        <v>2716794.4495363496</v>
      </c>
      <c r="AF226" s="71">
        <v>3935522.3034454603</v>
      </c>
      <c r="AG226" s="71">
        <v>57289166.249552801</v>
      </c>
      <c r="AH226" s="71">
        <v>46647281.817657992</v>
      </c>
      <c r="AI226" s="71">
        <v>0</v>
      </c>
      <c r="AJ226" s="71">
        <v>0</v>
      </c>
      <c r="AK226" s="71">
        <v>2934934.2745793299</v>
      </c>
      <c r="AL226" s="71">
        <v>0</v>
      </c>
      <c r="AM226" s="71">
        <v>0</v>
      </c>
      <c r="AN226" s="71">
        <v>127038915.36903584</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1846</v>
      </c>
      <c r="B227" s="70">
        <v>219</v>
      </c>
      <c r="C227" s="70">
        <v>16</v>
      </c>
      <c r="D227" s="70">
        <v>39</v>
      </c>
      <c r="E227" s="70">
        <v>2022</v>
      </c>
      <c r="F227" s="70" t="s">
        <v>161</v>
      </c>
      <c r="G227" s="1073" t="s">
        <v>1773</v>
      </c>
      <c r="H227" s="70" t="s">
        <v>1774</v>
      </c>
      <c r="I227" s="1066"/>
      <c r="J227" s="73"/>
      <c r="K227" s="71"/>
      <c r="L227" s="71"/>
      <c r="M227" s="71"/>
      <c r="N227" s="71"/>
      <c r="O227" s="71"/>
      <c r="P227" s="71"/>
      <c r="Q227" s="71"/>
      <c r="R227" s="71"/>
      <c r="S227" s="71"/>
      <c r="T227" s="71"/>
      <c r="U227" s="71"/>
      <c r="V227" s="71"/>
      <c r="W227" s="71"/>
      <c r="X227" s="71"/>
      <c r="Y227" s="71"/>
      <c r="Z227" s="71"/>
      <c r="AA227" s="71"/>
      <c r="AB227" s="71"/>
      <c r="AC227" s="72"/>
      <c r="AD227" s="71">
        <v>1047973.8532586589</v>
      </c>
      <c r="AE227" s="71">
        <v>84182.363225069988</v>
      </c>
      <c r="AF227" s="71">
        <v>262368.15356303065</v>
      </c>
      <c r="AG227" s="71">
        <v>2358892.0572391222</v>
      </c>
      <c r="AH227" s="71">
        <v>2683358.8266267995</v>
      </c>
      <c r="AI227" s="71">
        <v>0</v>
      </c>
      <c r="AJ227" s="71">
        <v>0</v>
      </c>
      <c r="AK227" s="71">
        <v>133001.11323932905</v>
      </c>
      <c r="AL227" s="71">
        <v>0</v>
      </c>
      <c r="AM227" s="71">
        <v>0</v>
      </c>
      <c r="AN227" s="71">
        <v>6569776.367152011</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1847</v>
      </c>
      <c r="B228" s="70">
        <v>220</v>
      </c>
      <c r="C228" s="70">
        <v>16</v>
      </c>
      <c r="D228" s="70">
        <v>40</v>
      </c>
      <c r="E228" s="70">
        <v>2022</v>
      </c>
      <c r="F228" s="70" t="s">
        <v>161</v>
      </c>
      <c r="G228" s="1073" t="s">
        <v>1776</v>
      </c>
      <c r="H228" s="70" t="s">
        <v>1777</v>
      </c>
      <c r="I228" s="1066"/>
      <c r="J228" s="73"/>
      <c r="K228" s="71"/>
      <c r="L228" s="71"/>
      <c r="M228" s="71"/>
      <c r="N228" s="71"/>
      <c r="O228" s="71"/>
      <c r="P228" s="71"/>
      <c r="Q228" s="71"/>
      <c r="R228" s="71"/>
      <c r="S228" s="71"/>
      <c r="T228" s="71"/>
      <c r="U228" s="71"/>
      <c r="V228" s="71"/>
      <c r="W228" s="71"/>
      <c r="X228" s="71"/>
      <c r="Y228" s="71"/>
      <c r="Z228" s="71"/>
      <c r="AA228" s="71"/>
      <c r="AB228" s="71"/>
      <c r="AC228" s="72"/>
      <c r="AD228" s="71">
        <v>37702271.168687694</v>
      </c>
      <c r="AE228" s="71">
        <v>1188119.2627901922</v>
      </c>
      <c r="AF228" s="71">
        <v>3552606.619866983</v>
      </c>
      <c r="AG228" s="71">
        <v>51113499.245587245</v>
      </c>
      <c r="AH228" s="71">
        <v>49477227.772901729</v>
      </c>
      <c r="AI228" s="71">
        <v>0</v>
      </c>
      <c r="AJ228" s="71">
        <v>0</v>
      </c>
      <c r="AK228" s="71">
        <v>3040431.2741099433</v>
      </c>
      <c r="AL228" s="71">
        <v>0</v>
      </c>
      <c r="AM228" s="71">
        <v>0</v>
      </c>
      <c r="AN228" s="71">
        <v>146074155.34394377</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1848</v>
      </c>
      <c r="B229" s="70">
        <v>221</v>
      </c>
      <c r="C229" s="70">
        <v>16</v>
      </c>
      <c r="D229" s="70">
        <v>41</v>
      </c>
      <c r="E229" s="70">
        <v>2022</v>
      </c>
      <c r="F229" s="70" t="s">
        <v>161</v>
      </c>
      <c r="G229" s="1073" t="s">
        <v>1779</v>
      </c>
      <c r="H229" s="70" t="s">
        <v>1780</v>
      </c>
      <c r="I229" s="1066"/>
      <c r="J229" s="73"/>
      <c r="K229" s="71"/>
      <c r="L229" s="71"/>
      <c r="M229" s="71"/>
      <c r="N229" s="71"/>
      <c r="O229" s="71"/>
      <c r="P229" s="71"/>
      <c r="Q229" s="71"/>
      <c r="R229" s="71"/>
      <c r="S229" s="71"/>
      <c r="T229" s="71"/>
      <c r="U229" s="71"/>
      <c r="V229" s="71"/>
      <c r="W229" s="71"/>
      <c r="X229" s="71"/>
      <c r="Y229" s="71"/>
      <c r="Z229" s="71"/>
      <c r="AA229" s="71"/>
      <c r="AB229" s="71"/>
      <c r="AC229" s="72"/>
      <c r="AD229" s="71">
        <v>32315062.801385984</v>
      </c>
      <c r="AE229" s="71">
        <v>401779.46084692492</v>
      </c>
      <c r="AF229" s="71">
        <v>1666392.3266841138</v>
      </c>
      <c r="AG229" s="71">
        <v>8159138.5746414214</v>
      </c>
      <c r="AH229" s="71">
        <v>10138943.062671823</v>
      </c>
      <c r="AI229" s="71">
        <v>0</v>
      </c>
      <c r="AJ229" s="71">
        <v>0</v>
      </c>
      <c r="AK229" s="71">
        <v>698707.7900369023</v>
      </c>
      <c r="AL229" s="71">
        <v>0</v>
      </c>
      <c r="AM229" s="71">
        <v>0</v>
      </c>
      <c r="AN229" s="71">
        <v>53380024.016267173</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1849</v>
      </c>
      <c r="B230" s="70">
        <v>222</v>
      </c>
      <c r="C230" s="70">
        <v>16</v>
      </c>
      <c r="D230" s="70">
        <v>42</v>
      </c>
      <c r="E230" s="70">
        <v>2022</v>
      </c>
      <c r="F230" s="70" t="s">
        <v>161</v>
      </c>
      <c r="G230" s="1073" t="s">
        <v>1782</v>
      </c>
      <c r="H230" s="70" t="s">
        <v>1783</v>
      </c>
      <c r="I230" s="1066"/>
      <c r="J230" s="73"/>
      <c r="K230" s="71"/>
      <c r="L230" s="71"/>
      <c r="M230" s="71"/>
      <c r="N230" s="71"/>
      <c r="O230" s="71"/>
      <c r="P230" s="71"/>
      <c r="Q230" s="71"/>
      <c r="R230" s="71"/>
      <c r="S230" s="71"/>
      <c r="T230" s="71"/>
      <c r="U230" s="71"/>
      <c r="V230" s="71"/>
      <c r="W230" s="71"/>
      <c r="X230" s="71"/>
      <c r="Y230" s="71"/>
      <c r="Z230" s="71"/>
      <c r="AA230" s="71"/>
      <c r="AB230" s="71"/>
      <c r="AC230" s="72"/>
      <c r="AD230" s="71">
        <v>16653886.697706034</v>
      </c>
      <c r="AE230" s="71">
        <v>987229.53236672981</v>
      </c>
      <c r="AF230" s="71">
        <v>1900396.3555376278</v>
      </c>
      <c r="AG230" s="71">
        <v>38242833.564576961</v>
      </c>
      <c r="AH230" s="71">
        <v>38259240.569021866</v>
      </c>
      <c r="AI230" s="71">
        <v>0</v>
      </c>
      <c r="AJ230" s="71">
        <v>0</v>
      </c>
      <c r="AK230" s="71">
        <v>2346372.066671697</v>
      </c>
      <c r="AL230" s="71">
        <v>0</v>
      </c>
      <c r="AM230" s="71">
        <v>0</v>
      </c>
      <c r="AN230" s="71">
        <v>98389958.785880923</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1850</v>
      </c>
      <c r="B231" s="70">
        <v>223</v>
      </c>
      <c r="C231" s="70">
        <v>16</v>
      </c>
      <c r="D231" s="70">
        <v>43</v>
      </c>
      <c r="E231" s="70">
        <v>2022</v>
      </c>
      <c r="F231" s="70" t="s">
        <v>161</v>
      </c>
      <c r="G231" s="1073" t="s">
        <v>1785</v>
      </c>
      <c r="H231" s="70" t="s">
        <v>1786</v>
      </c>
      <c r="I231" s="1066"/>
      <c r="J231" s="73"/>
      <c r="K231" s="71"/>
      <c r="L231" s="71"/>
      <c r="M231" s="71"/>
      <c r="N231" s="71"/>
      <c r="O231" s="71"/>
      <c r="P231" s="71"/>
      <c r="Q231" s="71"/>
      <c r="R231" s="71"/>
      <c r="S231" s="71"/>
      <c r="T231" s="71"/>
      <c r="U231" s="71"/>
      <c r="V231" s="71"/>
      <c r="W231" s="71"/>
      <c r="X231" s="71"/>
      <c r="Y231" s="71"/>
      <c r="Z231" s="71"/>
      <c r="AA231" s="71"/>
      <c r="AB231" s="71"/>
      <c r="AC231" s="72"/>
      <c r="AD231" s="71">
        <v>14932784.086000608</v>
      </c>
      <c r="AE231" s="71">
        <v>560578.00965785247</v>
      </c>
      <c r="AF231" s="71">
        <v>2581135.3485660315</v>
      </c>
      <c r="AG231" s="71">
        <v>12101053.683555603</v>
      </c>
      <c r="AH231" s="71">
        <v>13156194.793370545</v>
      </c>
      <c r="AI231" s="71">
        <v>0</v>
      </c>
      <c r="AJ231" s="71">
        <v>0</v>
      </c>
      <c r="AK231" s="71">
        <v>804333.91686192283</v>
      </c>
      <c r="AL231" s="71">
        <v>0</v>
      </c>
      <c r="AM231" s="71">
        <v>0</v>
      </c>
      <c r="AN231" s="71">
        <v>44136079.838012561</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1851</v>
      </c>
      <c r="B232" s="70">
        <v>224</v>
      </c>
      <c r="C232" s="70">
        <v>16</v>
      </c>
      <c r="D232" s="70">
        <v>44</v>
      </c>
      <c r="E232" s="70">
        <v>2022</v>
      </c>
      <c r="F232" s="70" t="s">
        <v>161</v>
      </c>
      <c r="G232" s="1073" t="s">
        <v>1788</v>
      </c>
      <c r="H232" s="70" t="s">
        <v>1789</v>
      </c>
      <c r="I232" s="1066"/>
      <c r="J232" s="73"/>
      <c r="K232" s="71"/>
      <c r="L232" s="71"/>
      <c r="M232" s="71"/>
      <c r="N232" s="71"/>
      <c r="O232" s="71"/>
      <c r="P232" s="71"/>
      <c r="Q232" s="71"/>
      <c r="R232" s="71"/>
      <c r="S232" s="71"/>
      <c r="T232" s="71"/>
      <c r="U232" s="71"/>
      <c r="V232" s="71"/>
      <c r="W232" s="71"/>
      <c r="X232" s="71"/>
      <c r="Y232" s="71"/>
      <c r="Z232" s="71"/>
      <c r="AA232" s="71"/>
      <c r="AB232" s="71"/>
      <c r="AC232" s="72"/>
      <c r="AD232" s="71">
        <v>56837418.797761686</v>
      </c>
      <c r="AE232" s="71">
        <v>1014014.8297565248</v>
      </c>
      <c r="AF232" s="71">
        <v>7566130.2662636153</v>
      </c>
      <c r="AG232" s="71">
        <v>27756087.973243359</v>
      </c>
      <c r="AH232" s="71">
        <v>27757901.549491487</v>
      </c>
      <c r="AI232" s="71">
        <v>0</v>
      </c>
      <c r="AJ232" s="71">
        <v>0</v>
      </c>
      <c r="AK232" s="71">
        <v>1855817.4752190649</v>
      </c>
      <c r="AL232" s="71">
        <v>0</v>
      </c>
      <c r="AM232" s="71">
        <v>0</v>
      </c>
      <c r="AN232" s="71">
        <v>122787370.89173573</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1852</v>
      </c>
      <c r="B233" s="70">
        <v>225</v>
      </c>
      <c r="C233" s="70">
        <v>16</v>
      </c>
      <c r="D233" s="70">
        <v>45</v>
      </c>
      <c r="E233" s="70">
        <v>2022</v>
      </c>
      <c r="F233" s="70" t="s">
        <v>161</v>
      </c>
      <c r="G233" s="1073" t="s">
        <v>1791</v>
      </c>
      <c r="H233" s="70" t="s">
        <v>1792</v>
      </c>
      <c r="I233" s="1066"/>
      <c r="J233" s="73"/>
      <c r="K233" s="71"/>
      <c r="L233" s="71"/>
      <c r="M233" s="71"/>
      <c r="N233" s="71"/>
      <c r="O233" s="71"/>
      <c r="P233" s="71"/>
      <c r="Q233" s="71"/>
      <c r="R233" s="71"/>
      <c r="S233" s="71"/>
      <c r="T233" s="71"/>
      <c r="U233" s="71"/>
      <c r="V233" s="71"/>
      <c r="W233" s="71"/>
      <c r="X233" s="71"/>
      <c r="Y233" s="71"/>
      <c r="Z233" s="71"/>
      <c r="AA233" s="71"/>
      <c r="AB233" s="71"/>
      <c r="AC233" s="72"/>
      <c r="AD233" s="71">
        <v>19974339.306250129</v>
      </c>
      <c r="AE233" s="71">
        <v>681111.84791192994</v>
      </c>
      <c r="AF233" s="71">
        <v>1446570.3601853584</v>
      </c>
      <c r="AG233" s="71">
        <v>13865529.970402906</v>
      </c>
      <c r="AH233" s="71">
        <v>14104939.264696863</v>
      </c>
      <c r="AI233" s="71">
        <v>0</v>
      </c>
      <c r="AJ233" s="71">
        <v>0</v>
      </c>
      <c r="AK233" s="71">
        <v>823186.50184536166</v>
      </c>
      <c r="AL233" s="71">
        <v>0</v>
      </c>
      <c r="AM233" s="71">
        <v>0</v>
      </c>
      <c r="AN233" s="71">
        <v>50895677.251292542</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1853</v>
      </c>
      <c r="B234" s="70">
        <v>226</v>
      </c>
      <c r="C234" s="70">
        <v>16</v>
      </c>
      <c r="D234" s="70">
        <v>46</v>
      </c>
      <c r="E234" s="70">
        <v>2022</v>
      </c>
      <c r="F234" s="70" t="s">
        <v>161</v>
      </c>
      <c r="G234" s="1073" t="s">
        <v>1794</v>
      </c>
      <c r="H234" s="70" t="s">
        <v>1795</v>
      </c>
      <c r="I234" s="1066"/>
      <c r="J234" s="73"/>
      <c r="K234" s="71"/>
      <c r="L234" s="71"/>
      <c r="M234" s="71"/>
      <c r="N234" s="71"/>
      <c r="O234" s="71"/>
      <c r="P234" s="71"/>
      <c r="Q234" s="71"/>
      <c r="R234" s="71"/>
      <c r="S234" s="71"/>
      <c r="T234" s="71"/>
      <c r="U234" s="71"/>
      <c r="V234" s="71"/>
      <c r="W234" s="71"/>
      <c r="X234" s="71"/>
      <c r="Y234" s="71"/>
      <c r="Z234" s="71"/>
      <c r="AA234" s="71"/>
      <c r="AB234" s="71"/>
      <c r="AC234" s="72"/>
      <c r="AD234" s="71">
        <v>18634445.975394495</v>
      </c>
      <c r="AE234" s="71">
        <v>1639642.8473610224</v>
      </c>
      <c r="AF234" s="71">
        <v>4616261.2964738645</v>
      </c>
      <c r="AG234" s="71">
        <v>40376473.329878129</v>
      </c>
      <c r="AH234" s="71">
        <v>51309566.880613506</v>
      </c>
      <c r="AI234" s="71">
        <v>0</v>
      </c>
      <c r="AJ234" s="71">
        <v>0</v>
      </c>
      <c r="AK234" s="71">
        <v>3344009.5432610717</v>
      </c>
      <c r="AL234" s="71">
        <v>0</v>
      </c>
      <c r="AM234" s="71">
        <v>0</v>
      </c>
      <c r="AN234" s="71">
        <v>119920399.87298208</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1854</v>
      </c>
      <c r="B235" s="70">
        <v>227</v>
      </c>
      <c r="C235" s="70">
        <v>16</v>
      </c>
      <c r="D235" s="70">
        <v>47</v>
      </c>
      <c r="E235" s="70">
        <v>2022</v>
      </c>
      <c r="F235" s="70" t="s">
        <v>161</v>
      </c>
      <c r="G235" s="1073" t="s">
        <v>1797</v>
      </c>
      <c r="H235" s="70" t="s">
        <v>1798</v>
      </c>
      <c r="I235" s="1066"/>
      <c r="J235" s="73"/>
      <c r="K235" s="71"/>
      <c r="L235" s="71"/>
      <c r="M235" s="71"/>
      <c r="N235" s="71"/>
      <c r="O235" s="71"/>
      <c r="P235" s="71"/>
      <c r="Q235" s="71"/>
      <c r="R235" s="71"/>
      <c r="S235" s="71"/>
      <c r="T235" s="71"/>
      <c r="U235" s="71"/>
      <c r="V235" s="71"/>
      <c r="W235" s="71"/>
      <c r="X235" s="71"/>
      <c r="Y235" s="71"/>
      <c r="Z235" s="71"/>
      <c r="AA235" s="71"/>
      <c r="AB235" s="71"/>
      <c r="AC235" s="72"/>
      <c r="AD235" s="71">
        <v>61306436.273002587</v>
      </c>
      <c r="AE235" s="71">
        <v>1058019.2468969023</v>
      </c>
      <c r="AF235" s="71">
        <v>7211578.7073946539</v>
      </c>
      <c r="AG235" s="71">
        <v>40751893.816441387</v>
      </c>
      <c r="AH235" s="71">
        <v>32660426.62879144</v>
      </c>
      <c r="AI235" s="71">
        <v>0</v>
      </c>
      <c r="AJ235" s="71">
        <v>0</v>
      </c>
      <c r="AK235" s="71">
        <v>2328035.9908658867</v>
      </c>
      <c r="AL235" s="71">
        <v>0</v>
      </c>
      <c r="AM235" s="71">
        <v>0</v>
      </c>
      <c r="AN235" s="71">
        <v>145316390.66339287</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1855</v>
      </c>
      <c r="B236" s="70">
        <v>228</v>
      </c>
      <c r="C236" s="70">
        <v>16</v>
      </c>
      <c r="D236" s="70">
        <v>48</v>
      </c>
      <c r="E236" s="70">
        <v>2022</v>
      </c>
      <c r="F236" s="70" t="s">
        <v>161</v>
      </c>
      <c r="G236" s="1073" t="s">
        <v>1800</v>
      </c>
      <c r="H236" s="70" t="s">
        <v>1801</v>
      </c>
      <c r="I236" s="1066"/>
      <c r="J236" s="73"/>
      <c r="K236" s="71"/>
      <c r="L236" s="71"/>
      <c r="M236" s="71"/>
      <c r="N236" s="71"/>
      <c r="O236" s="71"/>
      <c r="P236" s="71"/>
      <c r="Q236" s="71"/>
      <c r="R236" s="71"/>
      <c r="S236" s="71"/>
      <c r="T236" s="71"/>
      <c r="U236" s="71"/>
      <c r="V236" s="71"/>
      <c r="W236" s="71"/>
      <c r="X236" s="71"/>
      <c r="Y236" s="71"/>
      <c r="Z236" s="71"/>
      <c r="AA236" s="71"/>
      <c r="AB236" s="71"/>
      <c r="AC236" s="72"/>
      <c r="AD236" s="71">
        <v>69055160.543388247</v>
      </c>
      <c r="AE236" s="71">
        <v>1685560.5000292421</v>
      </c>
      <c r="AF236" s="71">
        <v>2198219.6649875543</v>
      </c>
      <c r="AG236" s="71">
        <v>47653373.761095904</v>
      </c>
      <c r="AH236" s="71">
        <v>47469798.483786382</v>
      </c>
      <c r="AI236" s="71">
        <v>0</v>
      </c>
      <c r="AJ236" s="71">
        <v>0</v>
      </c>
      <c r="AK236" s="71">
        <v>2662346.5560859088</v>
      </c>
      <c r="AL236" s="71">
        <v>0</v>
      </c>
      <c r="AM236" s="71">
        <v>0</v>
      </c>
      <c r="AN236" s="71">
        <v>170724459.50937325</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1856</v>
      </c>
      <c r="B237" s="70">
        <v>229</v>
      </c>
      <c r="C237" s="70">
        <v>16</v>
      </c>
      <c r="D237" s="70">
        <v>49</v>
      </c>
      <c r="E237" s="70">
        <v>2022</v>
      </c>
      <c r="F237" s="70" t="s">
        <v>161</v>
      </c>
      <c r="G237" s="1073" t="s">
        <v>1803</v>
      </c>
      <c r="H237" s="70" t="s">
        <v>1804</v>
      </c>
      <c r="I237" s="1066"/>
      <c r="J237" s="73"/>
      <c r="K237" s="71"/>
      <c r="L237" s="71"/>
      <c r="M237" s="71"/>
      <c r="N237" s="71"/>
      <c r="O237" s="71"/>
      <c r="P237" s="71"/>
      <c r="Q237" s="71"/>
      <c r="R237" s="71"/>
      <c r="S237" s="71"/>
      <c r="T237" s="71"/>
      <c r="U237" s="71"/>
      <c r="V237" s="71"/>
      <c r="W237" s="71"/>
      <c r="X237" s="71"/>
      <c r="Y237" s="71"/>
      <c r="Z237" s="71"/>
      <c r="AA237" s="71"/>
      <c r="AB237" s="71"/>
      <c r="AC237" s="72"/>
      <c r="AD237" s="71">
        <v>20027649.607106257</v>
      </c>
      <c r="AE237" s="71">
        <v>805472.15722169227</v>
      </c>
      <c r="AF237" s="71">
        <v>2382586.4755994137</v>
      </c>
      <c r="AG237" s="71">
        <v>13821730.913637191</v>
      </c>
      <c r="AH237" s="71">
        <v>16372967.893575663</v>
      </c>
      <c r="AI237" s="71">
        <v>0</v>
      </c>
      <c r="AJ237" s="71">
        <v>0</v>
      </c>
      <c r="AK237" s="71">
        <v>1045414.5755200075</v>
      </c>
      <c r="AL237" s="71">
        <v>0</v>
      </c>
      <c r="AM237" s="71">
        <v>0</v>
      </c>
      <c r="AN237" s="71">
        <v>54455821.622660227</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1857</v>
      </c>
      <c r="B238" s="70">
        <v>230</v>
      </c>
      <c r="C238" s="70">
        <v>16</v>
      </c>
      <c r="D238" s="70">
        <v>50</v>
      </c>
      <c r="E238" s="70">
        <v>2022</v>
      </c>
      <c r="F238" s="70" t="s">
        <v>161</v>
      </c>
      <c r="G238" s="1073" t="s">
        <v>1806</v>
      </c>
      <c r="H238" s="70" t="s">
        <v>1807</v>
      </c>
      <c r="I238" s="1066"/>
      <c r="J238" s="73"/>
      <c r="K238" s="71"/>
      <c r="L238" s="71"/>
      <c r="M238" s="71"/>
      <c r="N238" s="71"/>
      <c r="O238" s="71"/>
      <c r="P238" s="71"/>
      <c r="Q238" s="71"/>
      <c r="R238" s="71"/>
      <c r="S238" s="71"/>
      <c r="T238" s="71"/>
      <c r="U238" s="71"/>
      <c r="V238" s="71"/>
      <c r="W238" s="71"/>
      <c r="X238" s="71"/>
      <c r="Y238" s="71"/>
      <c r="Z238" s="71"/>
      <c r="AA238" s="71"/>
      <c r="AB238" s="71"/>
      <c r="AC238" s="72"/>
      <c r="AD238" s="71">
        <v>12196320.660217883</v>
      </c>
      <c r="AE238" s="71">
        <v>246807.38309168245</v>
      </c>
      <c r="AF238" s="71">
        <v>4453167.5793941431</v>
      </c>
      <c r="AG238" s="71">
        <v>7558465.7961402116</v>
      </c>
      <c r="AH238" s="71">
        <v>8237382.2553353794</v>
      </c>
      <c r="AI238" s="71">
        <v>0</v>
      </c>
      <c r="AJ238" s="71">
        <v>0</v>
      </c>
      <c r="AK238" s="71">
        <v>579523.29729913466</v>
      </c>
      <c r="AL238" s="71">
        <v>0</v>
      </c>
      <c r="AM238" s="71">
        <v>0</v>
      </c>
      <c r="AN238" s="71">
        <v>33271666.971478436</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1858</v>
      </c>
      <c r="B239" s="70">
        <v>231</v>
      </c>
      <c r="C239" s="70">
        <v>16</v>
      </c>
      <c r="D239" s="70">
        <v>51</v>
      </c>
      <c r="E239" s="70">
        <v>2022</v>
      </c>
      <c r="F239" s="70" t="s">
        <v>161</v>
      </c>
      <c r="G239" s="1073" t="s">
        <v>1809</v>
      </c>
      <c r="H239" s="70" t="s">
        <v>1810</v>
      </c>
      <c r="I239" s="1066"/>
      <c r="J239" s="73"/>
      <c r="K239" s="71"/>
      <c r="L239" s="71"/>
      <c r="M239" s="71"/>
      <c r="N239" s="71"/>
      <c r="O239" s="71"/>
      <c r="P239" s="71"/>
      <c r="Q239" s="71"/>
      <c r="R239" s="71"/>
      <c r="S239" s="71"/>
      <c r="T239" s="71"/>
      <c r="U239" s="71"/>
      <c r="V239" s="71"/>
      <c r="W239" s="71"/>
      <c r="X239" s="71"/>
      <c r="Y239" s="71"/>
      <c r="Z239" s="71"/>
      <c r="AA239" s="71"/>
      <c r="AB239" s="71"/>
      <c r="AC239" s="72"/>
      <c r="AD239" s="71">
        <v>979237.91263898299</v>
      </c>
      <c r="AE239" s="71">
        <v>254460.32520305246</v>
      </c>
      <c r="AF239" s="71">
        <v>1262203.549573499</v>
      </c>
      <c r="AG239" s="71">
        <v>5137003.6578072133</v>
      </c>
      <c r="AH239" s="71">
        <v>5224202.3893204611</v>
      </c>
      <c r="AI239" s="71">
        <v>0</v>
      </c>
      <c r="AJ239" s="71">
        <v>0</v>
      </c>
      <c r="AK239" s="71">
        <v>286275.21170057519</v>
      </c>
      <c r="AL239" s="71">
        <v>0</v>
      </c>
      <c r="AM239" s="71">
        <v>0</v>
      </c>
      <c r="AN239" s="71">
        <v>13143383.046243785</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1594</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1594</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1594</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1594</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1594</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1594</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1594</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1594</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1594</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1594</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1594</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1594</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1594</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1594</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1594</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1594</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1594</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1594</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1594</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1594</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1594</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1594</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1594</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1594</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1594</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1594</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1594</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1594</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1594</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1594</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1594</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1594</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1594</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1594</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1594</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1594</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1594</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1594</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1594</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1594</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1594</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1594</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1594</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1594</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1594</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1594</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1594</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1594</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1594</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1594</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1594</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1594</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1594</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1594</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1594</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1594</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1594</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1594</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1594</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1594</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1594</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1594</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1594</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1594</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1594</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1594</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1594</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1594</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1594</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1594</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1594</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1594</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1594</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1594</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1594</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1594</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1594</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1594</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1594</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1594</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1594</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1594</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1594</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1594</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1594</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1594</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1594</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1594</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1594</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1594</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1594</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1594</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1594</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1594</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1594</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1594</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1594</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1594</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1594</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1594</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1594</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1594</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1594</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1594</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1594</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1594</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1594</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1594</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1594</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1594</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1594</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1594</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1594</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1594</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1594</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1594</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1594</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1594</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1594</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1594</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1594</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1594</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1594</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1594</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1594</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1594</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1594</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1594</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1594</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1800</v>
      </c>
      <c r="H6" s="77" t="s">
        <v>1801</v>
      </c>
      <c r="I6" s="77" t="s">
        <v>1556</v>
      </c>
      <c r="J6" s="77" t="s">
        <v>1557</v>
      </c>
      <c r="K6" s="1080">
        <v>32</v>
      </c>
      <c r="L6" s="1081">
        <v>4</v>
      </c>
      <c r="M6" s="1044"/>
      <c r="N6" s="988">
        <v>1</v>
      </c>
      <c r="O6" s="77" t="s">
        <v>1862</v>
      </c>
      <c r="P6" s="77" t="s">
        <v>1863</v>
      </c>
      <c r="Q6" s="77" t="s">
        <v>1501</v>
      </c>
      <c r="R6" s="16"/>
      <c r="S6" s="77">
        <v>1</v>
      </c>
      <c r="T6" s="77" t="s">
        <v>1800</v>
      </c>
      <c r="U6" s="77" t="s">
        <v>1801</v>
      </c>
      <c r="V6" s="77" t="s">
        <v>1501</v>
      </c>
      <c r="W6" s="16"/>
      <c r="X6" s="77">
        <v>1</v>
      </c>
      <c r="Y6" s="692" t="s">
        <v>1862</v>
      </c>
      <c r="Z6" s="77" t="s">
        <v>1863</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1885</v>
      </c>
      <c r="P7" s="77" t="s">
        <v>1886</v>
      </c>
      <c r="Q7" s="77" t="s">
        <v>1501</v>
      </c>
      <c r="R7" s="16"/>
      <c r="S7" s="77">
        <v>2</v>
      </c>
      <c r="T7" s="76" t="s">
        <v>795</v>
      </c>
      <c r="U7" s="77" t="s">
        <v>1503</v>
      </c>
      <c r="V7" s="77" t="s">
        <v>1503</v>
      </c>
      <c r="W7" s="16"/>
      <c r="X7" s="77">
        <v>2</v>
      </c>
      <c r="Y7" s="692" t="s">
        <v>1885</v>
      </c>
      <c r="Z7" s="77" t="s">
        <v>1886</v>
      </c>
      <c r="AA7" s="77" t="s">
        <v>1501</v>
      </c>
      <c r="AB7" s="16"/>
      <c r="AC7" s="77">
        <v>2</v>
      </c>
      <c r="AD7" s="77" t="s">
        <v>1668</v>
      </c>
      <c r="AE7" s="77" t="s">
        <v>1669</v>
      </c>
      <c r="AF7" s="77" t="s">
        <v>1501</v>
      </c>
    </row>
    <row r="8" spans="1:32" ht="12">
      <c r="A8" s="16"/>
      <c r="B8" s="16"/>
      <c r="C8" s="16"/>
      <c r="D8" s="16"/>
      <c r="F8" s="16"/>
      <c r="G8" s="16"/>
      <c r="H8" s="16"/>
      <c r="I8" s="16"/>
      <c r="J8" s="16"/>
      <c r="K8" s="1044"/>
      <c r="L8" s="1044"/>
      <c r="M8" s="1044"/>
      <c r="N8" s="988">
        <v>3</v>
      </c>
      <c r="O8" s="77" t="s">
        <v>1908</v>
      </c>
      <c r="P8" s="77" t="s">
        <v>1909</v>
      </c>
      <c r="Q8" s="77" t="s">
        <v>1501</v>
      </c>
      <c r="R8" s="16"/>
      <c r="S8" s="16"/>
      <c r="T8" s="16"/>
      <c r="U8" s="16"/>
      <c r="V8" s="16"/>
      <c r="W8" s="16"/>
      <c r="X8" s="77">
        <v>3</v>
      </c>
      <c r="Y8" s="692" t="s">
        <v>1908</v>
      </c>
      <c r="Z8" s="77" t="s">
        <v>1909</v>
      </c>
      <c r="AA8" s="77" t="s">
        <v>1501</v>
      </c>
      <c r="AB8" s="16"/>
      <c r="AC8" s="77">
        <v>3</v>
      </c>
      <c r="AD8" s="77" t="s">
        <v>1671</v>
      </c>
      <c r="AE8" s="77" t="s">
        <v>1672</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1931</v>
      </c>
      <c r="P9" s="77" t="s">
        <v>1932</v>
      </c>
      <c r="Q9" s="77" t="s">
        <v>1501</v>
      </c>
      <c r="R9" s="16"/>
      <c r="S9" s="16"/>
      <c r="T9" s="16"/>
      <c r="U9" s="16"/>
      <c r="V9" s="16"/>
      <c r="W9" s="16"/>
      <c r="X9" s="77">
        <v>4</v>
      </c>
      <c r="Y9" s="692" t="s">
        <v>1931</v>
      </c>
      <c r="Z9" s="77" t="s">
        <v>1932</v>
      </c>
      <c r="AA9" s="77" t="s">
        <v>1501</v>
      </c>
      <c r="AB9" s="16"/>
      <c r="AC9" s="77">
        <v>4</v>
      </c>
      <c r="AD9" s="77" t="s">
        <v>1674</v>
      </c>
      <c r="AE9" s="77" t="s">
        <v>1675</v>
      </c>
      <c r="AF9" s="77" t="s">
        <v>1501</v>
      </c>
    </row>
    <row r="10" spans="1:32" ht="12">
      <c r="A10" s="16"/>
      <c r="B10" s="16"/>
      <c r="C10" s="16"/>
      <c r="D10" s="16"/>
      <c r="F10" s="75" t="s">
        <v>1501</v>
      </c>
      <c r="G10" s="76" t="s">
        <v>1800</v>
      </c>
      <c r="H10" s="77" t="s">
        <v>1801</v>
      </c>
      <c r="I10" s="77" t="s">
        <v>1556</v>
      </c>
      <c r="J10" s="77" t="s">
        <v>1557</v>
      </c>
      <c r="K10" s="1079">
        <v>32</v>
      </c>
      <c r="L10" s="1045">
        <v>4</v>
      </c>
      <c r="M10" s="1044"/>
      <c r="N10" s="988">
        <v>5</v>
      </c>
      <c r="O10" s="77" t="s">
        <v>1954</v>
      </c>
      <c r="P10" s="77" t="s">
        <v>1955</v>
      </c>
      <c r="Q10" s="77" t="s">
        <v>1501</v>
      </c>
      <c r="R10" s="16"/>
      <c r="S10" s="16"/>
      <c r="T10" s="16"/>
      <c r="U10" s="16"/>
      <c r="V10" s="16"/>
      <c r="W10" s="16"/>
      <c r="X10" s="77">
        <v>5</v>
      </c>
      <c r="Y10" s="692" t="s">
        <v>1954</v>
      </c>
      <c r="Z10" s="77" t="s">
        <v>1955</v>
      </c>
      <c r="AA10" s="77" t="s">
        <v>1501</v>
      </c>
      <c r="AB10" s="16"/>
      <c r="AC10" s="77">
        <v>5</v>
      </c>
      <c r="AD10" s="77" t="s">
        <v>1677</v>
      </c>
      <c r="AE10" s="77" t="s">
        <v>1678</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1977</v>
      </c>
      <c r="P11" s="77" t="s">
        <v>1978</v>
      </c>
      <c r="Q11" s="77" t="s">
        <v>1501</v>
      </c>
      <c r="R11" s="16"/>
      <c r="S11" s="16"/>
      <c r="T11" s="16"/>
      <c r="U11" s="16"/>
      <c r="V11" s="16"/>
      <c r="W11" s="16"/>
      <c r="X11" s="77">
        <v>6</v>
      </c>
      <c r="Y11" s="692" t="s">
        <v>1977</v>
      </c>
      <c r="Z11" s="77" t="s">
        <v>1978</v>
      </c>
      <c r="AA11" s="77" t="s">
        <v>1501</v>
      </c>
      <c r="AB11" s="16"/>
      <c r="AC11" s="77">
        <v>6</v>
      </c>
      <c r="AD11" s="77" t="s">
        <v>1680</v>
      </c>
      <c r="AE11" s="77" t="s">
        <v>1681</v>
      </c>
      <c r="AF11" s="77" t="s">
        <v>1501</v>
      </c>
    </row>
    <row r="12" spans="1:32" ht="12">
      <c r="A12" s="16"/>
      <c r="B12" s="16"/>
      <c r="C12" s="16"/>
      <c r="D12" s="16"/>
      <c r="F12" s="75" t="s">
        <v>1505</v>
      </c>
      <c r="G12" s="76" t="s">
        <v>1800</v>
      </c>
      <c r="H12" s="77"/>
      <c r="I12" s="77" t="s">
        <v>1800</v>
      </c>
      <c r="J12" s="77"/>
      <c r="K12" s="1079" t="s">
        <v>1544</v>
      </c>
      <c r="L12" s="1045"/>
      <c r="M12" s="1044"/>
      <c r="N12" s="988">
        <v>7</v>
      </c>
      <c r="O12" s="77" t="s">
        <v>2000</v>
      </c>
      <c r="P12" s="77" t="s">
        <v>2001</v>
      </c>
      <c r="Q12" s="77" t="s">
        <v>1501</v>
      </c>
      <c r="R12" s="16"/>
      <c r="S12" s="16"/>
      <c r="T12" s="16"/>
      <c r="U12" s="16"/>
      <c r="V12" s="16"/>
      <c r="W12" s="16"/>
      <c r="X12" s="77">
        <v>7</v>
      </c>
      <c r="Y12" s="692" t="s">
        <v>2000</v>
      </c>
      <c r="Z12" s="77" t="s">
        <v>2001</v>
      </c>
      <c r="AA12" s="77" t="s">
        <v>1501</v>
      </c>
      <c r="AB12" s="16"/>
      <c r="AC12" s="77">
        <v>7</v>
      </c>
      <c r="AD12" s="77" t="s">
        <v>1683</v>
      </c>
      <c r="AE12" s="77" t="s">
        <v>1684</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2023</v>
      </c>
      <c r="P13" s="77" t="s">
        <v>1860</v>
      </c>
      <c r="Q13" s="77" t="s">
        <v>1501</v>
      </c>
      <c r="R13" s="16"/>
      <c r="S13" s="16"/>
      <c r="T13" s="16"/>
      <c r="U13" s="16"/>
      <c r="V13" s="16"/>
      <c r="W13" s="16"/>
      <c r="X13" s="77">
        <v>8</v>
      </c>
      <c r="Y13" s="692" t="s">
        <v>2023</v>
      </c>
      <c r="Z13" s="77" t="s">
        <v>1860</v>
      </c>
      <c r="AA13" s="77" t="s">
        <v>1501</v>
      </c>
      <c r="AB13" s="16"/>
      <c r="AC13" s="77">
        <v>8</v>
      </c>
      <c r="AD13" s="77" t="s">
        <v>1686</v>
      </c>
      <c r="AE13" s="77" t="s">
        <v>1687</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2045</v>
      </c>
      <c r="P14" s="77" t="s">
        <v>2046</v>
      </c>
      <c r="Q14" s="77" t="s">
        <v>1501</v>
      </c>
      <c r="R14" s="16"/>
      <c r="S14" s="16"/>
      <c r="T14" s="16"/>
      <c r="U14" s="16"/>
      <c r="V14" s="16"/>
      <c r="W14" s="16"/>
      <c r="X14" s="77">
        <v>9</v>
      </c>
      <c r="Y14" s="692" t="s">
        <v>2045</v>
      </c>
      <c r="Z14" s="77" t="s">
        <v>2046</v>
      </c>
      <c r="AA14" s="77" t="s">
        <v>1501</v>
      </c>
      <c r="AB14" s="16"/>
      <c r="AC14" s="77">
        <v>9</v>
      </c>
      <c r="AD14" s="77" t="s">
        <v>1689</v>
      </c>
      <c r="AE14" s="77" t="s">
        <v>1690</v>
      </c>
      <c r="AF14" s="77" t="s">
        <v>1501</v>
      </c>
    </row>
    <row r="15" spans="1:32" ht="12">
      <c r="A15" s="16"/>
      <c r="B15" s="16"/>
      <c r="C15" s="16"/>
      <c r="D15" s="16"/>
      <c r="E15" s="16"/>
      <c r="F15" s="16"/>
      <c r="G15" s="16"/>
      <c r="H15" s="16"/>
      <c r="I15" s="16"/>
      <c r="J15" s="16"/>
      <c r="K15" s="1044"/>
      <c r="L15" s="1044"/>
      <c r="M15" s="1044"/>
      <c r="N15" s="988">
        <v>10</v>
      </c>
      <c r="O15" s="77" t="s">
        <v>1652</v>
      </c>
      <c r="P15" s="77" t="s">
        <v>1653</v>
      </c>
      <c r="Q15" s="77" t="s">
        <v>1501</v>
      </c>
      <c r="R15" s="16"/>
      <c r="S15" s="16"/>
      <c r="T15" s="16"/>
      <c r="U15" s="16"/>
      <c r="V15" s="16"/>
      <c r="W15" s="16"/>
      <c r="X15" s="77">
        <v>10</v>
      </c>
      <c r="Y15" s="692" t="s">
        <v>1652</v>
      </c>
      <c r="Z15" s="77" t="s">
        <v>1653</v>
      </c>
      <c r="AA15" s="77" t="s">
        <v>1501</v>
      </c>
      <c r="AB15" s="16"/>
      <c r="AC15" s="77">
        <v>10</v>
      </c>
      <c r="AD15" s="77" t="s">
        <v>1692</v>
      </c>
      <c r="AE15" s="77" t="s">
        <v>1693</v>
      </c>
      <c r="AF15" s="77" t="s">
        <v>1501</v>
      </c>
    </row>
    <row r="16" spans="1:32" ht="12">
      <c r="A16" s="16"/>
      <c r="B16" s="16"/>
      <c r="C16" s="16"/>
      <c r="D16" s="16"/>
      <c r="E16" s="16"/>
      <c r="F16" s="16"/>
      <c r="G16" s="16"/>
      <c r="H16" s="16"/>
      <c r="I16" s="16"/>
      <c r="J16" s="16"/>
      <c r="K16" s="1044"/>
      <c r="L16" s="1044"/>
      <c r="M16" s="1044"/>
      <c r="N16" s="988">
        <v>11</v>
      </c>
      <c r="O16" s="77" t="s">
        <v>2087</v>
      </c>
      <c r="P16" s="77" t="s">
        <v>2088</v>
      </c>
      <c r="Q16" s="77" t="s">
        <v>1501</v>
      </c>
      <c r="R16" s="16"/>
      <c r="S16" s="16"/>
      <c r="T16" s="16"/>
      <c r="U16" s="16"/>
      <c r="V16" s="16"/>
      <c r="W16" s="16"/>
      <c r="X16" s="77">
        <v>11</v>
      </c>
      <c r="Y16" s="692" t="s">
        <v>2087</v>
      </c>
      <c r="Z16" s="77" t="s">
        <v>2088</v>
      </c>
      <c r="AA16" s="77" t="s">
        <v>1501</v>
      </c>
      <c r="AB16" s="16"/>
      <c r="AC16" s="77">
        <v>11</v>
      </c>
      <c r="AD16" s="77" t="s">
        <v>1695</v>
      </c>
      <c r="AE16" s="77" t="s">
        <v>1696</v>
      </c>
      <c r="AF16" s="77" t="s">
        <v>1501</v>
      </c>
    </row>
    <row r="17" spans="1:32" ht="12">
      <c r="A17" s="16"/>
      <c r="B17" s="16"/>
      <c r="C17" s="16"/>
      <c r="D17" s="16"/>
      <c r="E17" s="16"/>
      <c r="F17" s="16"/>
      <c r="G17" s="16"/>
      <c r="H17" s="16"/>
      <c r="I17" s="16"/>
      <c r="J17" s="16"/>
      <c r="K17" s="1044"/>
      <c r="L17" s="1044"/>
      <c r="M17" s="1044"/>
      <c r="N17" s="988">
        <v>12</v>
      </c>
      <c r="O17" s="77" t="s">
        <v>2110</v>
      </c>
      <c r="P17" s="77" t="s">
        <v>2111</v>
      </c>
      <c r="Q17" s="77" t="s">
        <v>1501</v>
      </c>
      <c r="R17" s="16"/>
      <c r="S17" s="16"/>
      <c r="T17" s="16"/>
      <c r="U17" s="16"/>
      <c r="V17" s="16"/>
      <c r="W17" s="16"/>
      <c r="X17" s="77">
        <v>12</v>
      </c>
      <c r="Y17" s="692" t="s">
        <v>2110</v>
      </c>
      <c r="Z17" s="77" t="s">
        <v>2111</v>
      </c>
      <c r="AA17" s="77" t="s">
        <v>1501</v>
      </c>
      <c r="AB17" s="16"/>
      <c r="AC17" s="77">
        <v>12</v>
      </c>
      <c r="AD17" s="77" t="s">
        <v>1698</v>
      </c>
      <c r="AE17" s="77" t="s">
        <v>1699</v>
      </c>
      <c r="AF17" s="77" t="s">
        <v>1501</v>
      </c>
    </row>
    <row r="18" spans="1:32" ht="12">
      <c r="A18" s="16"/>
      <c r="B18" s="16"/>
      <c r="C18" s="16"/>
      <c r="D18" s="16"/>
      <c r="E18" s="16"/>
      <c r="F18" s="16"/>
      <c r="G18" s="16"/>
      <c r="H18" s="16"/>
      <c r="I18" s="16"/>
      <c r="J18" s="16"/>
      <c r="K18" s="1044"/>
      <c r="L18" s="1044"/>
      <c r="M18" s="1044"/>
      <c r="N18" s="988">
        <v>13</v>
      </c>
      <c r="O18" s="77" t="s">
        <v>1800</v>
      </c>
      <c r="P18" s="77" t="s">
        <v>1801</v>
      </c>
      <c r="Q18" s="77" t="s">
        <v>1501</v>
      </c>
      <c r="R18" s="16"/>
      <c r="S18" s="16"/>
      <c r="T18" s="16"/>
      <c r="U18" s="16"/>
      <c r="V18" s="16"/>
      <c r="W18" s="16"/>
      <c r="X18" s="77">
        <v>13</v>
      </c>
      <c r="Y18" s="692" t="s">
        <v>1800</v>
      </c>
      <c r="Z18" s="77" t="s">
        <v>1801</v>
      </c>
      <c r="AA18" s="77" t="s">
        <v>1501</v>
      </c>
      <c r="AB18" s="16"/>
      <c r="AC18" s="77">
        <v>13</v>
      </c>
      <c r="AD18" s="77" t="s">
        <v>1659</v>
      </c>
      <c r="AE18" s="77" t="s">
        <v>1660</v>
      </c>
      <c r="AF18" s="77" t="s">
        <v>1501</v>
      </c>
    </row>
    <row r="19" spans="1:32" ht="12">
      <c r="A19" s="16"/>
      <c r="B19" s="16"/>
      <c r="C19" s="16"/>
      <c r="D19" s="16"/>
      <c r="E19" s="16"/>
      <c r="F19" s="16"/>
      <c r="G19" s="16"/>
      <c r="H19" s="16"/>
      <c r="I19" s="16"/>
      <c r="J19" s="16"/>
      <c r="K19" s="1044"/>
      <c r="L19" s="1044"/>
      <c r="M19" s="1044"/>
      <c r="N19" s="988">
        <v>14</v>
      </c>
      <c r="O19" s="77" t="s">
        <v>2152</v>
      </c>
      <c r="P19" s="77" t="s">
        <v>2153</v>
      </c>
      <c r="Q19" s="77" t="s">
        <v>1501</v>
      </c>
      <c r="R19" s="16"/>
      <c r="S19" s="16"/>
      <c r="T19" s="16"/>
      <c r="U19" s="16"/>
      <c r="V19" s="16"/>
      <c r="W19" s="16"/>
      <c r="X19" s="77">
        <v>14</v>
      </c>
      <c r="Y19" s="692" t="s">
        <v>2152</v>
      </c>
      <c r="Z19" s="77" t="s">
        <v>2153</v>
      </c>
      <c r="AA19" s="77" t="s">
        <v>1501</v>
      </c>
      <c r="AB19" s="16"/>
      <c r="AC19" s="77">
        <v>14</v>
      </c>
      <c r="AD19" s="77" t="s">
        <v>1701</v>
      </c>
      <c r="AE19" s="77" t="s">
        <v>1702</v>
      </c>
      <c r="AF19" s="77" t="s">
        <v>1501</v>
      </c>
    </row>
    <row r="20" spans="1:32" ht="12">
      <c r="A20" s="16"/>
      <c r="B20" s="16"/>
      <c r="C20" s="16"/>
      <c r="D20" s="16"/>
      <c r="E20" s="16"/>
      <c r="F20" s="16"/>
      <c r="G20" s="16"/>
      <c r="H20" s="16"/>
      <c r="I20" s="16"/>
      <c r="J20" s="16"/>
      <c r="K20" s="1044"/>
      <c r="L20" s="1044"/>
      <c r="M20" s="1044"/>
      <c r="N20" s="988">
        <v>15</v>
      </c>
      <c r="O20" s="77" t="s">
        <v>2175</v>
      </c>
      <c r="P20" s="77" t="s">
        <v>2176</v>
      </c>
      <c r="Q20" s="77" t="s">
        <v>1501</v>
      </c>
      <c r="R20" s="16"/>
      <c r="S20" s="16"/>
      <c r="T20" s="16"/>
      <c r="U20" s="16"/>
      <c r="V20" s="16"/>
      <c r="W20" s="16"/>
      <c r="X20" s="77">
        <v>15</v>
      </c>
      <c r="Y20" s="692" t="s">
        <v>2175</v>
      </c>
      <c r="Z20" s="77" t="s">
        <v>2176</v>
      </c>
      <c r="AA20" s="77" t="s">
        <v>1501</v>
      </c>
      <c r="AB20" s="16"/>
      <c r="AC20" s="77">
        <v>15</v>
      </c>
      <c r="AD20" s="77" t="s">
        <v>1704</v>
      </c>
      <c r="AE20" s="77" t="s">
        <v>1705</v>
      </c>
      <c r="AF20" s="77" t="s">
        <v>1501</v>
      </c>
    </row>
    <row r="21" spans="1:32" ht="12">
      <c r="A21" s="16"/>
      <c r="B21" s="16"/>
      <c r="C21" s="16"/>
      <c r="D21" s="16"/>
      <c r="E21" s="16"/>
      <c r="F21" s="16"/>
      <c r="G21" s="16"/>
      <c r="H21" s="16"/>
      <c r="I21" s="16"/>
      <c r="J21" s="16"/>
      <c r="K21" s="1044"/>
      <c r="L21" s="1044"/>
      <c r="M21" s="1044"/>
      <c r="N21" s="988">
        <v>16</v>
      </c>
      <c r="O21" s="77" t="s">
        <v>2198</v>
      </c>
      <c r="P21" s="77" t="s">
        <v>2199</v>
      </c>
      <c r="Q21" s="77" t="s">
        <v>1501</v>
      </c>
      <c r="R21" s="16"/>
      <c r="S21" s="16"/>
      <c r="T21" s="16"/>
      <c r="U21" s="16"/>
      <c r="V21" s="16"/>
      <c r="W21" s="16"/>
      <c r="X21" s="77">
        <v>16</v>
      </c>
      <c r="Y21" s="692" t="s">
        <v>2198</v>
      </c>
      <c r="Z21" s="77" t="s">
        <v>2199</v>
      </c>
      <c r="AA21" s="77" t="s">
        <v>1501</v>
      </c>
      <c r="AB21" s="16"/>
      <c r="AC21" s="77">
        <v>16</v>
      </c>
      <c r="AD21" s="77" t="s">
        <v>1707</v>
      </c>
      <c r="AE21" s="77" t="s">
        <v>1708</v>
      </c>
      <c r="AF21" s="77" t="s">
        <v>1501</v>
      </c>
    </row>
    <row r="22" spans="1:32" ht="12">
      <c r="A22" s="16"/>
      <c r="B22" s="16"/>
      <c r="C22" s="16"/>
      <c r="D22" s="16"/>
      <c r="E22" s="16"/>
      <c r="F22" s="16"/>
      <c r="G22" s="16"/>
      <c r="H22" s="16"/>
      <c r="I22" s="16"/>
      <c r="J22" s="16"/>
      <c r="K22" s="1044"/>
      <c r="L22" s="1044"/>
      <c r="M22" s="1044"/>
      <c r="N22" s="988">
        <v>17</v>
      </c>
      <c r="O22" s="77" t="s">
        <v>1656</v>
      </c>
      <c r="P22" s="77" t="s">
        <v>1657</v>
      </c>
      <c r="Q22" s="77" t="s">
        <v>1501</v>
      </c>
      <c r="R22" s="16"/>
      <c r="S22" s="16"/>
      <c r="T22" s="16"/>
      <c r="U22" s="16"/>
      <c r="V22" s="16"/>
      <c r="W22" s="16"/>
      <c r="X22" s="77">
        <v>17</v>
      </c>
      <c r="Y22" s="692" t="s">
        <v>1656</v>
      </c>
      <c r="Z22" s="77" t="s">
        <v>1657</v>
      </c>
      <c r="AA22" s="77" t="s">
        <v>1501</v>
      </c>
      <c r="AB22" s="16"/>
      <c r="AC22" s="77">
        <v>17</v>
      </c>
      <c r="AD22" s="77" t="s">
        <v>1663</v>
      </c>
      <c r="AE22" s="77" t="s">
        <v>1664</v>
      </c>
      <c r="AF22" s="77" t="s">
        <v>1501</v>
      </c>
    </row>
    <row r="23" spans="1:32" ht="12">
      <c r="A23" s="16"/>
      <c r="B23" s="16"/>
      <c r="C23" s="16"/>
      <c r="D23" s="16"/>
      <c r="E23" s="16"/>
      <c r="F23" s="16"/>
      <c r="G23" s="16"/>
      <c r="H23" s="16"/>
      <c r="I23" s="16"/>
      <c r="J23" s="16"/>
      <c r="K23" s="1044"/>
      <c r="L23" s="1044"/>
      <c r="M23" s="1044"/>
      <c r="N23" s="988">
        <v>18</v>
      </c>
      <c r="O23" s="77" t="s">
        <v>2240</v>
      </c>
      <c r="P23" s="77" t="s">
        <v>2241</v>
      </c>
      <c r="Q23" s="77" t="s">
        <v>1501</v>
      </c>
      <c r="R23" s="16"/>
      <c r="S23" s="16"/>
      <c r="T23" s="16"/>
      <c r="U23" s="16"/>
      <c r="V23" s="16"/>
      <c r="W23" s="16"/>
      <c r="X23" s="77">
        <v>18</v>
      </c>
      <c r="Y23" s="692" t="s">
        <v>2240</v>
      </c>
      <c r="Z23" s="77" t="s">
        <v>2241</v>
      </c>
      <c r="AA23" s="77" t="s">
        <v>1501</v>
      </c>
      <c r="AB23" s="16"/>
      <c r="AC23" s="77">
        <v>18</v>
      </c>
      <c r="AD23" s="77" t="s">
        <v>1710</v>
      </c>
      <c r="AE23" s="77" t="s">
        <v>1711</v>
      </c>
      <c r="AF23" s="77" t="s">
        <v>1501</v>
      </c>
    </row>
    <row r="24" spans="1:32" ht="12">
      <c r="A24" s="16"/>
      <c r="B24" s="16"/>
      <c r="C24" s="16"/>
      <c r="D24" s="16"/>
      <c r="E24" s="16"/>
      <c r="F24" s="16"/>
      <c r="G24" s="16"/>
      <c r="H24" s="16"/>
      <c r="I24" s="16"/>
      <c r="J24" s="16"/>
      <c r="K24" s="1044"/>
      <c r="L24" s="1044"/>
      <c r="M24" s="1044"/>
      <c r="N24" s="988">
        <v>19</v>
      </c>
      <c r="O24" s="77" t="s">
        <v>2263</v>
      </c>
      <c r="P24" s="77" t="s">
        <v>2264</v>
      </c>
      <c r="Q24" s="77" t="s">
        <v>1501</v>
      </c>
      <c r="R24" s="16"/>
      <c r="S24" s="16"/>
      <c r="T24" s="16"/>
      <c r="U24" s="16"/>
      <c r="V24" s="16"/>
      <c r="W24" s="16"/>
      <c r="X24" s="77">
        <v>19</v>
      </c>
      <c r="Y24" s="692" t="s">
        <v>2263</v>
      </c>
      <c r="Z24" s="77" t="s">
        <v>2264</v>
      </c>
      <c r="AA24" s="77" t="s">
        <v>1501</v>
      </c>
      <c r="AB24" s="16"/>
      <c r="AC24" s="77">
        <v>19</v>
      </c>
      <c r="AD24" s="77" t="s">
        <v>1713</v>
      </c>
      <c r="AE24" s="77" t="s">
        <v>1714</v>
      </c>
      <c r="AF24" s="77" t="s">
        <v>1501</v>
      </c>
    </row>
    <row r="25" spans="1:32" ht="12">
      <c r="A25" s="16"/>
      <c r="B25" s="16"/>
      <c r="C25" s="16"/>
      <c r="D25" s="16"/>
      <c r="E25" s="16"/>
      <c r="F25" s="16"/>
      <c r="G25" s="16"/>
      <c r="H25" s="16"/>
      <c r="I25" s="16"/>
      <c r="J25" s="16"/>
      <c r="K25" s="1044"/>
      <c r="L25" s="1044"/>
      <c r="M25" s="1044"/>
      <c r="N25" s="988">
        <v>20</v>
      </c>
      <c r="O25" s="77" t="s">
        <v>2286</v>
      </c>
      <c r="P25" s="77" t="s">
        <v>2287</v>
      </c>
      <c r="Q25" s="77" t="s">
        <v>1501</v>
      </c>
      <c r="R25" s="16"/>
      <c r="S25" s="16"/>
      <c r="T25" s="16"/>
      <c r="U25" s="16"/>
      <c r="V25" s="16"/>
      <c r="W25" s="16"/>
      <c r="X25" s="77">
        <v>20</v>
      </c>
      <c r="Y25" s="692" t="s">
        <v>2286</v>
      </c>
      <c r="Z25" s="77" t="s">
        <v>2287</v>
      </c>
      <c r="AA25" s="77" t="s">
        <v>1501</v>
      </c>
      <c r="AB25" s="16"/>
      <c r="AC25" s="77">
        <v>20</v>
      </c>
      <c r="AD25" s="77" t="s">
        <v>1716</v>
      </c>
      <c r="AE25" s="77" t="s">
        <v>1717</v>
      </c>
      <c r="AF25" s="77" t="s">
        <v>1501</v>
      </c>
    </row>
    <row r="26" spans="1:32" ht="12">
      <c r="A26" s="16"/>
      <c r="B26" s="16"/>
      <c r="C26" s="16"/>
      <c r="D26" s="16"/>
      <c r="E26" s="16"/>
      <c r="F26" s="16"/>
      <c r="G26" s="16"/>
      <c r="H26" s="16"/>
      <c r="I26" s="16"/>
      <c r="J26" s="16"/>
      <c r="K26" s="1044"/>
      <c r="L26" s="1044"/>
      <c r="M26" s="1044"/>
      <c r="N26" s="988">
        <v>21</v>
      </c>
      <c r="O26" s="77" t="s">
        <v>2309</v>
      </c>
      <c r="P26" s="77" t="s">
        <v>2310</v>
      </c>
      <c r="Q26" s="77" t="s">
        <v>1501</v>
      </c>
      <c r="R26" s="16"/>
      <c r="S26" s="16"/>
      <c r="T26" s="16"/>
      <c r="U26" s="16"/>
      <c r="V26" s="16"/>
      <c r="W26" s="16"/>
      <c r="X26" s="77">
        <v>21</v>
      </c>
      <c r="Y26" s="692" t="s">
        <v>2309</v>
      </c>
      <c r="Z26" s="77" t="s">
        <v>2310</v>
      </c>
      <c r="AA26" s="77" t="s">
        <v>1501</v>
      </c>
      <c r="AB26" s="16"/>
      <c r="AC26" s="77">
        <v>21</v>
      </c>
      <c r="AD26" s="77" t="s">
        <v>1719</v>
      </c>
      <c r="AE26" s="77" t="s">
        <v>1720</v>
      </c>
      <c r="AF26" s="77" t="s">
        <v>1501</v>
      </c>
    </row>
    <row r="27" spans="1:32" ht="12">
      <c r="A27" s="16"/>
      <c r="B27" s="16"/>
      <c r="C27" s="16"/>
      <c r="D27" s="16"/>
      <c r="E27" s="16"/>
      <c r="F27" s="16"/>
      <c r="G27" s="16"/>
      <c r="H27" s="16"/>
      <c r="I27" s="16"/>
      <c r="J27" s="16"/>
      <c r="K27" s="1044"/>
      <c r="L27" s="1044"/>
      <c r="M27" s="1044"/>
      <c r="N27" s="988">
        <v>22</v>
      </c>
      <c r="O27" s="77" t="s">
        <v>2332</v>
      </c>
      <c r="P27" s="77" t="s">
        <v>2333</v>
      </c>
      <c r="Q27" s="77" t="s">
        <v>1501</v>
      </c>
      <c r="R27" s="16"/>
      <c r="S27" s="16"/>
      <c r="T27" s="16"/>
      <c r="U27" s="16"/>
      <c r="V27" s="16"/>
      <c r="W27" s="16"/>
      <c r="X27" s="77">
        <v>22</v>
      </c>
      <c r="Y27" s="692" t="s">
        <v>2332</v>
      </c>
      <c r="Z27" s="77" t="s">
        <v>2333</v>
      </c>
      <c r="AA27" s="77" t="s">
        <v>1501</v>
      </c>
      <c r="AB27" s="16"/>
      <c r="AC27" s="77">
        <v>22</v>
      </c>
      <c r="AD27" s="77" t="s">
        <v>1722</v>
      </c>
      <c r="AE27" s="77" t="s">
        <v>1723</v>
      </c>
      <c r="AF27" s="77" t="s">
        <v>1501</v>
      </c>
    </row>
    <row r="28" spans="1:32" ht="12">
      <c r="A28" s="16"/>
      <c r="B28" s="16"/>
      <c r="C28" s="16"/>
      <c r="D28" s="16"/>
      <c r="E28" s="16"/>
      <c r="F28" s="16"/>
      <c r="G28" s="16"/>
      <c r="H28" s="16"/>
      <c r="I28" s="16"/>
      <c r="J28" s="16"/>
      <c r="K28" s="1044"/>
      <c r="L28" s="1044"/>
      <c r="M28" s="1044"/>
      <c r="N28" s="988">
        <v>23</v>
      </c>
      <c r="O28" s="77" t="s">
        <v>2355</v>
      </c>
      <c r="P28" s="77" t="s">
        <v>2356</v>
      </c>
      <c r="Q28" s="77" t="s">
        <v>1501</v>
      </c>
      <c r="R28" s="16"/>
      <c r="S28" s="16"/>
      <c r="T28" s="16"/>
      <c r="U28" s="16"/>
      <c r="V28" s="16"/>
      <c r="W28" s="16"/>
      <c r="X28" s="77">
        <v>23</v>
      </c>
      <c r="Y28" s="692" t="s">
        <v>2355</v>
      </c>
      <c r="Z28" s="77" t="s">
        <v>2356</v>
      </c>
      <c r="AA28" s="77" t="s">
        <v>1501</v>
      </c>
      <c r="AB28" s="16"/>
      <c r="AC28" s="77">
        <v>23</v>
      </c>
      <c r="AD28" s="77" t="s">
        <v>1725</v>
      </c>
      <c r="AE28" s="77" t="s">
        <v>1726</v>
      </c>
      <c r="AF28" s="77" t="s">
        <v>1501</v>
      </c>
    </row>
    <row r="29" spans="1:32" ht="12">
      <c r="A29" s="16"/>
      <c r="B29" s="16"/>
      <c r="C29" s="16"/>
      <c r="D29" s="16"/>
      <c r="E29" s="16"/>
      <c r="F29" s="16"/>
      <c r="G29" s="16"/>
      <c r="H29" s="16"/>
      <c r="I29" s="16"/>
      <c r="J29" s="16"/>
      <c r="K29" s="1044"/>
      <c r="L29" s="1044"/>
      <c r="M29" s="1044"/>
      <c r="N29" s="988">
        <v>24</v>
      </c>
      <c r="O29" s="77" t="s">
        <v>2378</v>
      </c>
      <c r="P29" s="77" t="s">
        <v>2379</v>
      </c>
      <c r="Q29" s="77" t="s">
        <v>1501</v>
      </c>
      <c r="R29" s="16"/>
      <c r="S29" s="16"/>
      <c r="T29" s="16"/>
      <c r="U29" s="16"/>
      <c r="V29" s="16"/>
      <c r="W29" s="16"/>
      <c r="X29" s="77">
        <v>24</v>
      </c>
      <c r="Y29" s="692" t="s">
        <v>2378</v>
      </c>
      <c r="Z29" s="77" t="s">
        <v>2379</v>
      </c>
      <c r="AA29" s="77" t="s">
        <v>1501</v>
      </c>
      <c r="AB29" s="16"/>
      <c r="AC29" s="77">
        <v>24</v>
      </c>
      <c r="AD29" s="77" t="s">
        <v>1728</v>
      </c>
      <c r="AE29" s="77" t="s">
        <v>1729</v>
      </c>
      <c r="AF29" s="77" t="s">
        <v>1501</v>
      </c>
    </row>
    <row r="30" spans="1:32" ht="12">
      <c r="A30" s="16"/>
      <c r="B30" s="16"/>
      <c r="C30" s="16"/>
      <c r="D30" s="16"/>
      <c r="E30" s="16"/>
      <c r="F30" s="16"/>
      <c r="G30" s="16"/>
      <c r="H30" s="16"/>
      <c r="I30" s="16"/>
      <c r="J30" s="16"/>
      <c r="K30" s="1044"/>
      <c r="L30" s="1044"/>
      <c r="M30" s="1044"/>
      <c r="N30" s="988">
        <v>25</v>
      </c>
      <c r="O30" s="77" t="s">
        <v>2401</v>
      </c>
      <c r="P30" s="77" t="s">
        <v>2402</v>
      </c>
      <c r="Q30" s="77" t="s">
        <v>1501</v>
      </c>
      <c r="R30" s="16"/>
      <c r="S30" s="16"/>
      <c r="T30" s="16"/>
      <c r="U30" s="16"/>
      <c r="V30" s="16"/>
      <c r="W30" s="16"/>
      <c r="X30" s="77">
        <v>25</v>
      </c>
      <c r="Y30" s="692" t="s">
        <v>2401</v>
      </c>
      <c r="Z30" s="77" t="s">
        <v>2402</v>
      </c>
      <c r="AA30" s="77" t="s">
        <v>1501</v>
      </c>
      <c r="AB30" s="16"/>
      <c r="AC30" s="77">
        <v>25</v>
      </c>
      <c r="AD30" s="77" t="s">
        <v>1731</v>
      </c>
      <c r="AE30" s="77" t="s">
        <v>1732</v>
      </c>
      <c r="AF30" s="77" t="s">
        <v>1501</v>
      </c>
    </row>
    <row r="31" spans="1:32" ht="12">
      <c r="A31" s="16"/>
      <c r="B31" s="16"/>
      <c r="C31" s="16"/>
      <c r="D31" s="16"/>
      <c r="E31" s="16"/>
      <c r="F31" s="16"/>
      <c r="G31" s="16"/>
      <c r="H31" s="16"/>
      <c r="I31" s="16"/>
      <c r="J31" s="16"/>
      <c r="K31" s="1044"/>
      <c r="L31" s="1044"/>
      <c r="M31" s="1044"/>
      <c r="N31" s="988">
        <v>26</v>
      </c>
      <c r="O31" s="77" t="s">
        <v>2424</v>
      </c>
      <c r="P31" s="77" t="s">
        <v>2425</v>
      </c>
      <c r="Q31" s="77" t="s">
        <v>1501</v>
      </c>
      <c r="R31" s="16"/>
      <c r="S31" s="16"/>
      <c r="T31" s="16"/>
      <c r="U31" s="16"/>
      <c r="V31" s="16"/>
      <c r="W31" s="16"/>
      <c r="X31" s="77">
        <v>26</v>
      </c>
      <c r="Y31" s="692" t="s">
        <v>2424</v>
      </c>
      <c r="Z31" s="77" t="s">
        <v>2425</v>
      </c>
      <c r="AA31" s="77" t="s">
        <v>1501</v>
      </c>
      <c r="AB31" s="16"/>
      <c r="AC31" s="77">
        <v>26</v>
      </c>
      <c r="AD31" s="77" t="s">
        <v>1734</v>
      </c>
      <c r="AE31" s="77" t="s">
        <v>1735</v>
      </c>
      <c r="AF31" s="77" t="s">
        <v>1501</v>
      </c>
    </row>
    <row r="32" spans="1:32" ht="12">
      <c r="A32" s="16"/>
      <c r="B32" s="16"/>
      <c r="C32" s="16"/>
      <c r="D32" s="16"/>
      <c r="E32" s="16"/>
      <c r="F32" s="16"/>
      <c r="G32" s="16"/>
      <c r="H32" s="16"/>
      <c r="I32" s="16"/>
      <c r="J32" s="16"/>
      <c r="K32" s="1044"/>
      <c r="L32" s="1044"/>
      <c r="M32" s="1044"/>
      <c r="N32" s="988">
        <v>27</v>
      </c>
      <c r="O32" s="77" t="s">
        <v>2447</v>
      </c>
      <c r="P32" s="77" t="s">
        <v>2448</v>
      </c>
      <c r="Q32" s="77" t="s">
        <v>1501</v>
      </c>
      <c r="R32" s="16"/>
      <c r="S32" s="16"/>
      <c r="T32" s="16"/>
      <c r="U32" s="16"/>
      <c r="V32" s="16"/>
      <c r="W32" s="16"/>
      <c r="X32" s="77">
        <v>27</v>
      </c>
      <c r="Y32" s="692" t="s">
        <v>2447</v>
      </c>
      <c r="Z32" s="77" t="s">
        <v>2448</v>
      </c>
      <c r="AA32" s="77" t="s">
        <v>1501</v>
      </c>
      <c r="AB32" s="16"/>
      <c r="AC32" s="77">
        <v>27</v>
      </c>
      <c r="AD32" s="77" t="s">
        <v>1737</v>
      </c>
      <c r="AE32" s="77" t="s">
        <v>1738</v>
      </c>
      <c r="AF32" s="77" t="s">
        <v>1501</v>
      </c>
    </row>
    <row r="33" spans="1:32" ht="12">
      <c r="A33" s="16"/>
      <c r="B33" s="16"/>
      <c r="C33" s="16"/>
      <c r="D33" s="16"/>
      <c r="E33" s="16"/>
      <c r="F33" s="16"/>
      <c r="G33" s="16"/>
      <c r="H33" s="16"/>
      <c r="I33" s="16"/>
      <c r="J33" s="16"/>
      <c r="K33" s="1044"/>
      <c r="L33" s="1044"/>
      <c r="M33" s="1044"/>
      <c r="N33" s="988">
        <v>28</v>
      </c>
      <c r="O33" s="77" t="s">
        <v>2470</v>
      </c>
      <c r="P33" s="77" t="s">
        <v>2471</v>
      </c>
      <c r="Q33" s="77" t="s">
        <v>1501</v>
      </c>
      <c r="R33" s="16"/>
      <c r="S33" s="16"/>
      <c r="T33" s="16"/>
      <c r="U33" s="16"/>
      <c r="V33" s="16"/>
      <c r="W33" s="16"/>
      <c r="X33" s="77">
        <v>28</v>
      </c>
      <c r="Y33" s="692" t="s">
        <v>2470</v>
      </c>
      <c r="Z33" s="77" t="s">
        <v>2471</v>
      </c>
      <c r="AA33" s="77" t="s">
        <v>1501</v>
      </c>
      <c r="AB33" s="16"/>
      <c r="AC33" s="77">
        <v>28</v>
      </c>
      <c r="AD33" s="77" t="s">
        <v>1740</v>
      </c>
      <c r="AE33" s="77" t="s">
        <v>1741</v>
      </c>
      <c r="AF33" s="77" t="s">
        <v>1501</v>
      </c>
    </row>
    <row r="34" spans="1:32" ht="12">
      <c r="A34" s="16"/>
      <c r="B34" s="16"/>
      <c r="C34" s="16"/>
      <c r="D34" s="16"/>
      <c r="E34" s="16"/>
      <c r="F34" s="16"/>
      <c r="G34" s="16"/>
      <c r="H34" s="16"/>
      <c r="I34" s="16"/>
      <c r="J34" s="16"/>
      <c r="K34" s="1044"/>
      <c r="L34" s="1044"/>
      <c r="M34" s="1044"/>
      <c r="N34" s="988">
        <v>29</v>
      </c>
      <c r="O34" s="77" t="s">
        <v>2493</v>
      </c>
      <c r="P34" s="77" t="s">
        <v>1859</v>
      </c>
      <c r="Q34" s="77" t="s">
        <v>1501</v>
      </c>
      <c r="R34" s="16"/>
      <c r="S34" s="16"/>
      <c r="T34" s="16"/>
      <c r="U34" s="16"/>
      <c r="V34" s="16"/>
      <c r="W34" s="16"/>
      <c r="X34" s="77">
        <v>29</v>
      </c>
      <c r="Y34" s="692" t="s">
        <v>2493</v>
      </c>
      <c r="Z34" s="77" t="s">
        <v>1859</v>
      </c>
      <c r="AA34" s="77" t="s">
        <v>1501</v>
      </c>
      <c r="AB34" s="16"/>
      <c r="AC34" s="77">
        <v>29</v>
      </c>
      <c r="AD34" s="77" t="s">
        <v>1743</v>
      </c>
      <c r="AE34" s="77" t="s">
        <v>1744</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1746</v>
      </c>
      <c r="AE35" s="77" t="s">
        <v>1747</v>
      </c>
      <c r="AF35" s="77" t="s">
        <v>1501</v>
      </c>
    </row>
    <row r="36" spans="1:32" ht="12">
      <c r="A36" s="16"/>
      <c r="B36" s="16"/>
      <c r="C36" s="16"/>
      <c r="D36" s="16"/>
      <c r="E36" s="16"/>
      <c r="F36" s="16"/>
      <c r="G36" s="16"/>
      <c r="H36" s="16"/>
      <c r="I36" s="16"/>
      <c r="J36" s="16"/>
      <c r="K36" s="1044"/>
      <c r="L36" s="1044"/>
      <c r="M36" s="1044"/>
      <c r="N36" s="988">
        <v>31</v>
      </c>
      <c r="O36" s="77" t="s">
        <v>1556</v>
      </c>
      <c r="P36" s="77" t="s">
        <v>1557</v>
      </c>
      <c r="Q36" s="77" t="s">
        <v>1508</v>
      </c>
      <c r="R36" s="16"/>
      <c r="S36" s="16"/>
      <c r="T36" s="16"/>
      <c r="U36" s="16"/>
      <c r="V36" s="16"/>
      <c r="W36" s="16"/>
      <c r="X36" s="77">
        <v>31</v>
      </c>
      <c r="Y36" s="692">
        <v>0</v>
      </c>
      <c r="Z36" s="77">
        <v>0</v>
      </c>
      <c r="AA36" s="77">
        <v>0</v>
      </c>
      <c r="AB36" s="16"/>
      <c r="AC36" s="77">
        <v>31</v>
      </c>
      <c r="AD36" s="77" t="s">
        <v>1749</v>
      </c>
      <c r="AE36" s="77" t="s">
        <v>1750</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1752</v>
      </c>
      <c r="AE37" s="77" t="s">
        <v>1753</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1755</v>
      </c>
      <c r="AE38" s="77" t="s">
        <v>1756</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1758</v>
      </c>
      <c r="AE39" s="77" t="s">
        <v>1759</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1761</v>
      </c>
      <c r="AE40" s="77" t="s">
        <v>1762</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1764</v>
      </c>
      <c r="AE41" s="77" t="s">
        <v>1765</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1767</v>
      </c>
      <c r="AE42" s="77" t="s">
        <v>1768</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1770</v>
      </c>
      <c r="AE43" s="77" t="s">
        <v>1771</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1773</v>
      </c>
      <c r="AE44" s="77" t="s">
        <v>1774</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1776</v>
      </c>
      <c r="AE45" s="77" t="s">
        <v>1777</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1779</v>
      </c>
      <c r="AE46" s="77" t="s">
        <v>1780</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1782</v>
      </c>
      <c r="AE47" s="77" t="s">
        <v>1783</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1785</v>
      </c>
      <c r="AE48" s="77" t="s">
        <v>1786</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1788</v>
      </c>
      <c r="AE49" s="77" t="s">
        <v>1789</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1791</v>
      </c>
      <c r="AE50" s="77" t="s">
        <v>1792</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1794</v>
      </c>
      <c r="AE51" s="77" t="s">
        <v>1795</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1797</v>
      </c>
      <c r="AE52" s="77" t="s">
        <v>1798</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1800</v>
      </c>
      <c r="AE53" s="77" t="s">
        <v>1801</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1803</v>
      </c>
      <c r="AE54" s="77" t="s">
        <v>1804</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1806</v>
      </c>
      <c r="AE55" s="77" t="s">
        <v>1807</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1809</v>
      </c>
      <c r="AE56" s="77" t="s">
        <v>1810</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01</v>
      </c>
      <c r="I4" s="70" t="str">
        <f>HLOOKUP(I3,比較地域マスタ!$E$5:$L$6,2,0)</f>
        <v>北海道</v>
      </c>
      <c r="J4" s="70" t="str">
        <f>HLOOKUP(J3,比較地域マスタ!$E$5:$L$6,2,0)</f>
        <v>紋別市</v>
      </c>
      <c r="K4" s="70" t="str">
        <f>HLOOKUP(K3,比較地域マスタ!$E$5:$L$6,2,0)</f>
        <v>01219</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紋別市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153.43794783677478</v>
      </c>
      <c r="BB5" s="29"/>
      <c r="BC5" s="17"/>
      <c r="BD5" s="1005">
        <f>SUM(BC6:BC8)</f>
        <v>166.92367905736828</v>
      </c>
      <c r="BE5" s="29"/>
      <c r="BF5" s="17"/>
      <c r="BG5" s="1005">
        <f>AK35</f>
        <v>186.6058487422099</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139.60166767089689</v>
      </c>
      <c r="BA6" s="17"/>
      <c r="BB6" s="29"/>
      <c r="BC6" s="1005">
        <f>O32</f>
        <v>152.92975468722699</v>
      </c>
      <c r="BD6" s="17"/>
      <c r="BE6" s="29"/>
      <c r="BF6" s="1005">
        <f>AK36</f>
        <v>171.91889093881514</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4.0388565593976331</v>
      </c>
      <c r="BA7" s="17"/>
      <c r="BB7" s="29"/>
      <c r="BC7" s="1005">
        <f>O33</f>
        <v>2.9011284786749201</v>
      </c>
      <c r="BD7" s="17"/>
      <c r="BE7" s="29"/>
      <c r="BF7" s="1005">
        <f t="shared" ref="BF7:BF8" si="0">AK37</f>
        <v>2.3621974682710007</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9.7974236064802636</v>
      </c>
      <c r="BA8" s="17"/>
      <c r="BB8" s="29"/>
      <c r="BC8" s="1005">
        <f>O34</f>
        <v>11.09279589146634</v>
      </c>
      <c r="BD8" s="17"/>
      <c r="BE8" s="29"/>
      <c r="BF8" s="1005">
        <f t="shared" si="0"/>
        <v>12.324760335123745</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323.98892873280147</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47.747153022609602</v>
      </c>
      <c r="BA9" s="1005">
        <f>AZ9</f>
        <v>47.747153022609602</v>
      </c>
      <c r="BB9" s="29"/>
      <c r="BC9" s="1005">
        <f>O35</f>
        <v>51.850165100709773</v>
      </c>
      <c r="BD9" s="1005">
        <f>BC9</f>
        <v>51.850165100709773</v>
      </c>
      <c r="BE9" s="29"/>
      <c r="BF9" s="1005">
        <f>AK39</f>
        <v>35.193733014650093</v>
      </c>
      <c r="BG9" s="1005">
        <f>AK39</f>
        <v>35.193733014650093</v>
      </c>
      <c r="BH9" s="29"/>
    </row>
    <row r="10" spans="1:62" ht="17.100000000000001" customHeight="1" thickBot="1">
      <c r="B10" s="323"/>
      <c r="C10" s="324"/>
      <c r="D10" s="326"/>
      <c r="E10" s="326"/>
      <c r="F10" s="326"/>
      <c r="G10" s="325"/>
      <c r="H10" s="325"/>
      <c r="I10" s="326"/>
      <c r="J10" s="327"/>
      <c r="K10" s="334"/>
      <c r="L10" s="246" t="s">
        <v>114</v>
      </c>
      <c r="M10" s="246"/>
      <c r="N10" s="563"/>
      <c r="O10" s="906">
        <f>SUM(O11:O13)</f>
        <v>153.43794783677478</v>
      </c>
      <c r="P10" s="453">
        <f t="shared" ref="P10:P22" si="1">O10/$O$9</f>
        <v>0.4735900959236708</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60.393854013570483</v>
      </c>
      <c r="BA10" s="1005">
        <f>AZ10</f>
        <v>60.393854013570483</v>
      </c>
      <c r="BB10" s="29"/>
      <c r="BC10" s="1005">
        <f>O36</f>
        <v>65.856858922985197</v>
      </c>
      <c r="BD10" s="1005">
        <f>BC10</f>
        <v>65.856858922985197</v>
      </c>
      <c r="BE10" s="29"/>
      <c r="BF10" s="1005">
        <f>AK40</f>
        <v>50.424356436283126</v>
      </c>
      <c r="BG10" s="1005">
        <f>AK40</f>
        <v>50.424356436283126</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139.60166767089689</v>
      </c>
      <c r="P11" s="454">
        <f t="shared" si="1"/>
        <v>0.43088406822082637</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62.409973859846595</v>
      </c>
      <c r="BB11" s="29"/>
      <c r="BC11" s="1005"/>
      <c r="BD11" s="1005">
        <f>SUM(BC12:BC14)</f>
        <v>54.064531109488399</v>
      </c>
      <c r="BE11" s="29"/>
      <c r="BF11" s="17"/>
      <c r="BG11" s="1005">
        <f>AK41</f>
        <v>44.973667228452122</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4.0388565593976331</v>
      </c>
      <c r="P12" s="454">
        <f t="shared" si="1"/>
        <v>1.2466032636345234E-2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57.604884954440607</v>
      </c>
      <c r="BA12" s="17"/>
      <c r="BB12" s="29"/>
      <c r="BC12" s="1005">
        <f>O38</f>
        <v>49.265805885070826</v>
      </c>
      <c r="BD12" s="17"/>
      <c r="BE12" s="29"/>
      <c r="BF12" s="1005">
        <f>AK42</f>
        <v>40.780074787684114</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9.7974236064802636</v>
      </c>
      <c r="P13" s="454">
        <f t="shared" si="1"/>
        <v>3.0239995066499159E-2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1.5552201385947</v>
      </c>
      <c r="BA13" s="17"/>
      <c r="BB13" s="29"/>
      <c r="BC13" s="1005">
        <f>O41</f>
        <v>1.8595342920101501</v>
      </c>
      <c r="BD13" s="17"/>
      <c r="BE13" s="29"/>
      <c r="BF13" s="1005">
        <f>AK45</f>
        <v>1.2137784128110634</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47.747153022609602</v>
      </c>
      <c r="P14" s="453">
        <f t="shared" si="1"/>
        <v>0.14737279205607484</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3.2498687668112911</v>
      </c>
      <c r="BA14" s="17"/>
      <c r="BB14" s="29"/>
      <c r="BC14" s="1005">
        <f>O42</f>
        <v>2.9391909324074201</v>
      </c>
      <c r="BD14" s="17"/>
      <c r="BE14" s="29"/>
      <c r="BF14" s="1005">
        <f t="shared" ref="BF14" si="2">AK46</f>
        <v>2.9798140279569396</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60.393854013570483</v>
      </c>
      <c r="P15" s="453">
        <f t="shared" si="1"/>
        <v>0.18640715363264218</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v>
      </c>
      <c r="BA15" s="1005">
        <f>AZ15</f>
        <v>0</v>
      </c>
      <c r="BB15" s="29"/>
      <c r="BC15" s="1005">
        <f>O43</f>
        <v>2.9127191975706541</v>
      </c>
      <c r="BD15" s="1005">
        <f>BC15</f>
        <v>2.9127191975706541</v>
      </c>
      <c r="BE15" s="29"/>
      <c r="BF15" s="1005">
        <f>AK47</f>
        <v>3.3994154553839979</v>
      </c>
      <c r="BG15" s="1005">
        <f>AK47</f>
        <v>3.3994154553839979</v>
      </c>
      <c r="BH15" s="29"/>
    </row>
    <row r="16" spans="1:62" ht="17.100000000000001" customHeight="1" thickBot="1">
      <c r="B16" s="323"/>
      <c r="C16" s="324"/>
      <c r="D16" s="326"/>
      <c r="E16" s="326"/>
      <c r="F16" s="326"/>
      <c r="G16" s="325"/>
      <c r="H16" s="325"/>
      <c r="I16" s="326"/>
      <c r="J16" s="327"/>
      <c r="K16" s="335"/>
      <c r="L16" s="246" t="s">
        <v>128</v>
      </c>
      <c r="M16" s="344"/>
      <c r="N16" s="345"/>
      <c r="O16" s="906">
        <f>SUM(O18:O21)</f>
        <v>62.409973859846595</v>
      </c>
      <c r="P16" s="453">
        <f t="shared" si="1"/>
        <v>0.19262995838761218</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57.604884954440607</v>
      </c>
      <c r="P17" s="454">
        <f t="shared" si="1"/>
        <v>0.17779893028983165</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30.153410864081799</v>
      </c>
      <c r="P18" s="454">
        <f t="shared" si="1"/>
        <v>9.3069263144327286E-2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27.451474090358811</v>
      </c>
      <c r="P19" s="454">
        <f t="shared" si="1"/>
        <v>8.4729667145504395E-2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1.5552201385947</v>
      </c>
      <c r="P20" s="454">
        <f t="shared" si="1"/>
        <v>4.8002261826585848E-3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3.2498687668112911</v>
      </c>
      <c r="P21" s="454">
        <f t="shared" si="1"/>
        <v>1.0030801915121941E-2</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v>
      </c>
      <c r="P22" s="612">
        <f t="shared" si="1"/>
        <v>0</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146.49114697836248</v>
      </c>
      <c r="AZ22" s="1005">
        <f t="shared" si="3"/>
        <v>128.54358470168748</v>
      </c>
      <c r="BA22" s="1005">
        <f t="shared" si="3"/>
        <v>144.71562652389878</v>
      </c>
      <c r="BB22" s="1005">
        <f t="shared" si="3"/>
        <v>152.17065683934158</v>
      </c>
      <c r="BC22" s="1005">
        <f t="shared" si="3"/>
        <v>166.92367905736828</v>
      </c>
      <c r="BD22" s="1005">
        <f t="shared" si="3"/>
        <v>135.38859477381794</v>
      </c>
      <c r="BE22" s="1005">
        <f t="shared" si="3"/>
        <v>136.68545133545419</v>
      </c>
      <c r="BF22" s="1005">
        <f t="shared" si="3"/>
        <v>154.99867633599294</v>
      </c>
      <c r="BG22" s="1005">
        <f t="shared" si="3"/>
        <v>157.67867780118129</v>
      </c>
      <c r="BH22" s="1005">
        <f t="shared" si="3"/>
        <v>144.45849607980935</v>
      </c>
      <c r="BI22" s="1005">
        <f t="shared" si="3"/>
        <v>153.30466480602342</v>
      </c>
      <c r="BJ22" s="1005">
        <f t="shared" si="3"/>
        <v>163.8520539791528</v>
      </c>
      <c r="BK22" s="1005">
        <f t="shared" si="3"/>
        <v>207.23429566113592</v>
      </c>
      <c r="BL22" s="1005">
        <f t="shared" si="3"/>
        <v>186.6058487422099</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39.695824377757397</v>
      </c>
      <c r="AZ23" s="1005">
        <f t="shared" ref="AZ23:BL23" si="4">Y39</f>
        <v>35.53329910903247</v>
      </c>
      <c r="BA23" s="1005">
        <f t="shared" si="4"/>
        <v>44.888546765070899</v>
      </c>
      <c r="BB23" s="1005">
        <f t="shared" si="4"/>
        <v>55.751432456180822</v>
      </c>
      <c r="BC23" s="1005">
        <f t="shared" si="4"/>
        <v>51.850165100709773</v>
      </c>
      <c r="BD23" s="1005">
        <f t="shared" si="4"/>
        <v>51.422351887384039</v>
      </c>
      <c r="BE23" s="1005">
        <f t="shared" si="4"/>
        <v>49.754871136886727</v>
      </c>
      <c r="BF23" s="1005">
        <f t="shared" si="4"/>
        <v>42.659031743120515</v>
      </c>
      <c r="BG23" s="1005">
        <f t="shared" si="4"/>
        <v>42.77378327947735</v>
      </c>
      <c r="BH23" s="1005">
        <f t="shared" si="4"/>
        <v>42.984746845677698</v>
      </c>
      <c r="BI23" s="1005">
        <f t="shared" si="4"/>
        <v>38.561221062361334</v>
      </c>
      <c r="BJ23" s="1005">
        <f t="shared" si="4"/>
        <v>33.988032512427175</v>
      </c>
      <c r="BK23" s="1005">
        <f t="shared" si="4"/>
        <v>34.518806410833392</v>
      </c>
      <c r="BL23" s="1005">
        <f t="shared" si="4"/>
        <v>35.193733014650093</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51.804035104695153</v>
      </c>
      <c r="AZ24" s="1005">
        <f t="shared" ref="AZ24:BL24" si="5">Y40</f>
        <v>50.697834501297073</v>
      </c>
      <c r="BA24" s="1005">
        <f t="shared" si="5"/>
        <v>61.185186081553127</v>
      </c>
      <c r="BB24" s="1005">
        <f t="shared" si="5"/>
        <v>68.142646295442603</v>
      </c>
      <c r="BC24" s="1005">
        <f t="shared" si="5"/>
        <v>65.856858922985197</v>
      </c>
      <c r="BD24" s="1005">
        <f t="shared" si="5"/>
        <v>69.26803487742545</v>
      </c>
      <c r="BE24" s="1005">
        <f t="shared" si="5"/>
        <v>63.43003906350522</v>
      </c>
      <c r="BF24" s="1005">
        <f t="shared" si="5"/>
        <v>64.142552850798765</v>
      </c>
      <c r="BG24" s="1005">
        <f t="shared" si="5"/>
        <v>62.657912756291914</v>
      </c>
      <c r="BH24" s="1005">
        <f t="shared" si="5"/>
        <v>57.151493134801278</v>
      </c>
      <c r="BI24" s="1005">
        <f t="shared" si="5"/>
        <v>57.236502179371243</v>
      </c>
      <c r="BJ24" s="1005">
        <f t="shared" si="5"/>
        <v>52.553839631398198</v>
      </c>
      <c r="BK24" s="1005">
        <f t="shared" si="5"/>
        <v>51.244637157629207</v>
      </c>
      <c r="BL24" s="1005">
        <f t="shared" si="5"/>
        <v>50.424356436283126</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55.863070240466236</v>
      </c>
      <c r="AZ25" s="1005">
        <f t="shared" ref="AZ25:BL25" si="6">Y41</f>
        <v>56.562305866579578</v>
      </c>
      <c r="BA25" s="1005">
        <f t="shared" si="6"/>
        <v>55.445109397401403</v>
      </c>
      <c r="BB25" s="1005">
        <f t="shared" si="6"/>
        <v>54.821416899928025</v>
      </c>
      <c r="BC25" s="1005">
        <f t="shared" si="6"/>
        <v>54.064531109488399</v>
      </c>
      <c r="BD25" s="1005">
        <f t="shared" si="6"/>
        <v>52.201617123876204</v>
      </c>
      <c r="BE25" s="1005">
        <f t="shared" si="6"/>
        <v>51.218497355963223</v>
      </c>
      <c r="BF25" s="1005">
        <f t="shared" si="6"/>
        <v>51.940723026784759</v>
      </c>
      <c r="BG25" s="1005">
        <f t="shared" si="6"/>
        <v>51.461058660532949</v>
      </c>
      <c r="BH25" s="1005">
        <f t="shared" si="6"/>
        <v>50.642063417276304</v>
      </c>
      <c r="BI25" s="1005">
        <f t="shared" si="6"/>
        <v>48.155580396667659</v>
      </c>
      <c r="BJ25" s="1005">
        <f t="shared" si="6"/>
        <v>43.698558141067544</v>
      </c>
      <c r="BK25" s="1005">
        <f t="shared" si="6"/>
        <v>44.222067748192472</v>
      </c>
      <c r="BL25" s="1005">
        <f t="shared" si="6"/>
        <v>44.973667228452122</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v>
      </c>
      <c r="AZ26" s="1005">
        <f t="shared" si="7"/>
        <v>0</v>
      </c>
      <c r="BA26" s="1005">
        <f t="shared" si="7"/>
        <v>0</v>
      </c>
      <c r="BB26" s="1005">
        <f t="shared" si="7"/>
        <v>0</v>
      </c>
      <c r="BC26" s="1005">
        <f t="shared" si="7"/>
        <v>2.9127191975706541</v>
      </c>
      <c r="BD26" s="1005">
        <f t="shared" si="7"/>
        <v>2.561190449871225</v>
      </c>
      <c r="BE26" s="1005">
        <f t="shared" si="7"/>
        <v>2.0478690341413959</v>
      </c>
      <c r="BF26" s="1005">
        <f t="shared" si="7"/>
        <v>2.2039667513070831</v>
      </c>
      <c r="BG26" s="1005">
        <f t="shared" si="7"/>
        <v>2.1869619157151114</v>
      </c>
      <c r="BH26" s="1005">
        <f t="shared" si="7"/>
        <v>2.9435609030369707</v>
      </c>
      <c r="BI26" s="1005">
        <f t="shared" si="7"/>
        <v>2.6759513993862929</v>
      </c>
      <c r="BJ26" s="1005">
        <f t="shared" si="7"/>
        <v>2.4814276625981928</v>
      </c>
      <c r="BK26" s="1005">
        <f t="shared" si="7"/>
        <v>2.786579113410133</v>
      </c>
      <c r="BL26" s="1005">
        <f t="shared" si="7"/>
        <v>3.3994154553839979</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293.85407670128126</v>
      </c>
      <c r="AZ27" s="1005">
        <f t="shared" si="8"/>
        <v>271.33702417859661</v>
      </c>
      <c r="BA27" s="1005">
        <f t="shared" si="8"/>
        <v>306.23446876792417</v>
      </c>
      <c r="BB27" s="1005">
        <f t="shared" si="8"/>
        <v>330.88615249089304</v>
      </c>
      <c r="BC27" s="1005">
        <f t="shared" si="8"/>
        <v>341.60795338812233</v>
      </c>
      <c r="BD27" s="1005">
        <f t="shared" si="8"/>
        <v>310.84178911237484</v>
      </c>
      <c r="BE27" s="1005">
        <f t="shared" si="8"/>
        <v>303.13672792595077</v>
      </c>
      <c r="BF27" s="1005">
        <f t="shared" si="8"/>
        <v>315.94495070800406</v>
      </c>
      <c r="BG27" s="1005">
        <f t="shared" si="8"/>
        <v>316.75839441319863</v>
      </c>
      <c r="BH27" s="1005">
        <f t="shared" si="8"/>
        <v>298.18036038060166</v>
      </c>
      <c r="BI27" s="1005">
        <f t="shared" si="8"/>
        <v>299.93391984380997</v>
      </c>
      <c r="BJ27" s="1005">
        <f t="shared" si="8"/>
        <v>296.57391192664392</v>
      </c>
      <c r="BK27" s="1005">
        <f t="shared" si="8"/>
        <v>340.00638609120114</v>
      </c>
      <c r="BL27" s="1005">
        <f t="shared" si="8"/>
        <v>320.59702087697923</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341.60795338812233</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166.92367905736828</v>
      </c>
      <c r="P31" s="453">
        <f t="shared" ref="P31:P43" si="9">O31/$O$30</f>
        <v>0.48864107934780948</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152.92975468722699</v>
      </c>
      <c r="P32" s="454">
        <f t="shared" si="9"/>
        <v>0.44767621236696986</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2.9011284786749201</v>
      </c>
      <c r="P33" s="454">
        <f t="shared" si="9"/>
        <v>8.4925671369798731E-3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11.09279589146634</v>
      </c>
      <c r="P34" s="454">
        <f t="shared" si="9"/>
        <v>3.2472299843859652E-2</v>
      </c>
      <c r="Q34" s="328"/>
      <c r="R34" s="13"/>
      <c r="S34" s="323"/>
      <c r="T34" s="563" t="s">
        <v>112</v>
      </c>
      <c r="U34" s="332"/>
      <c r="V34" s="332"/>
      <c r="W34" s="332"/>
      <c r="X34" s="893">
        <f>X35+X39+X40+X41+X47</f>
        <v>293.85407670128126</v>
      </c>
      <c r="Y34" s="894">
        <f t="shared" ref="Y34:AK34" si="10">Y35+Y39+Y40+Y41+Y47</f>
        <v>271.33702417859661</v>
      </c>
      <c r="Z34" s="894">
        <f t="shared" si="10"/>
        <v>306.23446876792417</v>
      </c>
      <c r="AA34" s="894">
        <f t="shared" si="10"/>
        <v>330.88615249089304</v>
      </c>
      <c r="AB34" s="894">
        <f t="shared" si="10"/>
        <v>341.60795338812233</v>
      </c>
      <c r="AC34" s="894">
        <f t="shared" si="10"/>
        <v>310.84178911237484</v>
      </c>
      <c r="AD34" s="894">
        <f t="shared" si="10"/>
        <v>303.13672792595077</v>
      </c>
      <c r="AE34" s="894">
        <f t="shared" si="10"/>
        <v>315.94495070800406</v>
      </c>
      <c r="AF34" s="894">
        <f t="shared" si="10"/>
        <v>316.75839441319863</v>
      </c>
      <c r="AG34" s="894">
        <f t="shared" si="10"/>
        <v>298.18036038060166</v>
      </c>
      <c r="AH34" s="894">
        <f t="shared" si="10"/>
        <v>299.93391984380997</v>
      </c>
      <c r="AI34" s="894">
        <f t="shared" si="10"/>
        <v>296.57391192664392</v>
      </c>
      <c r="AJ34" s="894">
        <f t="shared" si="10"/>
        <v>340.00638609120114</v>
      </c>
      <c r="AK34" s="895">
        <f t="shared" si="10"/>
        <v>320.59702087697923</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51.850165100709773</v>
      </c>
      <c r="P35" s="453">
        <f t="shared" si="9"/>
        <v>0.15178266368347559</v>
      </c>
      <c r="Q35" s="328"/>
      <c r="R35" s="13"/>
      <c r="S35" s="323"/>
      <c r="T35" s="334"/>
      <c r="U35" s="246" t="s">
        <v>114</v>
      </c>
      <c r="V35" s="344"/>
      <c r="W35" s="344"/>
      <c r="X35" s="896">
        <f>SUM(X36:X38)</f>
        <v>146.49114697836248</v>
      </c>
      <c r="Y35" s="897">
        <f t="shared" ref="Y35:AK35" si="11">SUM(Y36:Y38)</f>
        <v>128.54358470168748</v>
      </c>
      <c r="Z35" s="897">
        <f t="shared" si="11"/>
        <v>144.71562652389878</v>
      </c>
      <c r="AA35" s="897">
        <f t="shared" si="11"/>
        <v>152.17065683934158</v>
      </c>
      <c r="AB35" s="897">
        <f t="shared" si="11"/>
        <v>166.92367905736828</v>
      </c>
      <c r="AC35" s="897">
        <f t="shared" si="11"/>
        <v>135.38859477381794</v>
      </c>
      <c r="AD35" s="897">
        <f t="shared" si="11"/>
        <v>136.68545133545419</v>
      </c>
      <c r="AE35" s="897">
        <f t="shared" si="11"/>
        <v>154.99867633599294</v>
      </c>
      <c r="AF35" s="897">
        <f t="shared" si="11"/>
        <v>157.67867780118129</v>
      </c>
      <c r="AG35" s="897">
        <f t="shared" si="11"/>
        <v>144.45849607980935</v>
      </c>
      <c r="AH35" s="897">
        <f t="shared" si="11"/>
        <v>153.30466480602342</v>
      </c>
      <c r="AI35" s="897">
        <f t="shared" si="11"/>
        <v>163.8520539791528</v>
      </c>
      <c r="AJ35" s="897">
        <f t="shared" si="11"/>
        <v>207.23429566113592</v>
      </c>
      <c r="AK35" s="898">
        <f t="shared" si="11"/>
        <v>186.6058487422099</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65.856858922985197</v>
      </c>
      <c r="P36" s="453">
        <f t="shared" si="9"/>
        <v>0.19278491109415438</v>
      </c>
      <c r="Q36" s="328"/>
      <c r="R36" s="13"/>
      <c r="S36" s="356" t="s">
        <v>184</v>
      </c>
      <c r="T36" s="335"/>
      <c r="U36" s="346"/>
      <c r="V36" s="336" t="s">
        <v>184</v>
      </c>
      <c r="W36" s="357"/>
      <c r="X36" s="899">
        <f>VLOOKUP(年度マスタ!$K$4&amp;"_"&amp;X$33,データシート1!$A:$BT,MATCH("aa_"&amp;$S36,データシート1!$A$1:$BT$1,0),0)</f>
        <v>129.70295100965521</v>
      </c>
      <c r="Y36" s="900">
        <f>VLOOKUP(年度マスタ!$K$4&amp;"_"&amp;Y$33,データシート1!$A:$BT,MATCH("aa_"&amp;$S36,データシート1!$A$1:$BT$1,0),0)</f>
        <v>112.97704360393691</v>
      </c>
      <c r="Z36" s="900">
        <f>VLOOKUP(年度マスタ!$K$4&amp;"_"&amp;Z$33,データシート1!$A:$BT,MATCH("aa_"&amp;$S36,データシート1!$A$1:$BT$1,0),0)</f>
        <v>129.14995612252611</v>
      </c>
      <c r="AA36" s="900">
        <f>VLOOKUP(年度マスタ!$K$4&amp;"_"&amp;AA$33,データシート1!$A:$BT,MATCH("aa_"&amp;$S36,データシート1!$A$1:$BT$1,0),0)</f>
        <v>136.09903300979161</v>
      </c>
      <c r="AB36" s="900">
        <f>VLOOKUP(年度マスタ!$K$4&amp;"_"&amp;AB$33,データシート1!$A:$BT,MATCH("aa_"&amp;$S36,データシート1!$A$1:$BT$1,0),0)</f>
        <v>152.92975468722699</v>
      </c>
      <c r="AC36" s="900">
        <f>VLOOKUP(年度マスタ!$K$4&amp;"_"&amp;AC$33,データシート1!$A:$BT,MATCH("aa_"&amp;$S36,データシート1!$A$1:$BT$1,0),0)</f>
        <v>121.94791783267701</v>
      </c>
      <c r="AD36" s="900">
        <f>VLOOKUP(年度マスタ!$K$4&amp;"_"&amp;AD$33,データシート1!$A:$BT,MATCH("aa_"&amp;$S36,データシート1!$A$1:$BT$1,0),0)</f>
        <v>122.8218631553701</v>
      </c>
      <c r="AE36" s="900">
        <f>VLOOKUP(年度マスタ!$K$4&amp;"_"&amp;AE$33,データシート1!$A:$BT,MATCH("aa_"&amp;$S36,データシート1!$A$1:$BT$1,0),0)</f>
        <v>140.47447320448282</v>
      </c>
      <c r="AF36" s="900">
        <f>VLOOKUP(年度マスタ!$K$4&amp;"_"&amp;AF$33,データシート1!$A:$BT,MATCH("aa_"&amp;$S36,データシート1!$A$1:$BT$1,0),0)</f>
        <v>144.24079276050497</v>
      </c>
      <c r="AG36" s="900">
        <f>VLOOKUP(年度マスタ!$K$4&amp;"_"&amp;AG$33,データシート1!$A:$BT,MATCH("aa_"&amp;$S36,データシート1!$A$1:$BT$1,0),0)</f>
        <v>132.09353289790221</v>
      </c>
      <c r="AH36" s="900">
        <f>VLOOKUP(年度マスタ!$K$4&amp;"_"&amp;AH$33,データシート1!$A:$BT,MATCH("aa_"&amp;$S36,データシート1!$A$1:$BT$1,0),0)</f>
        <v>141.0839772156472</v>
      </c>
      <c r="AI36" s="900">
        <f>VLOOKUP(年度マスタ!$K$4&amp;"_"&amp;AI$33,データシート1!$A:$BT,MATCH("aa_"&amp;$S36,データシート1!$A$1:$BT$1,0),0)</f>
        <v>146.22620321278779</v>
      </c>
      <c r="AJ36" s="900">
        <f>VLOOKUP(年度マスタ!$K$4&amp;"_"&amp;AJ$33,データシート1!$A:$BT,MATCH("aa_"&amp;$S36,データシート1!$A$1:$BT$1,0),0)</f>
        <v>191.01919224920383</v>
      </c>
      <c r="AK36" s="901">
        <f>VLOOKUP(年度マスタ!$K$4&amp;"_"&amp;AK$33,データシート1!$A:$BT,MATCH("aa_"&amp;$S36,データシート1!$A$1:$BT$1,0),0)</f>
        <v>171.91889093881514</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54.064531109488399</v>
      </c>
      <c r="P37" s="453">
        <f t="shared" si="9"/>
        <v>0.15826484885163747</v>
      </c>
      <c r="Q37" s="328"/>
      <c r="R37" s="13"/>
      <c r="S37" s="356" t="s">
        <v>187</v>
      </c>
      <c r="T37" s="335"/>
      <c r="U37" s="346"/>
      <c r="V37" s="336" t="s">
        <v>194</v>
      </c>
      <c r="W37" s="357"/>
      <c r="X37" s="899">
        <f>VLOOKUP(年度マスタ!$K$4&amp;"_"&amp;X$33,データシート1!$A:$BT,MATCH("aa_"&amp;$S37,データシート1!$A$1:$BT$1,0),0)</f>
        <v>2.132235425995713</v>
      </c>
      <c r="Y37" s="900">
        <f>VLOOKUP(年度マスタ!$K$4&amp;"_"&amp;Y$33,データシート1!$A:$BT,MATCH("aa_"&amp;$S37,データシート1!$A$1:$BT$1,0),0)</f>
        <v>2.2237215981140142</v>
      </c>
      <c r="Z37" s="900">
        <f>VLOOKUP(年度マスタ!$K$4&amp;"_"&amp;Z$33,データシート1!$A:$BT,MATCH("aa_"&amp;$S37,データシート1!$A$1:$BT$1,0),0)</f>
        <v>3.115847585788996</v>
      </c>
      <c r="AA37" s="900">
        <f>VLOOKUP(年度マスタ!$K$4&amp;"_"&amp;AA$33,データシート1!$A:$BT,MATCH("aa_"&amp;$S37,データシート1!$A$1:$BT$1,0),0)</f>
        <v>3.5101228139906411</v>
      </c>
      <c r="AB37" s="900">
        <f>VLOOKUP(年度マスタ!$K$4&amp;"_"&amp;AB$33,データシート1!$A:$BT,MATCH("aa_"&amp;$S37,データシート1!$A$1:$BT$1,0),0)</f>
        <v>2.9011284786749201</v>
      </c>
      <c r="AC37" s="900">
        <f>VLOOKUP(年度マスタ!$K$4&amp;"_"&amp;AC$33,データシート1!$A:$BT,MATCH("aa_"&amp;$S37,データシート1!$A$1:$BT$1,0),0)</f>
        <v>3.0320318824399699</v>
      </c>
      <c r="AD37" s="900">
        <f>VLOOKUP(年度マスタ!$K$4&amp;"_"&amp;AD$33,データシート1!$A:$BT,MATCH("aa_"&amp;$S37,データシート1!$A$1:$BT$1,0),0)</f>
        <v>2.907403387092486</v>
      </c>
      <c r="AE37" s="900">
        <f>VLOOKUP(年度マスタ!$K$4&amp;"_"&amp;AE$33,データシート1!$A:$BT,MATCH("aa_"&amp;$S37,データシート1!$A$1:$BT$1,0),0)</f>
        <v>2.7424898210397153</v>
      </c>
      <c r="AF37" s="900">
        <f>VLOOKUP(年度マスタ!$K$4&amp;"_"&amp;AF$33,データシート1!$A:$BT,MATCH("aa_"&amp;$S37,データシート1!$A$1:$BT$1,0),0)</f>
        <v>2.8024139695428478</v>
      </c>
      <c r="AG37" s="900">
        <f>VLOOKUP(年度マスタ!$K$4&amp;"_"&amp;AG$33,データシート1!$A:$BT,MATCH("aa_"&amp;$S37,データシート1!$A$1:$BT$1,0),0)</f>
        <v>2.608288360289329</v>
      </c>
      <c r="AH37" s="900">
        <f>VLOOKUP(年度マスタ!$K$4&amp;"_"&amp;AH$33,データシート1!$A:$BT,MATCH("aa_"&amp;$S37,データシート1!$A$1:$BT$1,0),0)</f>
        <v>2.4202995364722564</v>
      </c>
      <c r="AI37" s="900">
        <f>VLOOKUP(年度マスタ!$K$4&amp;"_"&amp;AI$33,データシート1!$A:$BT,MATCH("aa_"&amp;$S37,データシート1!$A$1:$BT$1,0),0)</f>
        <v>2.5636292549298458</v>
      </c>
      <c r="AJ37" s="900">
        <f>VLOOKUP(年度マスタ!$K$4&amp;"_"&amp;AJ$33,データシート1!$A:$BT,MATCH("aa_"&amp;$S37,データシート1!$A$1:$BT$1,0),0)</f>
        <v>2.4694865922262075</v>
      </c>
      <c r="AK37" s="901">
        <f>VLOOKUP(年度マスタ!$K$4&amp;"_"&amp;AK$33,データシート1!$A:$BT,MATCH("aa_"&amp;$S37,データシート1!$A$1:$BT$1,0),0)</f>
        <v>2.3621974682710007</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49.265805885070826</v>
      </c>
      <c r="P38" s="454">
        <f t="shared" si="9"/>
        <v>0.14421738544563931</v>
      </c>
      <c r="Q38" s="328"/>
      <c r="R38" s="13"/>
      <c r="S38" s="356" t="s">
        <v>188</v>
      </c>
      <c r="T38" s="335"/>
      <c r="U38" s="348"/>
      <c r="V38" s="358" t="s">
        <v>197</v>
      </c>
      <c r="W38" s="358"/>
      <c r="X38" s="899">
        <f>VLOOKUP(年度マスタ!$K$4&amp;"_"&amp;X$33,データシート1!$A:$BT,MATCH("aa_"&amp;$S38,データシート1!$A$1:$BT$1,0),0)</f>
        <v>14.65596054271156</v>
      </c>
      <c r="Y38" s="900">
        <f>VLOOKUP(年度マスタ!$K$4&amp;"_"&amp;Y$33,データシート1!$A:$BT,MATCH("aa_"&amp;$S38,データシート1!$A$1:$BT$1,0),0)</f>
        <v>13.342819499636549</v>
      </c>
      <c r="Z38" s="900">
        <f>VLOOKUP(年度マスタ!$K$4&amp;"_"&amp;Z$33,データシート1!$A:$BT,MATCH("aa_"&amp;$S38,データシート1!$A$1:$BT$1,0),0)</f>
        <v>12.44982281558368</v>
      </c>
      <c r="AA38" s="900">
        <f>VLOOKUP(年度マスタ!$K$4&amp;"_"&amp;AA$33,データシート1!$A:$BT,MATCH("aa_"&amp;$S38,データシート1!$A$1:$BT$1,0),0)</f>
        <v>12.561501015559321</v>
      </c>
      <c r="AB38" s="900">
        <f>VLOOKUP(年度マスタ!$K$4&amp;"_"&amp;AB$33,データシート1!$A:$BT,MATCH("aa_"&amp;$S38,データシート1!$A$1:$BT$1,0),0)</f>
        <v>11.09279589146634</v>
      </c>
      <c r="AC38" s="900">
        <f>VLOOKUP(年度マスタ!$K$4&amp;"_"&amp;AC$33,データシート1!$A:$BT,MATCH("aa_"&amp;$S38,データシート1!$A$1:$BT$1,0),0)</f>
        <v>10.40864505870098</v>
      </c>
      <c r="AD38" s="900">
        <f>VLOOKUP(年度マスタ!$K$4&amp;"_"&amp;AD$33,データシート1!$A:$BT,MATCH("aa_"&amp;$S38,データシート1!$A$1:$BT$1,0),0)</f>
        <v>10.9561847929916</v>
      </c>
      <c r="AE38" s="900">
        <f>VLOOKUP(年度マスタ!$K$4&amp;"_"&amp;AE$33,データシート1!$A:$BT,MATCH("aa_"&amp;$S38,データシート1!$A$1:$BT$1,0),0)</f>
        <v>11.781713310470403</v>
      </c>
      <c r="AF38" s="900">
        <f>VLOOKUP(年度マスタ!$K$4&amp;"_"&amp;AF$33,データシート1!$A:$BT,MATCH("aa_"&amp;$S38,データシート1!$A$1:$BT$1,0),0)</f>
        <v>10.635471071133479</v>
      </c>
      <c r="AG38" s="900">
        <f>VLOOKUP(年度マスタ!$K$4&amp;"_"&amp;AG$33,データシート1!$A:$BT,MATCH("aa_"&amp;$S38,データシート1!$A$1:$BT$1,0),0)</f>
        <v>9.7566748216178318</v>
      </c>
      <c r="AH38" s="900">
        <f>VLOOKUP(年度マスタ!$K$4&amp;"_"&amp;AH$33,データシート1!$A:$BT,MATCH("aa_"&amp;$S38,データシート1!$A$1:$BT$1,0),0)</f>
        <v>9.8003880539039816</v>
      </c>
      <c r="AI38" s="900">
        <f>VLOOKUP(年度マスタ!$K$4&amp;"_"&amp;AI$33,データシート1!$A:$BT,MATCH("aa_"&amp;$S38,データシート1!$A$1:$BT$1,0),0)</f>
        <v>15.062221511435144</v>
      </c>
      <c r="AJ38" s="900">
        <f>VLOOKUP(年度マスタ!$K$4&amp;"_"&amp;AJ$33,データシート1!$A:$BT,MATCH("aa_"&amp;$S38,データシート1!$A$1:$BT$1,0),0)</f>
        <v>13.745616819705869</v>
      </c>
      <c r="AK38" s="901">
        <f>VLOOKUP(年度マスタ!$K$4&amp;"_"&amp;AK$33,データシート1!$A:$BT,MATCH("aa_"&amp;$S38,データシート1!$A$1:$BT$1,0),0)</f>
        <v>12.324760335123745</v>
      </c>
      <c r="AL38" s="330"/>
      <c r="AW38" s="17" t="str">
        <f>年度マスタ!H4</f>
        <v>01</v>
      </c>
      <c r="AX38" s="17" t="s">
        <v>198</v>
      </c>
      <c r="AY38" s="17">
        <f>VLOOKUP($AW38&amp;"_"&amp;$AY$34,データシート1!$A:$BT,MATCH($AY$31&amp;"_"&amp;AY$36,データシート1!$A$1:$BT$1,0),0)</f>
        <v>11290.283591913147</v>
      </c>
      <c r="AZ38" s="17">
        <f>VLOOKUP($AW38&amp;"_"&amp;$AY$34,データシート1!$A:$BT,MATCH($AY$31&amp;"_"&amp;AZ$36,データシート1!$A$1:$BT$1,0),0)</f>
        <v>495.78797895919894</v>
      </c>
      <c r="BA38" s="17">
        <f>VLOOKUP($AW38&amp;"_"&amp;$AY$34,データシート1!$A:$BT,MATCH($AY$31&amp;"_"&amp;BA$36,データシート1!$A$1:$BT$1,0),0)</f>
        <v>1926.6780987110706</v>
      </c>
      <c r="BB38" s="17">
        <f>VLOOKUP($AW38&amp;"_"&amp;$AY$34,データシート1!$A:$BT,MATCH($AY$31&amp;"_"&amp;BB$36,データシート1!$A$1:$BT$1,0),0)</f>
        <v>9185.4950014356455</v>
      </c>
      <c r="BC38" s="17">
        <f>VLOOKUP($AW38&amp;"_"&amp;$AY$34,データシート1!$A:$BT,MATCH($AY$31&amp;"_"&amp;BC$36,データシート1!$A$1:$BT$1,0),0)</f>
        <v>12129.358782938451</v>
      </c>
      <c r="BD38" s="17">
        <f>VLOOKUP($AW38&amp;"_"&amp;$AY$34,データシート1!$A:$BT,MATCH($AY$31&amp;"_"&amp;BD$36,データシート1!$A$1:$BT$1,0),0)</f>
        <v>4115.1057387305082</v>
      </c>
      <c r="BE38" s="17">
        <f>VLOOKUP($AW38&amp;"_"&amp;$AY$34,データシート1!$A:$BT,MATCH($AY$31&amp;"_"&amp;BE$36,データシート1!$A$1:$BT$1,0),0)</f>
        <v>3482.1366476673725</v>
      </c>
      <c r="BF38" s="17">
        <f>VLOOKUP($AW38&amp;"_"&amp;$AY$34,データシート1!$A:$BT,MATCH($AY$31&amp;"_"&amp;BF$36,データシート1!$A$1:$BT$1,0),0)</f>
        <v>302.58586881011513</v>
      </c>
      <c r="BG38" s="17">
        <f>VLOOKUP($AW38&amp;"_"&amp;$AY$34,データシート1!$A:$BT,MATCH($AY$31&amp;"_"&amp;BG$36,データシート1!$A$1:$BT$1,0),0)</f>
        <v>962.88797699418831</v>
      </c>
      <c r="BH38" s="17">
        <f>VLOOKUP($AW38&amp;"_"&amp;$AY$34,データシート1!$A:$BT,MATCH($AY$31&amp;"_"&amp;BH$36,データシート1!$A$1:$BT$1,0),0)</f>
        <v>456.78000790976273</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25.652720635763412</v>
      </c>
      <c r="P39" s="454">
        <f t="shared" si="9"/>
        <v>7.509403800858741E-2</v>
      </c>
      <c r="Q39" s="328"/>
      <c r="R39" s="13"/>
      <c r="S39" s="356" t="s">
        <v>189</v>
      </c>
      <c r="T39" s="335"/>
      <c r="U39" s="343" t="s">
        <v>199</v>
      </c>
      <c r="V39" s="344"/>
      <c r="W39" s="344"/>
      <c r="X39" s="896">
        <f>VLOOKUP(年度マスタ!$K$4&amp;"_"&amp;X$33,データシート1!$A:$BT,MATCH("aa_"&amp;$S39,データシート1!$A$1:$BT$1,0),0)</f>
        <v>39.695824377757397</v>
      </c>
      <c r="Y39" s="897">
        <f>VLOOKUP(年度マスタ!$K$4&amp;"_"&amp;Y$33,データシート1!$A:$BT,MATCH("aa_"&amp;$S39,データシート1!$A$1:$BT$1,0),0)</f>
        <v>35.53329910903247</v>
      </c>
      <c r="Z39" s="897">
        <f>VLOOKUP(年度マスタ!$K$4&amp;"_"&amp;Z$33,データシート1!$A:$BT,MATCH("aa_"&amp;$S39,データシート1!$A$1:$BT$1,0),0)</f>
        <v>44.888546765070899</v>
      </c>
      <c r="AA39" s="897">
        <f>VLOOKUP(年度マスタ!$K$4&amp;"_"&amp;AA$33,データシート1!$A:$BT,MATCH("aa_"&amp;$S39,データシート1!$A$1:$BT$1,0),0)</f>
        <v>55.751432456180822</v>
      </c>
      <c r="AB39" s="897">
        <f>VLOOKUP(年度マスタ!$K$4&amp;"_"&amp;AB$33,データシート1!$A:$BT,MATCH("aa_"&amp;$S39,データシート1!$A$1:$BT$1,0),0)</f>
        <v>51.850165100709773</v>
      </c>
      <c r="AC39" s="897">
        <f>VLOOKUP(年度マスタ!$K$4&amp;"_"&amp;AC$33,データシート1!$A:$BT,MATCH("aa_"&amp;$S39,データシート1!$A$1:$BT$1,0),0)</f>
        <v>51.422351887384039</v>
      </c>
      <c r="AD39" s="897">
        <f>VLOOKUP(年度マスタ!$K$4&amp;"_"&amp;AD$33,データシート1!$A:$BT,MATCH("aa_"&amp;$S39,データシート1!$A$1:$BT$1,0),0)</f>
        <v>49.754871136886727</v>
      </c>
      <c r="AE39" s="897">
        <f>VLOOKUP(年度マスタ!$K$4&amp;"_"&amp;AE$33,データシート1!$A:$BT,MATCH("aa_"&amp;$S39,データシート1!$A$1:$BT$1,0),0)</f>
        <v>42.659031743120515</v>
      </c>
      <c r="AF39" s="897">
        <f>VLOOKUP(年度マスタ!$K$4&amp;"_"&amp;AF$33,データシート1!$A:$BT,MATCH("aa_"&amp;$S39,データシート1!$A$1:$BT$1,0),0)</f>
        <v>42.77378327947735</v>
      </c>
      <c r="AG39" s="897">
        <f>VLOOKUP(年度マスタ!$K$4&amp;"_"&amp;AG$33,データシート1!$A:$BT,MATCH("aa_"&amp;$S39,データシート1!$A$1:$BT$1,0),0)</f>
        <v>42.984746845677698</v>
      </c>
      <c r="AH39" s="897">
        <f>VLOOKUP(年度マスタ!$K$4&amp;"_"&amp;AH$33,データシート1!$A:$BT,MATCH("aa_"&amp;$S39,データシート1!$A$1:$BT$1,0),0)</f>
        <v>38.561221062361334</v>
      </c>
      <c r="AI39" s="897">
        <f>VLOOKUP(年度マスタ!$K$4&amp;"_"&amp;AI$33,データシート1!$A:$BT,MATCH("aa_"&amp;$S39,データシート1!$A$1:$BT$1,0),0)</f>
        <v>33.988032512427175</v>
      </c>
      <c r="AJ39" s="897">
        <f>VLOOKUP(年度マスタ!$K$4&amp;"_"&amp;AJ$33,データシート1!$A:$BT,MATCH("aa_"&amp;$S39,データシート1!$A$1:$BT$1,0),0)</f>
        <v>34.518806410833392</v>
      </c>
      <c r="AK39" s="898">
        <f>VLOOKUP(年度マスタ!$K$4&amp;"_"&amp;AK$33,データシート1!$A:$BT,MATCH("aa_"&amp;$S39,データシート1!$A$1:$BT$1,0),0)</f>
        <v>35.193733014650093</v>
      </c>
      <c r="AL39" s="330"/>
      <c r="AW39" s="17" t="str">
        <f>年度マスタ!K4</f>
        <v>01219</v>
      </c>
      <c r="AX39" s="17" t="s">
        <v>200</v>
      </c>
      <c r="AY39" s="17">
        <f>VLOOKUP($AW39&amp;"_"&amp;$AY$34,データシート1!$A:$BT,MATCH($AY$31&amp;"_"&amp;AY$36,データシート1!$A$1:$BT$1,0),0)</f>
        <v>171.91889093881514</v>
      </c>
      <c r="AZ39" s="17">
        <f>VLOOKUP($AW39&amp;"_"&amp;$AY$34,データシート1!$A:$BT,MATCH($AY$31&amp;"_"&amp;AZ$36,データシート1!$A$1:$BT$1,0),0)</f>
        <v>2.3621974682710007</v>
      </c>
      <c r="BA39" s="17">
        <f>VLOOKUP($AW39&amp;"_"&amp;$AY$34,データシート1!$A:$BT,MATCH($AY$31&amp;"_"&amp;BA$36,データシート1!$A$1:$BT$1,0),0)</f>
        <v>12.324760335123745</v>
      </c>
      <c r="BB39" s="17">
        <f>VLOOKUP($AW39&amp;"_"&amp;$AY$34,データシート1!$A:$BT,MATCH($AY$31&amp;"_"&amp;BB$36,データシート1!$A$1:$BT$1,0),0)</f>
        <v>35.193733014650093</v>
      </c>
      <c r="BC39" s="17">
        <f>VLOOKUP($AW39&amp;"_"&amp;$AY$34,データシート1!$A:$BT,MATCH($AY$31&amp;"_"&amp;BC$36,データシート1!$A$1:$BT$1,0),0)</f>
        <v>50.424356436283126</v>
      </c>
      <c r="BD39" s="17">
        <f>VLOOKUP($AW39&amp;"_"&amp;$AY$34,データシート1!$A:$BT,MATCH($AY$31&amp;"_"&amp;BD$36,データシート1!$A$1:$BT$1,0),0)</f>
        <v>19.314701540819261</v>
      </c>
      <c r="BE39" s="17">
        <f>VLOOKUP($AW39&amp;"_"&amp;$AY$34,データシート1!$A:$BT,MATCH($AY$31&amp;"_"&amp;BE$36,データシート1!$A$1:$BT$1,0),0)</f>
        <v>21.46537324686485</v>
      </c>
      <c r="BF39" s="17">
        <f>VLOOKUP($AW39&amp;"_"&amp;$AY$34,データシート1!$A:$BT,MATCH($AY$31&amp;"_"&amp;BF$36,データシート1!$A$1:$BT$1,0),0)</f>
        <v>1.2137784128110634</v>
      </c>
      <c r="BG39" s="17">
        <f>VLOOKUP($AW39&amp;"_"&amp;$AY$34,データシート1!$A:$BT,MATCH($AY$31&amp;"_"&amp;BG$36,データシート1!$A$1:$BT$1,0),0)</f>
        <v>2.9798140279569396</v>
      </c>
      <c r="BH39" s="17">
        <f>VLOOKUP($AW39&amp;"_"&amp;$AY$34,データシート1!$A:$BT,MATCH($AY$31&amp;"_"&amp;BH$36,データシート1!$A$1:$BT$1,0),0)</f>
        <v>3.3994154553839979</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23.613085249307414</v>
      </c>
      <c r="P40" s="454">
        <f t="shared" si="9"/>
        <v>6.912334743705191E-2</v>
      </c>
      <c r="Q40" s="328"/>
      <c r="R40" s="13"/>
      <c r="S40" s="356" t="s">
        <v>165</v>
      </c>
      <c r="T40" s="335"/>
      <c r="U40" s="343" t="s">
        <v>165</v>
      </c>
      <c r="V40" s="344"/>
      <c r="W40" s="344"/>
      <c r="X40" s="896">
        <f>VLOOKUP(年度マスタ!$K$4&amp;"_"&amp;X$33,データシート1!$A:$BT,MATCH("aa_"&amp;$S40,データシート1!$A$1:$BT$1,0),0)</f>
        <v>51.804035104695153</v>
      </c>
      <c r="Y40" s="897">
        <f>VLOOKUP(年度マスタ!$K$4&amp;"_"&amp;Y$33,データシート1!$A:$BT,MATCH("aa_"&amp;$S40,データシート1!$A$1:$BT$1,0),0)</f>
        <v>50.697834501297073</v>
      </c>
      <c r="Z40" s="897">
        <f>VLOOKUP(年度マスタ!$K$4&amp;"_"&amp;Z$33,データシート1!$A:$BT,MATCH("aa_"&amp;$S40,データシート1!$A$1:$BT$1,0),0)</f>
        <v>61.185186081553127</v>
      </c>
      <c r="AA40" s="897">
        <f>VLOOKUP(年度マスタ!$K$4&amp;"_"&amp;AA$33,データシート1!$A:$BT,MATCH("aa_"&amp;$S40,データシート1!$A$1:$BT$1,0),0)</f>
        <v>68.142646295442603</v>
      </c>
      <c r="AB40" s="897">
        <f>VLOOKUP(年度マスタ!$K$4&amp;"_"&amp;AB$33,データシート1!$A:$BT,MATCH("aa_"&amp;$S40,データシート1!$A$1:$BT$1,0),0)</f>
        <v>65.856858922985197</v>
      </c>
      <c r="AC40" s="897">
        <f>VLOOKUP(年度マスタ!$K$4&amp;"_"&amp;AC$33,データシート1!$A:$BT,MATCH("aa_"&amp;$S40,データシート1!$A$1:$BT$1,0),0)</f>
        <v>69.26803487742545</v>
      </c>
      <c r="AD40" s="897">
        <f>VLOOKUP(年度マスタ!$K$4&amp;"_"&amp;AD$33,データシート1!$A:$BT,MATCH("aa_"&amp;$S40,データシート1!$A$1:$BT$1,0),0)</f>
        <v>63.43003906350522</v>
      </c>
      <c r="AE40" s="897">
        <f>VLOOKUP(年度マスタ!$K$4&amp;"_"&amp;AE$33,データシート1!$A:$BT,MATCH("aa_"&amp;$S40,データシート1!$A$1:$BT$1,0),0)</f>
        <v>64.142552850798765</v>
      </c>
      <c r="AF40" s="897">
        <f>VLOOKUP(年度マスタ!$K$4&amp;"_"&amp;AF$33,データシート1!$A:$BT,MATCH("aa_"&amp;$S40,データシート1!$A$1:$BT$1,0),0)</f>
        <v>62.657912756291914</v>
      </c>
      <c r="AG40" s="897">
        <f>VLOOKUP(年度マスタ!$K$4&amp;"_"&amp;AG$33,データシート1!$A:$BT,MATCH("aa_"&amp;$S40,データシート1!$A$1:$BT$1,0),0)</f>
        <v>57.151493134801278</v>
      </c>
      <c r="AH40" s="897">
        <f>VLOOKUP(年度マスタ!$K$4&amp;"_"&amp;AH$33,データシート1!$A:$BT,MATCH("aa_"&amp;$S40,データシート1!$A$1:$BT$1,0),0)</f>
        <v>57.236502179371243</v>
      </c>
      <c r="AI40" s="897">
        <f>VLOOKUP(年度マスタ!$K$4&amp;"_"&amp;AI$33,データシート1!$A:$BT,MATCH("aa_"&amp;$S40,データシート1!$A$1:$BT$1,0),0)</f>
        <v>52.553839631398198</v>
      </c>
      <c r="AJ40" s="897">
        <f>VLOOKUP(年度マスタ!$K$4&amp;"_"&amp;AJ$33,データシート1!$A:$BT,MATCH("aa_"&amp;$S40,データシート1!$A$1:$BT$1,0),0)</f>
        <v>51.244637157629207</v>
      </c>
      <c r="AK40" s="898">
        <f>VLOOKUP(年度マスタ!$K$4&amp;"_"&amp;AK$33,データシート1!$A:$BT,MATCH("aa_"&amp;$S40,データシート1!$A$1:$BT$1,0),0)</f>
        <v>50.424356436283126</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1.8595342920101501</v>
      </c>
      <c r="P41" s="454">
        <f t="shared" si="9"/>
        <v>5.4434748183319259E-3</v>
      </c>
      <c r="Q41" s="328"/>
      <c r="R41" s="13"/>
      <c r="S41" s="356" t="s">
        <v>201</v>
      </c>
      <c r="T41" s="335"/>
      <c r="U41" s="246" t="s">
        <v>128</v>
      </c>
      <c r="V41" s="344"/>
      <c r="W41" s="344"/>
      <c r="X41" s="896">
        <f>X42+X45+X46</f>
        <v>55.863070240466236</v>
      </c>
      <c r="Y41" s="897">
        <f t="shared" ref="Y41:AH41" si="12">Y42+Y45+Y46</f>
        <v>56.562305866579578</v>
      </c>
      <c r="Z41" s="897">
        <f t="shared" si="12"/>
        <v>55.445109397401403</v>
      </c>
      <c r="AA41" s="897">
        <f t="shared" si="12"/>
        <v>54.821416899928025</v>
      </c>
      <c r="AB41" s="897">
        <f t="shared" si="12"/>
        <v>54.064531109488399</v>
      </c>
      <c r="AC41" s="897">
        <f t="shared" si="12"/>
        <v>52.201617123876204</v>
      </c>
      <c r="AD41" s="897">
        <f t="shared" si="12"/>
        <v>51.218497355963223</v>
      </c>
      <c r="AE41" s="897">
        <f t="shared" si="12"/>
        <v>51.940723026784759</v>
      </c>
      <c r="AF41" s="897">
        <f t="shared" si="12"/>
        <v>51.461058660532949</v>
      </c>
      <c r="AG41" s="897">
        <f t="shared" si="12"/>
        <v>50.642063417276304</v>
      </c>
      <c r="AH41" s="897">
        <f t="shared" si="12"/>
        <v>48.155580396667659</v>
      </c>
      <c r="AI41" s="897">
        <f>AI42+AI45+AI46</f>
        <v>43.698558141067544</v>
      </c>
      <c r="AJ41" s="897">
        <f>AJ42+AJ45+AJ46</f>
        <v>44.222067748192472</v>
      </c>
      <c r="AK41" s="898">
        <f>AK42+AK45+AK46</f>
        <v>44.973667228452122</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2.9391909324074201</v>
      </c>
      <c r="P42" s="454">
        <f t="shared" si="9"/>
        <v>8.6039885876662246E-3</v>
      </c>
      <c r="Q42" s="328"/>
      <c r="R42" s="13"/>
      <c r="S42" s="356"/>
      <c r="T42" s="335"/>
      <c r="U42" s="346"/>
      <c r="V42" s="564" t="s">
        <v>129</v>
      </c>
      <c r="W42" s="336"/>
      <c r="X42" s="899">
        <f>SUM(X43:X44)</f>
        <v>51.970401505038566</v>
      </c>
      <c r="Y42" s="900">
        <f t="shared" ref="Y42:AK42" si="13">SUM(Y43:Y44)</f>
        <v>52.260788833249642</v>
      </c>
      <c r="Z42" s="900">
        <f t="shared" si="13"/>
        <v>50.814953071283888</v>
      </c>
      <c r="AA42" s="900">
        <f t="shared" si="13"/>
        <v>50.46573645832477</v>
      </c>
      <c r="AB42" s="900">
        <f t="shared" si="13"/>
        <v>49.265805885070826</v>
      </c>
      <c r="AC42" s="900">
        <f t="shared" si="13"/>
        <v>47.689182952188304</v>
      </c>
      <c r="AD42" s="900">
        <f t="shared" si="13"/>
        <v>47.126251324372618</v>
      </c>
      <c r="AE42" s="900">
        <f t="shared" si="13"/>
        <v>47.817619222578784</v>
      </c>
      <c r="AF42" s="900">
        <f t="shared" si="13"/>
        <v>47.395794918918476</v>
      </c>
      <c r="AG42" s="900">
        <f t="shared" si="13"/>
        <v>46.705257989908162</v>
      </c>
      <c r="AH42" s="900">
        <f t="shared" si="13"/>
        <v>44.144305593746964</v>
      </c>
      <c r="AI42" s="900">
        <f t="shared" si="13"/>
        <v>40.052819170021174</v>
      </c>
      <c r="AJ42" s="900">
        <f t="shared" si="13"/>
        <v>40.001173893712469</v>
      </c>
      <c r="AK42" s="901">
        <f t="shared" si="13"/>
        <v>40.780074787684114</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2.9127191975706541</v>
      </c>
      <c r="P43" s="612">
        <f t="shared" si="9"/>
        <v>8.526497022923029E-3</v>
      </c>
      <c r="Q43" s="328"/>
      <c r="R43" s="13"/>
      <c r="S43" s="356" t="s">
        <v>190</v>
      </c>
      <c r="T43" s="359"/>
      <c r="U43" s="346"/>
      <c r="V43" s="360"/>
      <c r="W43" s="347" t="s">
        <v>190</v>
      </c>
      <c r="X43" s="899">
        <f>VLOOKUP(年度マスタ!$K$4&amp;"_"&amp;X$33,データシート1!$A:$BT,MATCH("aa_"&amp;$S43,データシート1!$A$1:$BT$1,0),0)</f>
        <v>27.585215145954571</v>
      </c>
      <c r="Y43" s="900">
        <f>VLOOKUP(年度マスタ!$K$4&amp;"_"&amp;Y$33,データシート1!$A:$BT,MATCH("aa_"&amp;$S43,データシート1!$A$1:$BT$1,0),0)</f>
        <v>27.449749089547161</v>
      </c>
      <c r="Z43" s="900">
        <f>VLOOKUP(年度マスタ!$K$4&amp;"_"&amp;Z$33,データシート1!$A:$BT,MATCH("aa_"&amp;$S43,データシート1!$A$1:$BT$1,0),0)</f>
        <v>26.854520702952467</v>
      </c>
      <c r="AA43" s="900">
        <f>VLOOKUP(年度マスタ!$K$4&amp;"_"&amp;AA$33,データシート1!$A:$BT,MATCH("aa_"&amp;$S43,データシート1!$A$1:$BT$1,0),0)</f>
        <v>26.752180231893302</v>
      </c>
      <c r="AB43" s="900">
        <f>VLOOKUP(年度マスタ!$K$4&amp;"_"&amp;AB$33,データシート1!$A:$BT,MATCH("aa_"&amp;$S43,データシート1!$A$1:$BT$1,0),0)</f>
        <v>25.652720635763412</v>
      </c>
      <c r="AC43" s="900">
        <f>VLOOKUP(年度マスタ!$K$4&amp;"_"&amp;AC$33,データシート1!$A:$BT,MATCH("aa_"&amp;$S43,データシート1!$A$1:$BT$1,0),0)</f>
        <v>24.319917513437325</v>
      </c>
      <c r="AD43" s="900">
        <f>VLOOKUP(年度マスタ!$K$4&amp;"_"&amp;AD$33,データシート1!$A:$BT,MATCH("aa_"&amp;$S43,データシート1!$A$1:$BT$1,0),0)</f>
        <v>24.045065868635792</v>
      </c>
      <c r="AE43" s="900">
        <f>VLOOKUP(年度マスタ!$K$4&amp;"_"&amp;AE$33,データシート1!$A:$BT,MATCH("aa_"&amp;$S43,データシート1!$A$1:$BT$1,0),0)</f>
        <v>23.601749103220165</v>
      </c>
      <c r="AF43" s="900">
        <f>VLOOKUP(年度マスタ!$K$4&amp;"_"&amp;AF$33,データシート1!$A:$BT,MATCH("aa_"&amp;$S43,データシート1!$A$1:$BT$1,0),0)</f>
        <v>23.323667802260079</v>
      </c>
      <c r="AG43" s="900">
        <f>VLOOKUP(年度マスタ!$K$4&amp;"_"&amp;AG$33,データシート1!$A:$BT,MATCH("aa_"&amp;$S43,データシート1!$A$1:$BT$1,0),0)</f>
        <v>22.777152836886341</v>
      </c>
      <c r="AH43" s="900">
        <f>VLOOKUP(年度マスタ!$K$4&amp;"_"&amp;AH$33,データシート1!$A:$BT,MATCH("aa_"&amp;$S43,データシート1!$A$1:$BT$1,0),0)</f>
        <v>22.039174213193437</v>
      </c>
      <c r="AI43" s="900">
        <f>VLOOKUP(年度マスタ!$K$4&amp;"_"&amp;AI$33,データシート1!$A:$BT,MATCH("aa_"&amp;$S43,データシート1!$A$1:$BT$1,0),0)</f>
        <v>19.205874232468798</v>
      </c>
      <c r="AJ43" s="900">
        <f>VLOOKUP(年度マスタ!$K$4&amp;"_"&amp;AJ$33,データシート1!$A:$BT,MATCH("aa_"&amp;$S43,データシート1!$A$1:$BT$1,0),0)</f>
        <v>18.561715807601125</v>
      </c>
      <c r="AK43" s="901">
        <f>VLOOKUP(年度マスタ!$K$4&amp;"_"&amp;AK$33,データシート1!$A:$BT,MATCH("aa_"&amp;$S43,データシート1!$A$1:$BT$1,0),0)</f>
        <v>19.314701540819261</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24.385186359083999</v>
      </c>
      <c r="Y44" s="900">
        <f>VLOOKUP(年度マスタ!$K$4&amp;"_"&amp;Y$33,データシート1!$A:$BT,MATCH("aa_"&amp;$S44,データシート1!$A$1:$BT$1,0),0)</f>
        <v>24.81103974370248</v>
      </c>
      <c r="Z44" s="900">
        <f>VLOOKUP(年度マスタ!$K$4&amp;"_"&amp;Z$33,データシート1!$A:$BT,MATCH("aa_"&amp;$S44,データシート1!$A$1:$BT$1,0),0)</f>
        <v>23.960432368331421</v>
      </c>
      <c r="AA44" s="900">
        <f>VLOOKUP(年度マスタ!$K$4&amp;"_"&amp;AA$33,データシート1!$A:$BT,MATCH("aa_"&amp;$S44,データシート1!$A$1:$BT$1,0),0)</f>
        <v>23.713556226431471</v>
      </c>
      <c r="AB44" s="900">
        <f>VLOOKUP(年度マスタ!$K$4&amp;"_"&amp;AB$33,データシート1!$A:$BT,MATCH("aa_"&amp;$S44,データシート1!$A$1:$BT$1,0),0)</f>
        <v>23.613085249307414</v>
      </c>
      <c r="AC44" s="900">
        <f>VLOOKUP(年度マスタ!$K$4&amp;"_"&amp;AC$33,データシート1!$A:$BT,MATCH("aa_"&amp;$S44,データシート1!$A$1:$BT$1,0),0)</f>
        <v>23.369265438750983</v>
      </c>
      <c r="AD44" s="900">
        <f>VLOOKUP(年度マスタ!$K$4&amp;"_"&amp;AD$33,データシート1!$A:$BT,MATCH("aa_"&amp;$S44,データシート1!$A$1:$BT$1,0),0)</f>
        <v>23.081185455736826</v>
      </c>
      <c r="AE44" s="900">
        <f>VLOOKUP(年度マスタ!$K$4&amp;"_"&amp;AE$33,データシート1!$A:$BT,MATCH("aa_"&amp;$S44,データシート1!$A$1:$BT$1,0),0)</f>
        <v>24.21587011935862</v>
      </c>
      <c r="AF44" s="900">
        <f>VLOOKUP(年度マスタ!$K$4&amp;"_"&amp;AF$33,データシート1!$A:$BT,MATCH("aa_"&amp;$S44,データシート1!$A$1:$BT$1,0),0)</f>
        <v>24.072127116658397</v>
      </c>
      <c r="AG44" s="900">
        <f>VLOOKUP(年度マスタ!$K$4&amp;"_"&amp;AG$33,データシート1!$A:$BT,MATCH("aa_"&amp;$S44,データシート1!$A$1:$BT$1,0),0)</f>
        <v>23.928105153021818</v>
      </c>
      <c r="AH44" s="900">
        <f>VLOOKUP(年度マスタ!$K$4&amp;"_"&amp;AH$33,データシート1!$A:$BT,MATCH("aa_"&amp;$S44,データシート1!$A$1:$BT$1,0),0)</f>
        <v>22.105131380553527</v>
      </c>
      <c r="AI44" s="900">
        <f>VLOOKUP(年度マスタ!$K$4&amp;"_"&amp;AI$33,データシート1!$A:$BT,MATCH("aa_"&amp;$S44,データシート1!$A$1:$BT$1,0),0)</f>
        <v>20.846944937552376</v>
      </c>
      <c r="AJ44" s="900">
        <f>VLOOKUP(年度マスタ!$K$4&amp;"_"&amp;AJ$33,データシート1!$A:$BT,MATCH("aa_"&amp;$S44,データシート1!$A$1:$BT$1,0),0)</f>
        <v>21.439458086111344</v>
      </c>
      <c r="AK44" s="901">
        <f>VLOOKUP(年度マスタ!$K$4&amp;"_"&amp;AK$33,データシート1!$A:$BT,MATCH("aa_"&amp;$S44,データシート1!$A$1:$BT$1,0),0)</f>
        <v>21.46537324686485</v>
      </c>
      <c r="AL44" s="330"/>
      <c r="AW44" s="17" t="str">
        <f>AW47</f>
        <v>北海道</v>
      </c>
      <c r="AX44" s="1010">
        <f t="shared" si="14"/>
        <v>0.30921412593340852</v>
      </c>
      <c r="AY44" s="1010">
        <f t="shared" si="14"/>
        <v>0.20712729952583622</v>
      </c>
      <c r="AZ44" s="1010">
        <f t="shared" si="14"/>
        <v>0.27350962896363906</v>
      </c>
      <c r="BA44" s="1010">
        <f t="shared" si="14"/>
        <v>0.19984883551217655</v>
      </c>
      <c r="BB44" s="1010">
        <f t="shared" si="14"/>
        <v>1.0300110064939555E-2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1.4523037913794801</v>
      </c>
      <c r="Y45" s="900">
        <f>VLOOKUP(年度マスタ!$K$4&amp;"_"&amp;Y$33,データシート1!$A:$BT,MATCH("aa_"&amp;$S45,データシート1!$A$1:$BT$1,0),0)</f>
        <v>1.49438752679611</v>
      </c>
      <c r="Z45" s="900">
        <f>VLOOKUP(年度マスタ!$K$4&amp;"_"&amp;Z$33,データシート1!$A:$BT,MATCH("aa_"&amp;$S45,データシート1!$A$1:$BT$1,0),0)</f>
        <v>1.70481087653595</v>
      </c>
      <c r="AA45" s="900">
        <f>VLOOKUP(年度マスタ!$K$4&amp;"_"&amp;AA$33,データシート1!$A:$BT,MATCH("aa_"&amp;$S45,データシート1!$A$1:$BT$1,0),0)</f>
        <v>1.8428644145872299</v>
      </c>
      <c r="AB45" s="900">
        <f>VLOOKUP(年度マスタ!$K$4&amp;"_"&amp;AB$33,データシート1!$A:$BT,MATCH("aa_"&amp;$S45,データシート1!$A$1:$BT$1,0),0)</f>
        <v>1.8595342920101501</v>
      </c>
      <c r="AC45" s="900">
        <f>VLOOKUP(年度マスタ!$K$4&amp;"_"&amp;AC$33,データシート1!$A:$BT,MATCH("aa_"&amp;$S45,データシート1!$A$1:$BT$1,0),0)</f>
        <v>1.75479651500747</v>
      </c>
      <c r="AD45" s="900">
        <f>VLOOKUP(年度マスタ!$K$4&amp;"_"&amp;AD$33,データシート1!$A:$BT,MATCH("aa_"&amp;$S45,データシート1!$A$1:$BT$1,0),0)</f>
        <v>1.6911686520618501</v>
      </c>
      <c r="AE45" s="900">
        <f>VLOOKUP(年度マスタ!$K$4&amp;"_"&amp;AE$33,データシート1!$A:$BT,MATCH("aa_"&amp;$S45,データシート1!$A$1:$BT$1,0),0)</f>
        <v>1.6150719488479648</v>
      </c>
      <c r="AF45" s="900">
        <f>VLOOKUP(年度マスタ!$K$4&amp;"_"&amp;AF$33,データシート1!$A:$BT,MATCH("aa_"&amp;$S45,データシート1!$A$1:$BT$1,0),0)</f>
        <v>1.5386558944945501</v>
      </c>
      <c r="AG45" s="900">
        <f>VLOOKUP(年度マスタ!$K$4&amp;"_"&amp;AG$33,データシート1!$A:$BT,MATCH("aa_"&amp;$S45,データシート1!$A$1:$BT$1,0),0)</f>
        <v>1.39716709103311</v>
      </c>
      <c r="AH45" s="900">
        <f>VLOOKUP(年度マスタ!$K$4&amp;"_"&amp;AH$33,データシート1!$A:$BT,MATCH("aa_"&amp;$S45,データシート1!$A$1:$BT$1,0),0)</f>
        <v>1.3318299581980499</v>
      </c>
      <c r="AI45" s="900">
        <f>VLOOKUP(年度マスタ!$K$4&amp;"_"&amp;AI$33,データシート1!$A:$BT,MATCH("aa_"&amp;$S45,データシート1!$A$1:$BT$1,0),0)</f>
        <v>1.2568657406947701</v>
      </c>
      <c r="AJ45" s="900">
        <f>VLOOKUP(年度マスタ!$K$4&amp;"_"&amp;AJ$33,データシート1!$A:$BT,MATCH("aa_"&amp;$S45,データシート1!$A$1:$BT$1,0),0)</f>
        <v>1.22192538361354</v>
      </c>
      <c r="AK45" s="901">
        <f>VLOOKUP(年度マスタ!$K$4&amp;"_"&amp;AK$33,データシート1!$A:$BT,MATCH("aa_"&amp;$S45,データシート1!$A$1:$BT$1,0),0)</f>
        <v>1.2137784128110634</v>
      </c>
      <c r="AL45" s="330"/>
      <c r="AW45" s="17" t="str">
        <f>AW48</f>
        <v>紋別市</v>
      </c>
      <c r="AX45" s="1010">
        <f t="shared" ref="AX45:BB45" si="15">AX48/$BC48</f>
        <v>0.58205733862329012</v>
      </c>
      <c r="AY45" s="1010">
        <f t="shared" si="15"/>
        <v>0.10977560838955759</v>
      </c>
      <c r="AZ45" s="1010">
        <f t="shared" si="15"/>
        <v>0.15728267311514466</v>
      </c>
      <c r="BA45" s="1010">
        <f t="shared" si="15"/>
        <v>0.14028098921639573</v>
      </c>
      <c r="BB45" s="1010">
        <f t="shared" si="15"/>
        <v>1.0603390655611972E-2</v>
      </c>
      <c r="BC45" s="1010">
        <f t="shared" ref="BC45" si="16">SUM(AX45:BB45)</f>
        <v>1</v>
      </c>
      <c r="BD45" s="29"/>
      <c r="BE45" s="29"/>
      <c r="BF45" s="29"/>
      <c r="BG45" s="29"/>
      <c r="BH45" s="29"/>
    </row>
    <row r="46" spans="2:64" s="21" customFormat="1" ht="17.100000000000001" customHeight="1" thickBot="1">
      <c r="B46" s="313"/>
      <c r="C46" s="1087" t="s">
        <v>1626</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2.4403649440481918</v>
      </c>
      <c r="Y46" s="900">
        <f>VLOOKUP(年度マスタ!$K$4&amp;"_"&amp;Y$33,データシート1!$A:$BT,MATCH("aa_"&amp;$S46,データシート1!$A$1:$BT$1,0),0)</f>
        <v>2.807129506533824</v>
      </c>
      <c r="Z46" s="900">
        <f>VLOOKUP(年度マスタ!$K$4&amp;"_"&amp;Z$33,データシート1!$A:$BT,MATCH("aa_"&amp;$S46,データシート1!$A$1:$BT$1,0),0)</f>
        <v>2.9253454495815658</v>
      </c>
      <c r="AA46" s="900">
        <f>VLOOKUP(年度マスタ!$K$4&amp;"_"&amp;AA$33,データシート1!$A:$BT,MATCH("aa_"&amp;$S46,データシート1!$A$1:$BT$1,0),0)</f>
        <v>2.51281602701602</v>
      </c>
      <c r="AB46" s="900">
        <f>VLOOKUP(年度マスタ!$K$4&amp;"_"&amp;AB$33,データシート1!$A:$BT,MATCH("aa_"&amp;$S46,データシート1!$A$1:$BT$1,0),0)</f>
        <v>2.9391909324074201</v>
      </c>
      <c r="AC46" s="900">
        <f>VLOOKUP(年度マスタ!$K$4&amp;"_"&amp;AC$33,データシート1!$A:$BT,MATCH("aa_"&amp;$S46,データシート1!$A$1:$BT$1,0),0)</f>
        <v>2.757637656680433</v>
      </c>
      <c r="AD46" s="900">
        <f>VLOOKUP(年度マスタ!$K$4&amp;"_"&amp;AD$33,データシート1!$A:$BT,MATCH("aa_"&amp;$S46,データシート1!$A$1:$BT$1,0),0)</f>
        <v>2.4010773795287612</v>
      </c>
      <c r="AE46" s="900">
        <f>VLOOKUP(年度マスタ!$K$4&amp;"_"&amp;AE$33,データシート1!$A:$BT,MATCH("aa_"&amp;$S46,データシート1!$A$1:$BT$1,0),0)</f>
        <v>2.5080318553580123</v>
      </c>
      <c r="AF46" s="900">
        <f>VLOOKUP(年度マスタ!$K$4&amp;"_"&amp;AF$33,データシート1!$A:$BT,MATCH("aa_"&amp;$S46,データシート1!$A$1:$BT$1,0),0)</f>
        <v>2.5266078471199225</v>
      </c>
      <c r="AG46" s="900">
        <f>VLOOKUP(年度マスタ!$K$4&amp;"_"&amp;AG$33,データシート1!$A:$BT,MATCH("aa_"&amp;$S46,データシート1!$A$1:$BT$1,0),0)</f>
        <v>2.5396383363350297</v>
      </c>
      <c r="AH46" s="900">
        <f>VLOOKUP(年度マスタ!$K$4&amp;"_"&amp;AH$33,データシート1!$A:$BT,MATCH("aa_"&amp;$S46,データシート1!$A$1:$BT$1,0),0)</f>
        <v>2.6794448447226475</v>
      </c>
      <c r="AI46" s="900">
        <f>VLOOKUP(年度マスタ!$K$4&amp;"_"&amp;AI$33,データシート1!$A:$BT,MATCH("aa_"&amp;$S46,データシート1!$A$1:$BT$1,0),0)</f>
        <v>2.3888732303515985</v>
      </c>
      <c r="AJ46" s="900">
        <f>VLOOKUP(年度マスタ!$K$4&amp;"_"&amp;AJ$33,データシート1!$A:$BT,MATCH("aa_"&amp;$S46,データシート1!$A$1:$BT$1,0),0)</f>
        <v>2.9989684708664655</v>
      </c>
      <c r="AK46" s="901">
        <f>VLOOKUP(年度マスタ!$K$4&amp;"_"&amp;AK$33,データシート1!$A:$BT,MATCH("aa_"&amp;$S46,データシート1!$A$1:$BT$1,0),0)</f>
        <v>2.9798140279569396</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v>
      </c>
      <c r="Y47" s="903">
        <f>VLOOKUP(年度マスタ!$K$4&amp;"_"&amp;Y$33,データシート1!$A:$BT,MATCH("aa_"&amp;$S47,データシート1!$A$1:$BT$1,0),0)</f>
        <v>0</v>
      </c>
      <c r="Z47" s="903">
        <f>VLOOKUP(年度マスタ!$K$4&amp;"_"&amp;Z$33,データシート1!$A:$BT,MATCH("aa_"&amp;$S47,データシート1!$A$1:$BT$1,0),0)</f>
        <v>0</v>
      </c>
      <c r="AA47" s="903">
        <f>VLOOKUP(年度マスタ!$K$4&amp;"_"&amp;AA$33,データシート1!$A:$BT,MATCH("aa_"&amp;$S47,データシート1!$A$1:$BT$1,0),0)</f>
        <v>0</v>
      </c>
      <c r="AB47" s="903">
        <f>VLOOKUP(年度マスタ!$K$4&amp;"_"&amp;AB$33,データシート1!$A:$BT,MATCH("aa_"&amp;$S47,データシート1!$A$1:$BT$1,0),0)</f>
        <v>2.9127191975706541</v>
      </c>
      <c r="AC47" s="903">
        <f>VLOOKUP(年度マスタ!$K$4&amp;"_"&amp;AC$33,データシート1!$A:$BT,MATCH("aa_"&amp;$S47,データシート1!$A$1:$BT$1,0),0)</f>
        <v>2.561190449871225</v>
      </c>
      <c r="AD47" s="903">
        <f>VLOOKUP(年度マスタ!$K$4&amp;"_"&amp;AD$33,データシート1!$A:$BT,MATCH("aa_"&amp;$S47,データシート1!$A$1:$BT$1,0),0)</f>
        <v>2.0478690341413959</v>
      </c>
      <c r="AE47" s="903">
        <f>VLOOKUP(年度マスタ!$K$4&amp;"_"&amp;AE$33,データシート1!$A:$BT,MATCH("aa_"&amp;$S47,データシート1!$A$1:$BT$1,0),0)</f>
        <v>2.2039667513070831</v>
      </c>
      <c r="AF47" s="903">
        <f>VLOOKUP(年度マスタ!$K$4&amp;"_"&amp;AF$33,データシート1!$A:$BT,MATCH("aa_"&amp;$S47,データシート1!$A$1:$BT$1,0),0)</f>
        <v>2.1869619157151114</v>
      </c>
      <c r="AG47" s="903">
        <f>VLOOKUP(年度マスタ!$K$4&amp;"_"&amp;AG$33,データシート1!$A:$BT,MATCH("aa_"&amp;$S47,データシート1!$A$1:$BT$1,0),0)</f>
        <v>2.9435609030369707</v>
      </c>
      <c r="AH47" s="903">
        <f>VLOOKUP(年度マスタ!$K$4&amp;"_"&amp;AH$33,データシート1!$A:$BT,MATCH("aa_"&amp;$S47,データシート1!$A$1:$BT$1,0),0)</f>
        <v>2.6759513993862929</v>
      </c>
      <c r="AI47" s="903">
        <f>VLOOKUP(年度マスタ!$K$4&amp;"_"&amp;AI$33,データシート1!$A:$BT,MATCH("aa_"&amp;$S47,データシート1!$A$1:$BT$1,0),0)</f>
        <v>2.4814276625981928</v>
      </c>
      <c r="AJ47" s="903">
        <f>VLOOKUP(年度マスタ!$K$4&amp;"_"&amp;AJ$33,データシート1!$A:$BT,MATCH("aa_"&amp;$S47,データシート1!$A$1:$BT$1,0),0)</f>
        <v>2.786579113410133</v>
      </c>
      <c r="AK47" s="904">
        <f>VLOOKUP(年度マスタ!$K$4&amp;"_"&amp;AK$33,データシート1!$A:$BT,MATCH("aa_"&amp;$S47,データシート1!$A$1:$BT$1,0),0)</f>
        <v>3.3994154553839979</v>
      </c>
      <c r="AL47" s="330"/>
      <c r="AW47" s="17" t="str">
        <f>年度マスタ!I4</f>
        <v>北海道</v>
      </c>
      <c r="AX47" s="1011">
        <f>SUM(AY38:BA38)</f>
        <v>13712.749669583416</v>
      </c>
      <c r="AY47" s="1011">
        <f t="shared" si="17"/>
        <v>9185.4950014356455</v>
      </c>
      <c r="AZ47" s="1011">
        <f t="shared" si="17"/>
        <v>12129.358782938451</v>
      </c>
      <c r="BA47" s="1011">
        <f>SUM(BD38:BG38)</f>
        <v>8862.7162322021832</v>
      </c>
      <c r="BB47" s="1011">
        <f>BH38</f>
        <v>456.78000790976273</v>
      </c>
      <c r="BC47" s="1011">
        <f>SUM(AX47:BB47)</f>
        <v>44347.09969406946</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紋別市</v>
      </c>
      <c r="AX48" s="1011">
        <f>SUM(AY39:BA39)</f>
        <v>186.6058487422099</v>
      </c>
      <c r="AY48" s="1011">
        <f>BB39</f>
        <v>35.193733014650093</v>
      </c>
      <c r="AZ48" s="1011">
        <f>BC39</f>
        <v>50.424356436283126</v>
      </c>
      <c r="BA48" s="1011">
        <f>SUM(BD39:BG39)</f>
        <v>44.973667228452122</v>
      </c>
      <c r="BB48" s="1011">
        <f>BH39</f>
        <v>3.3994154553839979</v>
      </c>
      <c r="BC48" s="1011">
        <f>SUM(AX48:BB48)</f>
        <v>320.59702087697923</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320.59702087697923</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186.6058487422099</v>
      </c>
      <c r="P52" s="453">
        <f t="shared" ref="P52:P64" si="18">O52/$O$51</f>
        <v>0.58205733862329012</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171.91889093881514</v>
      </c>
      <c r="P53" s="454">
        <f t="shared" si="18"/>
        <v>0.5362460651335389</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2.3621974682710007</v>
      </c>
      <c r="P54" s="454">
        <f t="shared" si="18"/>
        <v>7.3681204579172698E-3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12.324760335123745</v>
      </c>
      <c r="P55" s="454">
        <f t="shared" si="18"/>
        <v>3.8443153031833856E-2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35.193733014650093</v>
      </c>
      <c r="P56" s="453">
        <f t="shared" si="18"/>
        <v>0.10977560838955759</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50.424356436283126</v>
      </c>
      <c r="P57" s="453">
        <f t="shared" si="18"/>
        <v>0.15728267311514466</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44.973667228452122</v>
      </c>
      <c r="P58" s="453">
        <f t="shared" si="18"/>
        <v>0.14028098921639573</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40.780074787684114</v>
      </c>
      <c r="P59" s="454">
        <f t="shared" si="18"/>
        <v>0.12720041713466954</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19.314701540819261</v>
      </c>
      <c r="P60" s="454">
        <f t="shared" si="18"/>
        <v>6.0246041862724531E-2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21.46537324686485</v>
      </c>
      <c r="P61" s="454">
        <f t="shared" si="18"/>
        <v>6.6954375271944991E-2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1.2137784128110634</v>
      </c>
      <c r="P62" s="454">
        <f t="shared" si="18"/>
        <v>3.7859940478886084E-3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2.9798140279569396</v>
      </c>
      <c r="P63" s="454">
        <f t="shared" si="18"/>
        <v>9.2945780338375816E-3</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3.3994154553839979</v>
      </c>
      <c r="P64" s="612">
        <f t="shared" si="18"/>
        <v>1.0603390655611972E-2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1647</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紋別市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451.95100000000002</v>
      </c>
      <c r="AI7" s="78">
        <f>VLOOKUP(年度マスタ!$K$4&amp;"_"&amp;$AG7,データシート1!$A:$BT,MATCH("ab_"&amp;AI$2,データシート1!$A$1:$BT$1,0),0)</f>
        <v>990</v>
      </c>
      <c r="AJ7" s="78">
        <f>VLOOKUP(年度マスタ!$K$4&amp;"_"&amp;$AG7,データシート1!$A:$BT,MATCH("ab_"&amp;AJ$2,データシート1!$A$1:$BT$1,0),0)</f>
        <v>237</v>
      </c>
      <c r="AK7" s="78">
        <f>VLOOKUP(年度マスタ!$K$4&amp;"_"&amp;$AG7,データシート1!$A:$BT,MATCH("ab_"&amp;AK$2,データシート1!$A$1:$BT$1,0),0)</f>
        <v>8715</v>
      </c>
      <c r="AL7" s="78">
        <f>VLOOKUP(年度マスタ!$K$4&amp;"_"&amp;$AG7,データシート1!$A:$BT,MATCH("ab_"&amp;AL$2,データシート1!$A$1:$BT$1,0),0)</f>
        <v>12165</v>
      </c>
      <c r="AM7" s="78">
        <f>VLOOKUP(年度マスタ!$K$4&amp;"_"&amp;$AG7,データシート1!$A:$BT,MATCH("ab_"&amp;AM$2,データシート1!$A$1:$BT$1,0),0)</f>
        <v>13945</v>
      </c>
      <c r="AN7" s="78">
        <f>VLOOKUP(年度マスタ!$K$4&amp;"_"&amp;$AG7,データシート1!$A:$BT,MATCH("ab_"&amp;AN$2,データシート1!$A$1:$BT$1,0),0)</f>
        <v>4908</v>
      </c>
      <c r="AO7" s="78">
        <f>VLOOKUP(年度マスタ!$K$4&amp;"_"&amp;$AG7,データシート1!$A:$BT,MATCH("ab_"&amp;AO$2,データシート1!$A$1:$BT$1,0),0)</f>
        <v>24912</v>
      </c>
      <c r="AP7" s="78">
        <f>VLOOKUP(年度マスタ!$K$4&amp;"_"&amp;$AG7,データシート1!$A:$BT,MATCH("ab_"&amp;AP$2,データシート1!$A$1:$BT$1,0),0)</f>
        <v>449695</v>
      </c>
      <c r="AQ7" s="954">
        <f>VLOOKUP(年度マスタ!$K$4&amp;"_"&amp;$AG7,データシート1!$A:$BT,MATCH("ab_"&amp;AQ$2,データシート1!$A$1:$BT$1,0),0)</f>
        <v>0</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440.68020000000001</v>
      </c>
      <c r="AI8" s="78">
        <f>VLOOKUP(年度マスタ!$K$4&amp;"_"&amp;$AG8,データシート1!$A:$BT,MATCH("ab_"&amp;AI$2,データシート1!$A$1:$BT$1,0),0)</f>
        <v>990</v>
      </c>
      <c r="AJ8" s="78">
        <f>VLOOKUP(年度マスタ!$K$4&amp;"_"&amp;$AG8,データシート1!$A:$BT,MATCH("ab_"&amp;AJ$2,データシート1!$A$1:$BT$1,0),0)</f>
        <v>237</v>
      </c>
      <c r="AK8" s="78">
        <f>VLOOKUP(年度マスタ!$K$4&amp;"_"&amp;$AG8,データシート1!$A:$BT,MATCH("ab_"&amp;AK$2,データシート1!$A$1:$BT$1,0),0)</f>
        <v>8715</v>
      </c>
      <c r="AL8" s="78">
        <f>VLOOKUP(年度マスタ!$K$4&amp;"_"&amp;$AG8,データシート1!$A:$BT,MATCH("ab_"&amp;AL$2,データシート1!$A$1:$BT$1,0),0)</f>
        <v>12108</v>
      </c>
      <c r="AM8" s="78">
        <f>VLOOKUP(年度マスタ!$K$4&amp;"_"&amp;$AG8,データシート1!$A:$BT,MATCH("ab_"&amp;AM$2,データシート1!$A$1:$BT$1,0),0)</f>
        <v>13941</v>
      </c>
      <c r="AN8" s="78">
        <f>VLOOKUP(年度マスタ!$K$4&amp;"_"&amp;$AG8,データシート1!$A:$BT,MATCH("ab_"&amp;AN$2,データシート1!$A$1:$BT$1,0),0)</f>
        <v>4869</v>
      </c>
      <c r="AO8" s="78">
        <f>VLOOKUP(年度マスタ!$K$4&amp;"_"&amp;$AG8,データシート1!$A:$BT,MATCH("ab_"&amp;AO$2,データシート1!$A$1:$BT$1,0),0)</f>
        <v>24563</v>
      </c>
      <c r="AP8" s="78">
        <f>VLOOKUP(年度マスタ!$K$4&amp;"_"&amp;$AG8,データシート1!$A:$BT,MATCH("ab_"&amp;AP$2,データシート1!$A$1:$BT$1,0),0)</f>
        <v>490205</v>
      </c>
      <c r="AQ8" s="954">
        <f>VLOOKUP(年度マスタ!$K$4&amp;"_"&amp;$AG8,データシート1!$A:$BT,MATCH("ab_"&amp;AQ$2,データシート1!$A$1:$BT$1,0),0)</f>
        <v>0</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474.4436</v>
      </c>
      <c r="AI9" s="78">
        <f>VLOOKUP(年度マスタ!$K$4&amp;"_"&amp;$AG9,データシート1!$A:$BT,MATCH("ab_"&amp;AI$2,データシート1!$A$1:$BT$1,0),0)</f>
        <v>990</v>
      </c>
      <c r="AJ9" s="78">
        <f>VLOOKUP(年度マスタ!$K$4&amp;"_"&amp;$AG9,データシート1!$A:$BT,MATCH("ab_"&amp;AJ$2,データシート1!$A$1:$BT$1,0),0)</f>
        <v>237</v>
      </c>
      <c r="AK9" s="78">
        <f>VLOOKUP(年度マスタ!$K$4&amp;"_"&amp;$AG9,データシート1!$A:$BT,MATCH("ab_"&amp;AK$2,データシート1!$A$1:$BT$1,0),0)</f>
        <v>8715</v>
      </c>
      <c r="AL9" s="78">
        <f>VLOOKUP(年度マスタ!$K$4&amp;"_"&amp;$AG9,データシート1!$A:$BT,MATCH("ab_"&amp;AL$2,データシート1!$A$1:$BT$1,0),0)</f>
        <v>12140</v>
      </c>
      <c r="AM9" s="78">
        <f>VLOOKUP(年度マスタ!$K$4&amp;"_"&amp;$AG9,データシート1!$A:$BT,MATCH("ab_"&amp;AM$2,データシート1!$A$1:$BT$1,0),0)</f>
        <v>13935</v>
      </c>
      <c r="AN9" s="78">
        <f>VLOOKUP(年度マスタ!$K$4&amp;"_"&amp;$AG9,データシート1!$A:$BT,MATCH("ab_"&amp;AN$2,データシート1!$A$1:$BT$1,0),0)</f>
        <v>4842</v>
      </c>
      <c r="AO9" s="78">
        <f>VLOOKUP(年度マスタ!$K$4&amp;"_"&amp;$AG9,データシート1!$A:$BT,MATCH("ab_"&amp;AO$2,データシート1!$A$1:$BT$1,0),0)</f>
        <v>24293</v>
      </c>
      <c r="AP9" s="78">
        <f>VLOOKUP(年度マスタ!$K$4&amp;"_"&amp;$AG9,データシート1!$A:$BT,MATCH("ab_"&amp;AP$2,データシート1!$A$1:$BT$1,0),0)</f>
        <v>510004</v>
      </c>
      <c r="AQ9" s="954">
        <f>VLOOKUP(年度マスタ!$K$4&amp;"_"&amp;$AG9,データシート1!$A:$BT,MATCH("ab_"&amp;AQ$2,データシート1!$A$1:$BT$1,0),0)</f>
        <v>0</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479.04109999999997</v>
      </c>
      <c r="AI10" s="78">
        <f>VLOOKUP(年度マスタ!$K$4&amp;"_"&amp;$AG10,データシート1!$A:$BT,MATCH("ab_"&amp;AI$2,データシート1!$A$1:$BT$1,0),0)</f>
        <v>990</v>
      </c>
      <c r="AJ10" s="78">
        <f>VLOOKUP(年度マスタ!$K$4&amp;"_"&amp;$AG10,データシート1!$A:$BT,MATCH("ab_"&amp;AJ$2,データシート1!$A$1:$BT$1,0),0)</f>
        <v>237</v>
      </c>
      <c r="AK10" s="78">
        <f>VLOOKUP(年度マスタ!$K$4&amp;"_"&amp;$AG10,データシート1!$A:$BT,MATCH("ab_"&amp;AK$2,データシート1!$A$1:$BT$1,0),0)</f>
        <v>8715</v>
      </c>
      <c r="AL10" s="78">
        <f>VLOOKUP(年度マスタ!$K$4&amp;"_"&amp;$AG10,データシート1!$A:$BT,MATCH("ab_"&amp;AL$2,データシート1!$A$1:$BT$1,0),0)</f>
        <v>12308</v>
      </c>
      <c r="AM10" s="78">
        <f>VLOOKUP(年度マスタ!$K$4&amp;"_"&amp;$AG10,データシート1!$A:$BT,MATCH("ab_"&amp;AM$2,データシート1!$A$1:$BT$1,0),0)</f>
        <v>13992</v>
      </c>
      <c r="AN10" s="78">
        <f>VLOOKUP(年度マスタ!$K$4&amp;"_"&amp;$AG10,データシート1!$A:$BT,MATCH("ab_"&amp;AN$2,データシート1!$A$1:$BT$1,0),0)</f>
        <v>4765</v>
      </c>
      <c r="AO10" s="78">
        <f>VLOOKUP(年度マスタ!$K$4&amp;"_"&amp;$AG10,データシート1!$A:$BT,MATCH("ab_"&amp;AO$2,データシート1!$A$1:$BT$1,0),0)</f>
        <v>24170</v>
      </c>
      <c r="AP10" s="78">
        <f>VLOOKUP(年度マスタ!$K$4&amp;"_"&amp;$AG10,データシート1!$A:$BT,MATCH("ab_"&amp;AP$2,データシート1!$A$1:$BT$1,0),0)</f>
        <v>426737</v>
      </c>
      <c r="AQ10" s="954">
        <f>VLOOKUP(年度マスタ!$K$4&amp;"_"&amp;$AG10,データシート1!$A:$BT,MATCH("ab_"&amp;AQ$2,データシート1!$A$1:$BT$1,0),0)</f>
        <v>0</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548.08150000000001</v>
      </c>
      <c r="AI11" s="78">
        <f>VLOOKUP(年度マスタ!$K$4&amp;"_"&amp;$AG11,データシート1!$A:$BT,MATCH("ab_"&amp;AI$2,データシート1!$A$1:$BT$1,0),0)</f>
        <v>990</v>
      </c>
      <c r="AJ11" s="78">
        <f>VLOOKUP(年度マスタ!$K$4&amp;"_"&amp;$AG11,データシート1!$A:$BT,MATCH("ab_"&amp;AJ$2,データシート1!$A$1:$BT$1,0),0)</f>
        <v>237</v>
      </c>
      <c r="AK11" s="78">
        <f>VLOOKUP(年度マスタ!$K$4&amp;"_"&amp;$AG11,データシート1!$A:$BT,MATCH("ab_"&amp;AK$2,データシート1!$A$1:$BT$1,0),0)</f>
        <v>8715</v>
      </c>
      <c r="AL11" s="78">
        <f>VLOOKUP(年度マスタ!$K$4&amp;"_"&amp;$AG11,データシート1!$A:$BT,MATCH("ab_"&amp;AL$2,データシート1!$A$1:$BT$1,0),0)</f>
        <v>12274</v>
      </c>
      <c r="AM11" s="78">
        <f>VLOOKUP(年度マスタ!$K$4&amp;"_"&amp;$AG11,データシート1!$A:$BT,MATCH("ab_"&amp;AM$2,データシート1!$A$1:$BT$1,0),0)</f>
        <v>14016</v>
      </c>
      <c r="AN11" s="78">
        <f>VLOOKUP(年度マスタ!$K$4&amp;"_"&amp;$AG11,データシート1!$A:$BT,MATCH("ab_"&amp;AN$2,データシート1!$A$1:$BT$1,0),0)</f>
        <v>4727</v>
      </c>
      <c r="AO11" s="78">
        <f>VLOOKUP(年度マスタ!$K$4&amp;"_"&amp;$AG11,データシート1!$A:$BT,MATCH("ab_"&amp;AO$2,データシート1!$A$1:$BT$1,0),0)</f>
        <v>24039</v>
      </c>
      <c r="AP11" s="78">
        <f>VLOOKUP(年度マスタ!$K$4&amp;"_"&amp;$AG11,データシート1!$A:$BT,MATCH("ab_"&amp;AP$2,データシート1!$A$1:$BT$1,0),0)</f>
        <v>487235</v>
      </c>
      <c r="AQ11" s="954">
        <f>VLOOKUP(年度マスタ!$K$4&amp;"_"&amp;$AG11,データシート1!$A:$BT,MATCH("ab_"&amp;AQ$2,データシート1!$A$1:$BT$1,0),0)</f>
        <v>2.9127191975706541</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485.39080000000001</v>
      </c>
      <c r="AI12" s="78">
        <f>VLOOKUP(年度マスタ!$K$4&amp;"_"&amp;$AG12,データシート1!$A:$BT,MATCH("ab_"&amp;AI$2,データシート1!$A$1:$BT$1,0),0)</f>
        <v>899</v>
      </c>
      <c r="AJ12" s="78">
        <f>VLOOKUP(年度マスタ!$K$4&amp;"_"&amp;$AG12,データシート1!$A:$BT,MATCH("ab_"&amp;AJ$2,データシート1!$A$1:$BT$1,0),0)</f>
        <v>227</v>
      </c>
      <c r="AK12" s="78">
        <f>VLOOKUP(年度マスタ!$K$4&amp;"_"&amp;$AG12,データシート1!$A:$BT,MATCH("ab_"&amp;AK$2,データシート1!$A$1:$BT$1,0),0)</f>
        <v>8217</v>
      </c>
      <c r="AL12" s="78">
        <f>VLOOKUP(年度マスタ!$K$4&amp;"_"&amp;$AG12,データシート1!$A:$BT,MATCH("ab_"&amp;AL$2,データシート1!$A$1:$BT$1,0),0)</f>
        <v>12192</v>
      </c>
      <c r="AM12" s="78">
        <f>VLOOKUP(年度マスタ!$K$4&amp;"_"&amp;$AG12,データシート1!$A:$BT,MATCH("ab_"&amp;AM$2,データシート1!$A$1:$BT$1,0),0)</f>
        <v>13995</v>
      </c>
      <c r="AN12" s="78">
        <f>VLOOKUP(年度マスタ!$K$4&amp;"_"&amp;$AG12,データシート1!$A:$BT,MATCH("ab_"&amp;AN$2,データシート1!$A$1:$BT$1,0),0)</f>
        <v>4654</v>
      </c>
      <c r="AO12" s="78">
        <f>VLOOKUP(年度マスタ!$K$4&amp;"_"&amp;$AG12,データシート1!$A:$BT,MATCH("ab_"&amp;AO$2,データシート1!$A$1:$BT$1,0),0)</f>
        <v>23644</v>
      </c>
      <c r="AP12" s="78">
        <f>VLOOKUP(年度マスタ!$K$4&amp;"_"&amp;$AG12,データシート1!$A:$BT,MATCH("ab_"&amp;AP$2,データシート1!$A$1:$BT$1,0),0)</f>
        <v>458576</v>
      </c>
      <c r="AQ12" s="954">
        <f>VLOOKUP(年度マスタ!$K$4&amp;"_"&amp;$AG12,データシート1!$A:$BT,MATCH("ab_"&amp;AQ$2,データシート1!$A$1:$BT$1,0),0)</f>
        <v>2.561190449871225</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490.1456</v>
      </c>
      <c r="AI13" s="78">
        <f>VLOOKUP(年度マスタ!$K$4&amp;"_"&amp;$AG13,データシート1!$A:$BT,MATCH("ab_"&amp;AI$2,データシート1!$A$1:$BT$1,0),0)</f>
        <v>899</v>
      </c>
      <c r="AJ13" s="78">
        <f>VLOOKUP(年度マスタ!$K$4&amp;"_"&amp;$AG13,データシート1!$A:$BT,MATCH("ab_"&amp;AJ$2,データシート1!$A$1:$BT$1,0),0)</f>
        <v>227</v>
      </c>
      <c r="AK13" s="78">
        <f>VLOOKUP(年度マスタ!$K$4&amp;"_"&amp;$AG13,データシート1!$A:$BT,MATCH("ab_"&amp;AK$2,データシート1!$A$1:$BT$1,0),0)</f>
        <v>8217</v>
      </c>
      <c r="AL13" s="78">
        <f>VLOOKUP(年度マスタ!$K$4&amp;"_"&amp;$AG13,データシート1!$A:$BT,MATCH("ab_"&amp;AL$2,データシート1!$A$1:$BT$1,0),0)</f>
        <v>12130</v>
      </c>
      <c r="AM13" s="78">
        <f>VLOOKUP(年度マスタ!$K$4&amp;"_"&amp;$AG13,データシート1!$A:$BT,MATCH("ab_"&amp;AM$2,データシート1!$A$1:$BT$1,0),0)</f>
        <v>13970</v>
      </c>
      <c r="AN13" s="78">
        <f>VLOOKUP(年度マスタ!$K$4&amp;"_"&amp;$AG13,データシート1!$A:$BT,MATCH("ab_"&amp;AN$2,データシート1!$A$1:$BT$1,0),0)</f>
        <v>4593</v>
      </c>
      <c r="AO13" s="78">
        <f>VLOOKUP(年度マスタ!$K$4&amp;"_"&amp;$AG13,データシート1!$A:$BT,MATCH("ab_"&amp;AO$2,データシート1!$A$1:$BT$1,0),0)</f>
        <v>23277</v>
      </c>
      <c r="AP13" s="78">
        <f>VLOOKUP(年度マスタ!$K$4&amp;"_"&amp;$AG13,データシート1!$A:$BT,MATCH("ab_"&amp;AP$2,データシート1!$A$1:$BT$1,0),0)</f>
        <v>410425</v>
      </c>
      <c r="AQ13" s="954">
        <f>VLOOKUP(年度マスタ!$K$4&amp;"_"&amp;$AG13,データシート1!$A:$BT,MATCH("ab_"&amp;AQ$2,データシート1!$A$1:$BT$1,0),0)</f>
        <v>2.0478690341413959</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533.6078</v>
      </c>
      <c r="AI14" s="78">
        <f>VLOOKUP(年度マスタ!$K$4&amp;"_"&amp;$AG14,データシート1!$A:$BT,MATCH("ab_"&amp;AI$2,データシート1!$A$1:$BT$1,0),0)</f>
        <v>899</v>
      </c>
      <c r="AJ14" s="78">
        <f>VLOOKUP(年度マスタ!$K$4&amp;"_"&amp;$AG14,データシート1!$A:$BT,MATCH("ab_"&amp;AJ$2,データシート1!$A$1:$BT$1,0),0)</f>
        <v>227</v>
      </c>
      <c r="AK14" s="78">
        <f>VLOOKUP(年度マスタ!$K$4&amp;"_"&amp;$AG14,データシート1!$A:$BT,MATCH("ab_"&amp;AK$2,データシート1!$A$1:$BT$1,0),0)</f>
        <v>8217</v>
      </c>
      <c r="AL14" s="78">
        <f>VLOOKUP(年度マスタ!$K$4&amp;"_"&amp;$AG14,データシート1!$A:$BT,MATCH("ab_"&amp;AL$2,データシート1!$A$1:$BT$1,0),0)</f>
        <v>12062</v>
      </c>
      <c r="AM14" s="78">
        <f>VLOOKUP(年度マスタ!$K$4&amp;"_"&amp;$AG14,データシート1!$A:$BT,MATCH("ab_"&amp;AM$2,データシート1!$A$1:$BT$1,0),0)</f>
        <v>13881</v>
      </c>
      <c r="AN14" s="78">
        <f>VLOOKUP(年度マスタ!$K$4&amp;"_"&amp;$AG14,データシート1!$A:$BT,MATCH("ab_"&amp;AN$2,データシート1!$A$1:$BT$1,0),0)</f>
        <v>4984</v>
      </c>
      <c r="AO14" s="78">
        <f>VLOOKUP(年度マスタ!$K$4&amp;"_"&amp;$AG14,データシート1!$A:$BT,MATCH("ab_"&amp;AO$2,データシート1!$A$1:$BT$1,0),0)</f>
        <v>22866</v>
      </c>
      <c r="AP14" s="78">
        <f>VLOOKUP(年度マスタ!$K$4&amp;"_"&amp;$AG14,データシート1!$A:$BT,MATCH("ab_"&amp;AP$2,データシート1!$A$1:$BT$1,0),0)</f>
        <v>428347.15313362202</v>
      </c>
      <c r="AQ14" s="954">
        <f>VLOOKUP(年度マスタ!$K$4&amp;"_"&amp;$AG14,データシート1!$A:$BT,MATCH("ab_"&amp;AQ$2,データシート1!$A$1:$BT$1,0),0)</f>
        <v>2.2039667513070831</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539.1377</v>
      </c>
      <c r="AI15" s="78">
        <f>VLOOKUP(年度マスタ!$K$4&amp;"_"&amp;$AG15,データシート1!$A:$BT,MATCH("ab_"&amp;AI$2,データシート1!$A$1:$BT$1,0),0)</f>
        <v>899</v>
      </c>
      <c r="AJ15" s="78">
        <f>VLOOKUP(年度マスタ!$K$4&amp;"_"&amp;$AG15,データシート1!$A:$BT,MATCH("ab_"&amp;AJ$2,データシート1!$A$1:$BT$1,0),0)</f>
        <v>227</v>
      </c>
      <c r="AK15" s="78">
        <f>VLOOKUP(年度マスタ!$K$4&amp;"_"&amp;$AG15,データシート1!$A:$BT,MATCH("ab_"&amp;AK$2,データシート1!$A$1:$BT$1,0),0)</f>
        <v>8217</v>
      </c>
      <c r="AL15" s="78">
        <f>VLOOKUP(年度マスタ!$K$4&amp;"_"&amp;$AG15,データシート1!$A:$BT,MATCH("ab_"&amp;AL$2,データシート1!$A$1:$BT$1,0),0)</f>
        <v>12041</v>
      </c>
      <c r="AM15" s="78">
        <f>VLOOKUP(年度マスタ!$K$4&amp;"_"&amp;$AG15,データシート1!$A:$BT,MATCH("ab_"&amp;AM$2,データシート1!$A$1:$BT$1,0),0)</f>
        <v>13945</v>
      </c>
      <c r="AN15" s="78">
        <f>VLOOKUP(年度マスタ!$K$4&amp;"_"&amp;$AG15,データシート1!$A:$BT,MATCH("ab_"&amp;AN$2,データシート1!$A$1:$BT$1,0),0)</f>
        <v>4986</v>
      </c>
      <c r="AO15" s="78">
        <f>VLOOKUP(年度マスタ!$K$4&amp;"_"&amp;$AG15,データシート1!$A:$BT,MATCH("ab_"&amp;AO$2,データシート1!$A$1:$BT$1,0),0)</f>
        <v>22527</v>
      </c>
      <c r="AP15" s="78">
        <f>VLOOKUP(年度マスタ!$K$4&amp;"_"&amp;$AG15,データシート1!$A:$BT,MATCH("ab_"&amp;AP$2,データシート1!$A$1:$BT$1,0),0)</f>
        <v>440081.99999999988</v>
      </c>
      <c r="AQ15" s="954">
        <f>VLOOKUP(年度マスタ!$K$4&amp;"_"&amp;$AG15,データシート1!$A:$BT,MATCH("ab_"&amp;AQ$2,データシート1!$A$1:$BT$1,0),0)</f>
        <v>2.186961915715111</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515.89380000000006</v>
      </c>
      <c r="AI16" s="78">
        <f>VLOOKUP(年度マスタ!$K$4&amp;"_"&amp;$AG16,データシート1!$A:$BT,MATCH("ab_"&amp;AI$2,データシート1!$A$1:$BT$1,0),0)</f>
        <v>899</v>
      </c>
      <c r="AJ16" s="78">
        <f>VLOOKUP(年度マスタ!$K$4&amp;"_"&amp;$AG16,データシート1!$A:$BT,MATCH("ab_"&amp;AJ$2,データシート1!$A$1:$BT$1,0),0)</f>
        <v>227</v>
      </c>
      <c r="AK16" s="78">
        <f>VLOOKUP(年度マスタ!$K$4&amp;"_"&amp;$AG16,データシート1!$A:$BT,MATCH("ab_"&amp;AK$2,データシート1!$A$1:$BT$1,0),0)</f>
        <v>8217</v>
      </c>
      <c r="AL16" s="78">
        <f>VLOOKUP(年度マスタ!$K$4&amp;"_"&amp;$AG16,データシート1!$A:$BT,MATCH("ab_"&amp;AL$2,データシート1!$A$1:$BT$1,0),0)</f>
        <v>11929</v>
      </c>
      <c r="AM16" s="78">
        <f>VLOOKUP(年度マスタ!$K$4&amp;"_"&amp;$AG16,データシート1!$A:$BT,MATCH("ab_"&amp;AM$2,データシート1!$A$1:$BT$1,0),0)</f>
        <v>13879</v>
      </c>
      <c r="AN16" s="78">
        <f>VLOOKUP(年度マスタ!$K$4&amp;"_"&amp;$AG16,データシート1!$A:$BT,MATCH("ab_"&amp;AN$2,データシート1!$A$1:$BT$1,0),0)</f>
        <v>5006</v>
      </c>
      <c r="AO16" s="78">
        <f>VLOOKUP(年度マスタ!$K$4&amp;"_"&amp;$AG16,データシート1!$A:$BT,MATCH("ab_"&amp;AO$2,データシート1!$A$1:$BT$1,0),0)</f>
        <v>22044</v>
      </c>
      <c r="AP16" s="78">
        <f>VLOOKUP(年度マスタ!$K$4&amp;"_"&amp;$AG16,データシート1!$A:$BT,MATCH("ab_"&amp;AP$2,データシート1!$A$1:$BT$1,0),0)</f>
        <v>440617.99999999988</v>
      </c>
      <c r="AQ16" s="954">
        <f>VLOOKUP(年度マスタ!$K$4&amp;"_"&amp;$AG16,データシート1!$A:$BT,MATCH("ab_"&amp;AQ$2,データシート1!$A$1:$BT$1,0),0)</f>
        <v>2.9435609030369712</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579.63080000000002</v>
      </c>
      <c r="AI17" s="151">
        <f>VLOOKUP(年度マスタ!$K$4&amp;"_"&amp;$AG17,データシート1!$A:$BT,MATCH("ab_"&amp;AI$2,データシート1!$A$1:$BT$1,0),0)</f>
        <v>899</v>
      </c>
      <c r="AJ17" s="151">
        <f>VLOOKUP(年度マスタ!$K$4&amp;"_"&amp;$AG17,データシート1!$A:$BT,MATCH("ab_"&amp;AJ$2,データシート1!$A$1:$BT$1,0),0)</f>
        <v>227</v>
      </c>
      <c r="AK17" s="151">
        <f>VLOOKUP(年度マスタ!$K$4&amp;"_"&amp;$AG17,データシート1!$A:$BT,MATCH("ab_"&amp;AK$2,データシート1!$A$1:$BT$1,0),0)</f>
        <v>8217</v>
      </c>
      <c r="AL17" s="151">
        <f>VLOOKUP(年度マスタ!$K$4&amp;"_"&amp;$AG17,データシート1!$A:$BT,MATCH("ab_"&amp;AL$2,データシート1!$A$1:$BT$1,0),0)</f>
        <v>11801</v>
      </c>
      <c r="AM17" s="151">
        <f>VLOOKUP(年度マスタ!$K$4&amp;"_"&amp;$AG17,データシート1!$A:$BT,MATCH("ab_"&amp;AM$2,データシート1!$A$1:$BT$1,0),0)</f>
        <v>13798</v>
      </c>
      <c r="AN17" s="151">
        <f>VLOOKUP(年度マスタ!$K$4&amp;"_"&amp;$AG17,データシート1!$A:$BT,MATCH("ab_"&amp;AN$2,データシート1!$A$1:$BT$1,0),0)</f>
        <v>4590</v>
      </c>
      <c r="AO17" s="151">
        <f>VLOOKUP(年度マスタ!$K$4&amp;"_"&amp;$AG17,データシート1!$A:$BT,MATCH("ab_"&amp;AO$2,データシート1!$A$1:$BT$1,0),0)</f>
        <v>21582</v>
      </c>
      <c r="AP17" s="151">
        <f>VLOOKUP(年度マスタ!$K$4&amp;"_"&amp;$AG17,データシート1!$A:$BT,MATCH("ab_"&amp;AP$2,データシート1!$A$1:$BT$1,0),0)</f>
        <v>472488</v>
      </c>
      <c r="AQ17" s="955">
        <f>VLOOKUP(年度マスタ!$K$4&amp;"_"&amp;$AG17,データシート1!$A:$BT,MATCH("ab_"&amp;AQ$2,データシート1!$A$1:$BT$1,0),0)</f>
        <v>2.6759513993862929</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681.01120000000003</v>
      </c>
      <c r="AI18" s="78">
        <f>VLOOKUP(年度マスタ!$K$4&amp;"_"&amp;$AG18,データシート1!$A:$BT,MATCH("ab_"&amp;AI$2,データシート1!$A$1:$BT$1,0),0)</f>
        <v>881</v>
      </c>
      <c r="AJ18" s="78">
        <f>VLOOKUP(年度マスタ!$K$4&amp;"_"&amp;$AG18,データシート1!$A:$BT,MATCH("ab_"&amp;AJ$2,データシート1!$A$1:$BT$1,0),0)</f>
        <v>310</v>
      </c>
      <c r="AK18" s="78">
        <f>VLOOKUP(年度マスタ!$K$4&amp;"_"&amp;$AG18,データシート1!$A:$BT,MATCH("ab_"&amp;AK$2,データシート1!$A$1:$BT$1,0),0)</f>
        <v>7616</v>
      </c>
      <c r="AL18" s="78">
        <f>VLOOKUP(年度マスタ!$K$4&amp;"_"&amp;$AG18,データシート1!$A:$BT,MATCH("ab_"&amp;AL$2,データシート1!$A$1:$BT$1,0),0)</f>
        <v>11822</v>
      </c>
      <c r="AM18" s="78">
        <f>VLOOKUP(年度マスタ!$K$4&amp;"_"&amp;$AG18,データシート1!$A:$BT,MATCH("ab_"&amp;AM$2,データシート1!$A$1:$BT$1,0),0)</f>
        <v>13724</v>
      </c>
      <c r="AN18" s="78">
        <f>VLOOKUP(年度マスタ!$K$4&amp;"_"&amp;$AG18,データシート1!$A:$BT,MATCH("ab_"&amp;AN$2,データシート1!$A$1:$BT$1,0),0)</f>
        <v>4601</v>
      </c>
      <c r="AO18" s="78">
        <f>VLOOKUP(年度マスタ!$K$4&amp;"_"&amp;$AG18,データシート1!$A:$BT,MATCH("ab_"&amp;AO$2,データシート1!$A$1:$BT$1,0),0)</f>
        <v>21317</v>
      </c>
      <c r="AP18" s="78">
        <f>VLOOKUP(年度マスタ!$K$4&amp;"_"&amp;$AG18,データシート1!$A:$BT,MATCH("ab_"&amp;AP$2,データシート1!$A$1:$BT$1,0),0)</f>
        <v>423474.99999999994</v>
      </c>
      <c r="AQ18" s="954">
        <f>VLOOKUP(年度マスタ!$K$4&amp;"_"&amp;$AG18,データシート1!$A:$BT,MATCH("ab_"&amp;AQ$2,データシート1!$A$1:$BT$1,0),0)</f>
        <v>2.4814276625981928</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913.58190000000002</v>
      </c>
      <c r="AI19" s="78">
        <f>VLOOKUP(年度マスタ!$K$4&amp;"_"&amp;$AG19,データシート1!$A:$BT,MATCH("ab_"&amp;AI$2,データシート1!$A$1:$BT$1,0),0)</f>
        <v>881</v>
      </c>
      <c r="AJ19" s="78">
        <f>VLOOKUP(年度マスタ!$K$4&amp;"_"&amp;$AG19,データシート1!$A:$BT,MATCH("ab_"&amp;AJ$2,データシート1!$A$1:$BT$1,0),0)</f>
        <v>310</v>
      </c>
      <c r="AK19" s="78">
        <f>VLOOKUP(年度マスタ!$K$4&amp;"_"&amp;$AG19,データシート1!$A:$BT,MATCH("ab_"&amp;AK$2,データシート1!$A$1:$BT$1,0),0)</f>
        <v>7616</v>
      </c>
      <c r="AL19" s="78">
        <f>VLOOKUP(年度マスタ!$K$4&amp;"_"&amp;$AG19,データシート1!$A:$BT,MATCH("ab_"&amp;AL$2,データシート1!$A$1:$BT$1,0),0)</f>
        <v>11668</v>
      </c>
      <c r="AM19" s="78">
        <f>VLOOKUP(年度マスタ!$K$4&amp;"_"&amp;$AG19,データシート1!$A:$BT,MATCH("ab_"&amp;AM$2,データシート1!$A$1:$BT$1,0),0)</f>
        <v>13657</v>
      </c>
      <c r="AN19" s="78">
        <f>VLOOKUP(年度マスタ!$K$4&amp;"_"&amp;$AG19,データシート1!$A:$BT,MATCH("ab_"&amp;AN$2,データシート1!$A$1:$BT$1,0),0)</f>
        <v>4614</v>
      </c>
      <c r="AO19" s="78">
        <f>VLOOKUP(年度マスタ!$K$4&amp;"_"&amp;$AG19,データシート1!$A:$BT,MATCH("ab_"&amp;AO$2,データシート1!$A$1:$BT$1,0),0)</f>
        <v>20928</v>
      </c>
      <c r="AP19" s="78">
        <f>VLOOKUP(年度マスタ!$K$4&amp;"_"&amp;$AG19,データシート1!$A:$BT,MATCH("ab_"&amp;AP$2,データシート1!$A$1:$BT$1,0),0)</f>
        <v>515740</v>
      </c>
      <c r="AQ19" s="954">
        <f>VLOOKUP(年度マスタ!$K$4&amp;"_"&amp;$AG19,データシート1!$A:$BT,MATCH("ab_"&amp;AQ$2,データシート1!$A$1:$BT$1,0),0)</f>
        <v>2.786579113410133</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1011.2748</v>
      </c>
      <c r="AI20" s="78">
        <f>VLOOKUP(年度マスタ!$K$4&amp;"_"&amp;$AG20,データシート1!$A:$BT,MATCH("ab_"&amp;AI$2,データシート1!$A$1:$BT$1,0),0)</f>
        <v>881</v>
      </c>
      <c r="AJ20" s="78">
        <f>VLOOKUP(年度マスタ!$K$4&amp;"_"&amp;$AG20,データシート1!$A:$BT,MATCH("ab_"&amp;AJ$2,データシート1!$A$1:$BT$1,0),0)</f>
        <v>310</v>
      </c>
      <c r="AK20" s="78">
        <f>VLOOKUP(年度マスタ!$K$4&amp;"_"&amp;$AG20,データシート1!$A:$BT,MATCH("ab_"&amp;AK$2,データシート1!$A$1:$BT$1,0),0)</f>
        <v>7616</v>
      </c>
      <c r="AL20" s="78">
        <f>VLOOKUP(年度マスタ!$K$4&amp;"_"&amp;$AG20,データシート1!$A:$BT,MATCH("ab_"&amp;AL$2,データシート1!$A$1:$BT$1,0),0)</f>
        <v>11658</v>
      </c>
      <c r="AM20" s="78">
        <f>VLOOKUP(年度マスタ!$K$4&amp;"_"&amp;$AG20,データシート1!$A:$BT,MATCH("ab_"&amp;AM$2,データシート1!$A$1:$BT$1,0),0)</f>
        <v>13502</v>
      </c>
      <c r="AN20" s="78">
        <f>VLOOKUP(年度マスタ!$K$4&amp;"_"&amp;$AG20,データシート1!$A:$BT,MATCH("ab_"&amp;AN$2,データシート1!$A$1:$BT$1,0),0)</f>
        <v>4690</v>
      </c>
      <c r="AO20" s="78">
        <f>VLOOKUP(年度マスタ!$K$4&amp;"_"&amp;$AG20,データシート1!$A:$BT,MATCH("ab_"&amp;AO$2,データシート1!$A$1:$BT$1,0),0)</f>
        <v>20618</v>
      </c>
      <c r="AP20" s="78">
        <f>VLOOKUP(年度マスタ!$K$4&amp;"_"&amp;$AG20,データシート1!$A:$BT,MATCH("ab_"&amp;AP$2,データシート1!$A$1:$BT$1,0),0)</f>
        <v>518881.99999999994</v>
      </c>
      <c r="AQ20" s="954">
        <f>VLOOKUP(年度マスタ!$K$4&amp;"_"&amp;$AG20,データシート1!$A:$BT,MATCH("ab_"&amp;AQ$2,データシート1!$A$1:$BT$1,0),0)</f>
        <v>3.3994154553839979</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1648</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紋別市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28.925999999999998</v>
      </c>
      <c r="BE13" s="70" t="str">
        <f>年度マスタ!K4</f>
        <v>01219</v>
      </c>
      <c r="BF13" s="70" t="str">
        <f>年度マスタ!K4</f>
        <v>01219</v>
      </c>
      <c r="BG13" s="70" t="str">
        <f>年度マスタ!K4</f>
        <v>01219</v>
      </c>
      <c r="BH13" s="278" t="s">
        <v>195</v>
      </c>
      <c r="BI13" s="278" t="s">
        <v>195</v>
      </c>
      <c r="BJ13" s="278" t="s">
        <v>195</v>
      </c>
      <c r="BK13" s="278" t="str">
        <f>年度マスタ!K4</f>
        <v>01219</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28.925999999999998</v>
      </c>
      <c r="AY14" s="70"/>
      <c r="BE14" s="70" t="str">
        <f>AP2</f>
        <v>紋別市</v>
      </c>
      <c r="BF14" s="70" t="str">
        <f>AP2</f>
        <v>紋別市</v>
      </c>
      <c r="BG14" s="70" t="str">
        <f>AP2</f>
        <v>紋別市</v>
      </c>
      <c r="BH14" s="70" t="s">
        <v>205</v>
      </c>
      <c r="BI14" s="70" t="s">
        <v>205</v>
      </c>
      <c r="BJ14" s="70" t="s">
        <v>205</v>
      </c>
      <c r="BK14" s="70" t="str">
        <f>AP2</f>
        <v>紋別市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95.162999999999997</v>
      </c>
      <c r="AY18" s="165">
        <f>AX18</f>
        <v>95.162999999999997</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22.587</v>
      </c>
      <c r="G21" s="877">
        <f t="shared" ref="G21:O21" si="5">SUM(G22,G26,G27,G28)</f>
        <v>26.396000000000001</v>
      </c>
      <c r="H21" s="877">
        <f t="shared" si="5"/>
        <v>27.843</v>
      </c>
      <c r="I21" s="877">
        <f t="shared" si="5"/>
        <v>30.917999999999999</v>
      </c>
      <c r="J21" s="877">
        <f t="shared" si="5"/>
        <v>31.001999999999999</v>
      </c>
      <c r="K21" s="877">
        <f t="shared" si="5"/>
        <v>96.092000000000013</v>
      </c>
      <c r="L21" s="877">
        <f t="shared" si="5"/>
        <v>128.5</v>
      </c>
      <c r="M21" s="877">
        <f t="shared" si="5"/>
        <v>129.239</v>
      </c>
      <c r="N21" s="877">
        <f t="shared" si="5"/>
        <v>118.45100000000001</v>
      </c>
      <c r="O21" s="877">
        <f t="shared" si="5"/>
        <v>38.463999999999999</v>
      </c>
      <c r="P21" s="878">
        <f>SUM(P22,P26,P27,P28)</f>
        <v>124.089</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9：食料品製造業(N=2)</v>
      </c>
      <c r="BE21" s="845">
        <f>VLOOKUP(BE$13&amp;"_"&amp;$AV$8,データシート2!$A:$SI,MATCH($AV$5&amp;"_"&amp;$BA21&amp;$AV$6,データシート2!$A$1:$SI$1,0),0)</f>
        <v>2</v>
      </c>
      <c r="BF21" s="952">
        <f>VLOOKUP(BF$13&amp;"_"&amp;$AW$8,データシート2!$A:$SI,MATCH($AW$5&amp;"_"&amp;$BA21&amp;$AW$6,データシート2!$A$1:$SI$1,0),0)</f>
        <v>28.925999999999998</v>
      </c>
      <c r="BG21" s="952">
        <f t="shared" si="2"/>
        <v>14.462999999999999</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1.6729508317342581</v>
      </c>
    </row>
    <row r="22" spans="2:63" ht="15.95" customHeight="1" thickBot="1">
      <c r="B22" s="285"/>
      <c r="C22" s="522"/>
      <c r="D22" s="408" t="s">
        <v>114</v>
      </c>
      <c r="E22" s="409"/>
      <c r="F22" s="879">
        <f>SUM(F23:F25)</f>
        <v>22.587</v>
      </c>
      <c r="G22" s="879">
        <f t="shared" ref="G22:P22" si="6">SUM(G23:G25)</f>
        <v>26.396000000000001</v>
      </c>
      <c r="H22" s="879">
        <f t="shared" si="6"/>
        <v>27.843</v>
      </c>
      <c r="I22" s="879">
        <f t="shared" si="6"/>
        <v>30.917999999999999</v>
      </c>
      <c r="J22" s="879">
        <f t="shared" si="6"/>
        <v>31.001999999999999</v>
      </c>
      <c r="K22" s="879">
        <f t="shared" si="6"/>
        <v>29.667999999999999</v>
      </c>
      <c r="L22" s="879">
        <f t="shared" si="6"/>
        <v>26.379000000000001</v>
      </c>
      <c r="M22" s="879">
        <f t="shared" si="6"/>
        <v>26.687000000000001</v>
      </c>
      <c r="N22" s="879">
        <f t="shared" si="6"/>
        <v>27.364000000000001</v>
      </c>
      <c r="O22" s="879">
        <f t="shared" si="6"/>
        <v>30.451000000000001</v>
      </c>
      <c r="P22" s="880">
        <f t="shared" si="6"/>
        <v>28.925999999999998</v>
      </c>
      <c r="Z22" s="273"/>
      <c r="AB22" s="272"/>
      <c r="AC22" s="521" t="s">
        <v>286</v>
      </c>
      <c r="AP22" s="16" t="s">
        <v>287</v>
      </c>
      <c r="AQ22" s="273"/>
      <c r="AV22" s="70" t="str">
        <f>AW22</f>
        <v>エネルギー起源CO2</v>
      </c>
      <c r="AW22" s="70" t="str">
        <f>D56</f>
        <v>エネルギー起源CO2</v>
      </c>
      <c r="AX22" s="165">
        <f>P56</f>
        <v>36.427999999999997</v>
      </c>
      <c r="AY22" s="165">
        <f>AX22</f>
        <v>36.427999999999997</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22.587</v>
      </c>
      <c r="G23" s="881">
        <f>IFERROR(VLOOKUP(年度マスタ!$K$4&amp;"_"&amp;G$20,データシート1!$A:$BU,MATCH("ba_"&amp;$E23,データシート1!$A$1:$BU$1,0),0),0)</f>
        <v>26.396000000000001</v>
      </c>
      <c r="H23" s="881">
        <f>IFERROR(VLOOKUP(年度マスタ!$K$4&amp;"_"&amp;H$20,データシート1!$A:$BU,MATCH("ba_"&amp;$E23,データシート1!$A$1:$BU$1,0),0),0)</f>
        <v>27.843</v>
      </c>
      <c r="I23" s="881">
        <f>IFERROR(VLOOKUP(年度マスタ!$K$4&amp;"_"&amp;I$20,データシート1!$A:$BU,MATCH("ba_"&amp;$E23,データシート1!$A$1:$BU$1,0),0),0)</f>
        <v>30.917999999999999</v>
      </c>
      <c r="J23" s="881">
        <f>IFERROR(VLOOKUP(年度マスタ!$K$4&amp;"_"&amp;J$20,データシート1!$A:$BU,MATCH("ba_"&amp;$E23,データシート1!$A$1:$BU$1,0),0),0)</f>
        <v>31.001999999999999</v>
      </c>
      <c r="K23" s="881">
        <f>IFERROR(VLOOKUP(年度マスタ!$K$4&amp;"_"&amp;K$20,データシート1!$A:$BU,MATCH("ba_"&amp;$E23,データシート1!$A$1:$BU$1,0),0),0)</f>
        <v>29.667999999999999</v>
      </c>
      <c r="L23" s="881">
        <f>IFERROR(VLOOKUP(年度マスタ!$K$4&amp;"_"&amp;L$20,データシート1!$A:$BU,MATCH("ba_"&amp;$E23,データシート1!$A$1:$BU$1,0),0),0)</f>
        <v>26.379000000000001</v>
      </c>
      <c r="M23" s="881">
        <f>IFERROR(VLOOKUP(年度マスタ!$K$4&amp;"_"&amp;M$20,データシート1!$A:$BU,MATCH("ba_"&amp;$E23,データシート1!$A$1:$BU$1,0),0),0)</f>
        <v>26.687000000000001</v>
      </c>
      <c r="N23" s="881">
        <f>IFERROR(VLOOKUP(年度マスタ!$K$4&amp;"_"&amp;N$20,データシート1!$A:$BU,MATCH("ba_"&amp;$E23,データシート1!$A$1:$BU$1,0),0),0)</f>
        <v>27.364000000000001</v>
      </c>
      <c r="O23" s="881">
        <f>IFERROR(VLOOKUP(年度マスタ!$K$4&amp;"_"&amp;O$20,データシート1!$A:$BU,MATCH("ba_"&amp;$E23,データシート1!$A$1:$BU$1,0),0),0)</f>
        <v>30.451000000000001</v>
      </c>
      <c r="P23" s="882">
        <f>IFERROR(VLOOKUP(年度マスタ!$K$4&amp;"_"&amp;P$20,データシート1!$A:$BU,MATCH("ba_"&amp;$E23,データシート1!$A$1:$BU$1,0),0),0)</f>
        <v>28.925999999999998</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1650</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189.60417328896966</v>
      </c>
      <c r="AG24" s="877">
        <f t="shared" ref="AG24:AP24" si="11">AG25+AG29</f>
        <v>207.9220892955224</v>
      </c>
      <c r="AH24" s="877">
        <f t="shared" si="11"/>
        <v>218.77384415807805</v>
      </c>
      <c r="AI24" s="877">
        <f t="shared" si="11"/>
        <v>186.81094666120197</v>
      </c>
      <c r="AJ24" s="877">
        <f t="shared" si="11"/>
        <v>186.44032247234091</v>
      </c>
      <c r="AK24" s="877">
        <f t="shared" si="11"/>
        <v>197.65770807911346</v>
      </c>
      <c r="AL24" s="877">
        <f t="shared" si="11"/>
        <v>200.45246108065865</v>
      </c>
      <c r="AM24" s="877">
        <f t="shared" si="11"/>
        <v>187.44324292548706</v>
      </c>
      <c r="AN24" s="877">
        <f t="shared" si="11"/>
        <v>191.86588586838477</v>
      </c>
      <c r="AO24" s="877">
        <f t="shared" si="11"/>
        <v>197.84008649157997</v>
      </c>
      <c r="AP24" s="878">
        <f t="shared" si="11"/>
        <v>241.75310207196929</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144.71562652389878</v>
      </c>
      <c r="AG25" s="879">
        <f>①CO2排出量の現状把握!AA35</f>
        <v>152.17065683934158</v>
      </c>
      <c r="AH25" s="879">
        <f>①CO2排出量の現状把握!AB35</f>
        <v>166.92367905736828</v>
      </c>
      <c r="AI25" s="879">
        <f>①CO2排出量の現状把握!AC35</f>
        <v>135.38859477381794</v>
      </c>
      <c r="AJ25" s="879">
        <f>①CO2排出量の現状把握!AD35</f>
        <v>136.68545133545419</v>
      </c>
      <c r="AK25" s="879">
        <f>①CO2排出量の現状把握!AE35</f>
        <v>154.99867633599294</v>
      </c>
      <c r="AL25" s="879">
        <f>①CO2排出量の現状把握!AF35</f>
        <v>157.67867780118129</v>
      </c>
      <c r="AM25" s="879">
        <f>①CO2排出量の現状把握!AG35</f>
        <v>144.45849607980935</v>
      </c>
      <c r="AN25" s="879">
        <f>①CO2排出量の現状把握!AH35</f>
        <v>153.30466480602342</v>
      </c>
      <c r="AO25" s="879">
        <f>①CO2排出量の現状把握!AI35</f>
        <v>163.8520539791528</v>
      </c>
      <c r="AP25" s="880">
        <f>①CO2排出量の現状把握!AJ35</f>
        <v>207.23429566113592</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129.14995612252611</v>
      </c>
      <c r="AG26" s="881">
        <f>①CO2排出量の現状把握!AA36</f>
        <v>136.09903300979161</v>
      </c>
      <c r="AH26" s="881">
        <f>①CO2排出量の現状把握!AB36</f>
        <v>152.92975468722699</v>
      </c>
      <c r="AI26" s="881">
        <f>①CO2排出量の現状把握!AC36</f>
        <v>121.94791783267701</v>
      </c>
      <c r="AJ26" s="881">
        <f>①CO2排出量の現状把握!AD36</f>
        <v>122.8218631553701</v>
      </c>
      <c r="AK26" s="881">
        <f>①CO2排出量の現状把握!AE36</f>
        <v>140.47447320448282</v>
      </c>
      <c r="AL26" s="881">
        <f>①CO2排出量の現状把握!AF36</f>
        <v>144.24079276050497</v>
      </c>
      <c r="AM26" s="881">
        <f>①CO2排出量の現状把握!AG36</f>
        <v>132.09353289790221</v>
      </c>
      <c r="AN26" s="881">
        <f>①CO2排出量の現状把握!AH36</f>
        <v>141.0839772156472</v>
      </c>
      <c r="AO26" s="881">
        <f>①CO2排出量の現状把握!AI36</f>
        <v>146.22620321278779</v>
      </c>
      <c r="AP26" s="882">
        <f>①CO2排出量の現状把握!AJ36</f>
        <v>191.01919224920383</v>
      </c>
      <c r="AQ26" s="273"/>
      <c r="AV26" s="70" t="str">
        <f>AW26</f>
        <v>CH4</v>
      </c>
      <c r="AW26" s="70" t="str">
        <f t="shared" ref="AW26:AW31" si="13">D60</f>
        <v>CH4</v>
      </c>
      <c r="AX26" s="287">
        <f t="shared" si="12"/>
        <v>7.1470000000000002</v>
      </c>
      <c r="AY26" s="287">
        <f>AX26</f>
        <v>7.1470000000000002</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66.424000000000007</v>
      </c>
      <c r="L27" s="879">
        <f>IFERROR(VLOOKUP(年度マスタ!$K$4&amp;"_"&amp;L$20,データシート1!$A:$BU,MATCH("ba_"&amp;$D27,データシート1!$A$1:$BU$1,0),0),0)</f>
        <v>102.121</v>
      </c>
      <c r="M27" s="879">
        <f>IFERROR(VLOOKUP(年度マスタ!$K$4&amp;"_"&amp;M$20,データシート1!$A:$BU,MATCH("ba_"&amp;$D27,データシート1!$A$1:$BU$1,0),0),0)</f>
        <v>102.55200000000001</v>
      </c>
      <c r="N27" s="879">
        <f>IFERROR(VLOOKUP(年度マスタ!$K$4&amp;"_"&amp;N$20,データシート1!$A:$BU,MATCH("ba_"&amp;$D27,データシート1!$A$1:$BU$1,0),0),0)</f>
        <v>91.087000000000003</v>
      </c>
      <c r="O27" s="879">
        <f>IFERROR(VLOOKUP(年度マスタ!$K$4&amp;"_"&amp;O$20,データシート1!$A:$BU,MATCH("ba_"&amp;$D27,データシート1!$A$1:$BU$1,0),0),0)</f>
        <v>8.0129999999999999</v>
      </c>
      <c r="P27" s="880">
        <f>IFERROR(VLOOKUP(年度マスタ!$K$4&amp;"_"&amp;P$20,データシート1!$A:$BU,MATCH("ba_"&amp;$D27,データシート1!$A$1:$BU$1,0),0),0)</f>
        <v>95.162999999999997</v>
      </c>
      <c r="Z27" s="273"/>
      <c r="AB27" s="272"/>
      <c r="AC27" s="522"/>
      <c r="AD27" s="410"/>
      <c r="AE27" s="409" t="s">
        <v>194</v>
      </c>
      <c r="AF27" s="881">
        <f>①CO2排出量の現状把握!Z37</f>
        <v>3.115847585788996</v>
      </c>
      <c r="AG27" s="881">
        <f>①CO2排出量の現状把握!AA37</f>
        <v>3.5101228139906411</v>
      </c>
      <c r="AH27" s="881">
        <f>①CO2排出量の現状把握!AB37</f>
        <v>2.9011284786749201</v>
      </c>
      <c r="AI27" s="881">
        <f>①CO2排出量の現状把握!AC37</f>
        <v>3.0320318824399699</v>
      </c>
      <c r="AJ27" s="881">
        <f>①CO2排出量の現状把握!AD37</f>
        <v>2.907403387092486</v>
      </c>
      <c r="AK27" s="881">
        <f>①CO2排出量の現状把握!AE37</f>
        <v>2.7424898210397153</v>
      </c>
      <c r="AL27" s="881">
        <f>①CO2排出量の現状把握!AF37</f>
        <v>2.8024139695428478</v>
      </c>
      <c r="AM27" s="881">
        <f>①CO2排出量の現状把握!AG37</f>
        <v>2.608288360289329</v>
      </c>
      <c r="AN27" s="881">
        <f>①CO2排出量の現状把握!AH37</f>
        <v>2.4202995364722564</v>
      </c>
      <c r="AO27" s="881">
        <f>①CO2排出量の現状把握!AI37</f>
        <v>2.5636292549298458</v>
      </c>
      <c r="AP27" s="882">
        <f>①CO2排出量の現状把握!AJ37</f>
        <v>2.4694865922262075</v>
      </c>
      <c r="AQ27" s="273"/>
      <c r="AV27" s="70" t="str">
        <f t="shared" ref="AV27:AV31" si="14">AW27</f>
        <v>N2O</v>
      </c>
      <c r="AW27" s="70" t="str">
        <f t="shared" si="13"/>
        <v>N2O</v>
      </c>
      <c r="AX27" s="287">
        <f t="shared" si="12"/>
        <v>80.513999999999996</v>
      </c>
      <c r="AY27" s="287">
        <f t="shared" ref="AY27:AY31" si="15">AX27</f>
        <v>80.513999999999996</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12.44982281558368</v>
      </c>
      <c r="AG28" s="881">
        <f>①CO2排出量の現状把握!AA38</f>
        <v>12.561501015559321</v>
      </c>
      <c r="AH28" s="881">
        <f>①CO2排出量の現状把握!AB38</f>
        <v>11.09279589146634</v>
      </c>
      <c r="AI28" s="881">
        <f>①CO2排出量の現状把握!AC38</f>
        <v>10.40864505870098</v>
      </c>
      <c r="AJ28" s="881">
        <f>①CO2排出量の現状把握!AD38</f>
        <v>10.9561847929916</v>
      </c>
      <c r="AK28" s="881">
        <f>①CO2排出量の現状把握!AE38</f>
        <v>11.781713310470403</v>
      </c>
      <c r="AL28" s="881">
        <f>①CO2排出量の現状把握!AF38</f>
        <v>10.635471071133479</v>
      </c>
      <c r="AM28" s="881">
        <f>①CO2排出量の現状把握!AG38</f>
        <v>9.7566748216178318</v>
      </c>
      <c r="AN28" s="881">
        <f>①CO2排出量の現状把握!AH38</f>
        <v>9.8003880539039816</v>
      </c>
      <c r="AO28" s="881">
        <f>①CO2排出量の現状把握!AI38</f>
        <v>15.062221511435144</v>
      </c>
      <c r="AP28" s="882">
        <f>①CO2排出量の現状把握!AJ38</f>
        <v>13.745616819705869</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44.888546765070899</v>
      </c>
      <c r="AG29" s="883">
        <f>①CO2排出量の現状把握!AA39</f>
        <v>55.751432456180822</v>
      </c>
      <c r="AH29" s="883">
        <f>①CO2排出量の現状把握!AB39</f>
        <v>51.850165100709773</v>
      </c>
      <c r="AI29" s="883">
        <f>①CO2排出量の現状把握!AC39</f>
        <v>51.422351887384039</v>
      </c>
      <c r="AJ29" s="883">
        <f>①CO2排出量の現状把握!AD39</f>
        <v>49.754871136886727</v>
      </c>
      <c r="AK29" s="883">
        <f>①CO2排出量の現状把握!AE39</f>
        <v>42.659031743120515</v>
      </c>
      <c r="AL29" s="883">
        <f>①CO2排出量の現状把握!AF39</f>
        <v>42.77378327947735</v>
      </c>
      <c r="AM29" s="883">
        <f>①CO2排出量の現状把握!AG39</f>
        <v>42.984746845677698</v>
      </c>
      <c r="AN29" s="883">
        <f>①CO2排出量の現状把握!AH39</f>
        <v>38.561221062361334</v>
      </c>
      <c r="AO29" s="883">
        <f>①CO2排出量の現状把握!AI39</f>
        <v>33.988032512427175</v>
      </c>
      <c r="AP29" s="884">
        <f>①CO2排出量の現状把握!AJ39</f>
        <v>34.518806410833392</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0.1191271247261835</v>
      </c>
      <c r="AG32" s="461">
        <f t="shared" si="16"/>
        <v>0.12695139842733602</v>
      </c>
      <c r="AH32" s="461">
        <f t="shared" si="16"/>
        <v>0.12726841321982557</v>
      </c>
      <c r="AI32" s="461">
        <f t="shared" si="16"/>
        <v>0.16550421992171852</v>
      </c>
      <c r="AJ32" s="461">
        <f t="shared" si="16"/>
        <v>0.16628377160525057</v>
      </c>
      <c r="AK32" s="461">
        <f t="shared" si="16"/>
        <v>0.15009786508363862</v>
      </c>
      <c r="AL32" s="461">
        <f t="shared" si="16"/>
        <v>0.13159728674713322</v>
      </c>
      <c r="AM32" s="461">
        <f t="shared" si="16"/>
        <v>0.14237376383105305</v>
      </c>
      <c r="AN32" s="461">
        <f t="shared" si="16"/>
        <v>0.1426204553047592</v>
      </c>
      <c r="AO32" s="461">
        <f t="shared" si="16"/>
        <v>0.15391723962522624</v>
      </c>
      <c r="AP32" s="461">
        <f t="shared" si="16"/>
        <v>0.11965099827918155</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0.15607851441164106</v>
      </c>
      <c r="AG33" s="458">
        <f t="shared" ref="AG33:AP33" si="17">IFERROR(IF(G22/AG25&gt;1,1,G22/AG25),0)</f>
        <v>0.1734631403205962</v>
      </c>
      <c r="AH33" s="458">
        <f t="shared" si="17"/>
        <v>0.16680078079534136</v>
      </c>
      <c r="AI33" s="458">
        <f t="shared" si="17"/>
        <v>0.22836487853095777</v>
      </c>
      <c r="AJ33" s="458">
        <f t="shared" si="17"/>
        <v>0.22681272730273772</v>
      </c>
      <c r="AK33" s="458">
        <f t="shared" si="17"/>
        <v>0.19140808619351196</v>
      </c>
      <c r="AL33" s="458">
        <f t="shared" si="17"/>
        <v>0.16729592337945376</v>
      </c>
      <c r="AM33" s="458">
        <f t="shared" si="17"/>
        <v>0.18473818241369594</v>
      </c>
      <c r="AN33" s="458">
        <f>IFERROR(IF(N22/AN25&gt;1,1,N22/AN25),0)</f>
        <v>0.17849424239388739</v>
      </c>
      <c r="AO33" s="458">
        <f t="shared" si="17"/>
        <v>0.18584448141171508</v>
      </c>
      <c r="AP33" s="458">
        <f t="shared" si="17"/>
        <v>0.13958114368916541</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0.1748897225994521</v>
      </c>
      <c r="AG34" s="459">
        <f t="shared" ref="AG34:AP36" si="18">IFERROR(IF(G23/AG26&gt;1,1,G23/AG26),0)</f>
        <v>0.19394700620761168</v>
      </c>
      <c r="AH34" s="459">
        <f t="shared" si="18"/>
        <v>0.18206398131576618</v>
      </c>
      <c r="AI34" s="459">
        <f t="shared" si="18"/>
        <v>0.25353446413428843</v>
      </c>
      <c r="AJ34" s="459">
        <f t="shared" si="18"/>
        <v>0.25241434385979278</v>
      </c>
      <c r="AK34" s="459">
        <f t="shared" si="18"/>
        <v>0.21119851403047107</v>
      </c>
      <c r="AL34" s="459">
        <f t="shared" si="18"/>
        <v>0.18288169036757346</v>
      </c>
      <c r="AM34" s="459">
        <f t="shared" si="18"/>
        <v>0.20203108671964229</v>
      </c>
      <c r="AN34" s="459">
        <f t="shared" si="18"/>
        <v>0.19395540542618855</v>
      </c>
      <c r="AO34" s="459">
        <f t="shared" si="18"/>
        <v>0.20824585013458788</v>
      </c>
      <c r="AP34" s="459">
        <f t="shared" si="18"/>
        <v>0.15142981005941597</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22.587</v>
      </c>
      <c r="G55" s="885">
        <f t="shared" ref="G55:P55" si="32">SUM(G56,G57,G60,G61,G62,G63,G64,G65,)</f>
        <v>26.396000000000001</v>
      </c>
      <c r="H55" s="885">
        <f t="shared" si="32"/>
        <v>27.843</v>
      </c>
      <c r="I55" s="885">
        <f t="shared" si="32"/>
        <v>30.917999999999999</v>
      </c>
      <c r="J55" s="885">
        <f t="shared" si="32"/>
        <v>31.001999999999999</v>
      </c>
      <c r="K55" s="885">
        <f t="shared" si="32"/>
        <v>96.091999999999999</v>
      </c>
      <c r="L55" s="885">
        <f t="shared" si="32"/>
        <v>128.5</v>
      </c>
      <c r="M55" s="885">
        <f t="shared" si="32"/>
        <v>129.239</v>
      </c>
      <c r="N55" s="885">
        <f t="shared" si="32"/>
        <v>118.45099999999999</v>
      </c>
      <c r="O55" s="885">
        <f t="shared" si="32"/>
        <v>38.463999999999999</v>
      </c>
      <c r="P55" s="886">
        <f t="shared" si="32"/>
        <v>124.089</v>
      </c>
      <c r="Z55" s="273"/>
      <c r="AB55" s="272"/>
      <c r="AQ55" s="273"/>
      <c r="BA55" s="70" t="s">
        <v>341</v>
      </c>
      <c r="BB55" s="70"/>
      <c r="BC55" s="70" t="s">
        <v>342</v>
      </c>
      <c r="BD55" s="70" t="str">
        <f t="shared" ref="BD55:BD57" si="33">BC55&amp;"(N="&amp;BE55&amp;")"</f>
        <v>発電所・変電所(N=1)</v>
      </c>
      <c r="BE55" s="845">
        <f>BE60+BE61</f>
        <v>1</v>
      </c>
      <c r="BF55" s="952">
        <f>BF60+BF61</f>
        <v>95.162999999999997</v>
      </c>
      <c r="BG55" s="952">
        <f t="shared" si="29"/>
        <v>95.162999999999997</v>
      </c>
      <c r="BH55" s="845">
        <f>BH60+BH61</f>
        <v>231</v>
      </c>
      <c r="BI55" s="845">
        <f>BI60+BI61</f>
        <v>22952.601999999999</v>
      </c>
      <c r="BJ55" s="845">
        <f t="shared" si="30"/>
        <v>99.361913419913421</v>
      </c>
      <c r="BK55" s="279">
        <f t="shared" si="31"/>
        <v>0.95774121818519742</v>
      </c>
    </row>
    <row r="56" spans="2:63" ht="15.95" customHeight="1" thickBot="1">
      <c r="B56" s="272"/>
      <c r="C56" s="613" t="str">
        <f>D56</f>
        <v>エネルギー起源CO2</v>
      </c>
      <c r="D56" s="412" t="s">
        <v>344</v>
      </c>
      <c r="E56" s="409"/>
      <c r="F56" s="880">
        <f>IFERROR(VLOOKUP(年度マスタ!$K$4&amp;"_"&amp;F$54,データシート1!$A:$CE,MATCH("bc_"&amp;$C56,データシート1!$A$1:$CE$1,0),0),0)</f>
        <v>22.587</v>
      </c>
      <c r="G56" s="887">
        <f>IFERROR(VLOOKUP(年度マスタ!$K$4&amp;"_"&amp;G$54,データシート1!$A:$CE,MATCH("bc_"&amp;$C56,データシート1!$A$1:$CE$1,0),0),0)</f>
        <v>26.396000000000001</v>
      </c>
      <c r="H56" s="887">
        <f>IFERROR(VLOOKUP(年度マスタ!$K$4&amp;"_"&amp;H$54,データシート1!$A:$CE,MATCH("bc_"&amp;$C56,データシート1!$A$1:$CE$1,0),0),0)</f>
        <v>27.843</v>
      </c>
      <c r="I56" s="887">
        <f>IFERROR(VLOOKUP(年度マスタ!$K$4&amp;"_"&amp;I$54,データシート1!$A:$CE,MATCH("bc_"&amp;$C56,データシート1!$A$1:$CE$1,0),0),0)</f>
        <v>30.917999999999999</v>
      </c>
      <c r="J56" s="887">
        <f>IFERROR(VLOOKUP(年度マスタ!$K$4&amp;"_"&amp;J$54,データシート1!$A:$CE,MATCH("bc_"&amp;$C56,データシート1!$A$1:$CE$1,0),0),0)</f>
        <v>31.001999999999999</v>
      </c>
      <c r="K56" s="887">
        <f>IFERROR(VLOOKUP(年度マスタ!$K$4&amp;"_"&amp;K$54,データシート1!$A:$CE,MATCH("bc_"&amp;$C56,データシート1!$A$1:$CE$1,0),0),0)</f>
        <v>47.37</v>
      </c>
      <c r="L56" s="887">
        <f>IFERROR(VLOOKUP(年度マスタ!$K$4&amp;"_"&amp;L$54,データシート1!$A:$CE,MATCH("bc_"&amp;$C56,データシート1!$A$1:$CE$1,0),0),0)</f>
        <v>38.021000000000001</v>
      </c>
      <c r="M56" s="887">
        <f>IFERROR(VLOOKUP(年度マスタ!$K$4&amp;"_"&amp;M$54,データシート1!$A:$CE,MATCH("bc_"&amp;$C56,データシート1!$A$1:$CE$1,0),0),0)</f>
        <v>37.237000000000002</v>
      </c>
      <c r="N56" s="887">
        <f>IFERROR(VLOOKUP(年度マスタ!$K$4&amp;"_"&amp;N$54,データシート1!$A:$CE,MATCH("bc_"&amp;$C56,データシート1!$A$1:$CE$1,0),0),0)</f>
        <v>30.382999999999999</v>
      </c>
      <c r="O56" s="887">
        <f>IFERROR(VLOOKUP(年度マスタ!$K$4&amp;"_"&amp;O$54,データシート1!$A:$CE,MATCH("bc_"&amp;$C56,データシート1!$A$1:$CE$1,0),0),0)</f>
        <v>38.463999999999999</v>
      </c>
      <c r="P56" s="888">
        <f>IFERROR(VLOOKUP(年度マスタ!$K$4&amp;"_"&amp;P$54,データシート1!$A:$CE,MATCH("bc_"&amp;$C56,データシート1!$A$1:$CE$1,0),0),0)</f>
        <v>36.427999999999997</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2.6680000000000001</v>
      </c>
      <c r="L60" s="887">
        <f>IFERROR(VLOOKUP(年度マスタ!$K$4&amp;"_"&amp;L$54,データシート1!$A:$CE,MATCH("bc_"&amp;$C60,データシート1!$A$1:$CE$1,0),0),0)</f>
        <v>5.6589999999999998</v>
      </c>
      <c r="M60" s="887">
        <f>IFERROR(VLOOKUP(年度マスタ!$K$4&amp;"_"&amp;M$54,データシート1!$A:$CE,MATCH("bc_"&amp;$C60,データシート1!$A$1:$CE$1,0),0),0)</f>
        <v>5.9909999999999997</v>
      </c>
      <c r="N60" s="887">
        <f>IFERROR(VLOOKUP(年度マスタ!$K$4&amp;"_"&amp;N$54,データシート1!$A:$CE,MATCH("bc_"&amp;$C60,データシート1!$A$1:$CE$1,0),0),0)</f>
        <v>5.7560000000000002</v>
      </c>
      <c r="O60" s="887">
        <f>IFERROR(VLOOKUP(年度マスタ!$K$4&amp;"_"&amp;O$54,データシート1!$A:$CE,MATCH("bc_"&amp;$C60,データシート1!$A$1:$CE$1,0),0),0)</f>
        <v>0</v>
      </c>
      <c r="P60" s="888">
        <f>IFERROR(VLOOKUP(年度マスタ!$K$4&amp;"_"&amp;P$54,データシート1!$A:$CE,MATCH("bc_"&amp;$C60,データシート1!$A$1:$CE$1,0),0),0)</f>
        <v>7.1470000000000002</v>
      </c>
      <c r="Z60" s="273"/>
      <c r="AB60" s="272"/>
      <c r="AD60" s="294"/>
      <c r="AQ60" s="273"/>
      <c r="BA60" s="293">
        <v>3311</v>
      </c>
      <c r="BB60" s="293"/>
      <c r="BC60" s="293"/>
      <c r="BD60" s="293" t="s">
        <v>355</v>
      </c>
      <c r="BE60" s="846">
        <f>VLOOKUP(BE$13&amp;"_"&amp;$AV$8,データシート2!$A:$SI,MATCH($AV$5&amp;"_"&amp;$BA60,データシート2!$A$1:$SI$1,0),0)</f>
        <v>1</v>
      </c>
      <c r="BF60" s="953">
        <f>VLOOKUP(BF$13&amp;"_"&amp;$AW$8,データシート2!$A:$SI,MATCH($AW$5&amp;"_"&amp;$BA60,データシート2!$A$1:$SI$1,0),0)</f>
        <v>95.162999999999997</v>
      </c>
      <c r="BG60" s="953">
        <f t="shared" si="29"/>
        <v>95.162999999999997</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f t="shared" si="31"/>
        <v>0.94614072390534221</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46.054000000000002</v>
      </c>
      <c r="L61" s="887">
        <f>IFERROR(VLOOKUP(年度マスタ!$K$4&amp;"_"&amp;L$54,データシート1!$A:$CE,MATCH("bc_"&amp;$C61,データシート1!$A$1:$CE$1,0),0),0)</f>
        <v>84.82</v>
      </c>
      <c r="M61" s="887">
        <f>IFERROR(VLOOKUP(年度マスタ!$K$4&amp;"_"&amp;M$54,データシート1!$A:$CE,MATCH("bc_"&amp;$C61,データシート1!$A$1:$CE$1,0),0),0)</f>
        <v>86.010999999999996</v>
      </c>
      <c r="N61" s="887">
        <f>IFERROR(VLOOKUP(年度マスタ!$K$4&amp;"_"&amp;N$54,データシート1!$A:$CE,MATCH("bc_"&amp;$C61,データシート1!$A$1:$CE$1,0),0),0)</f>
        <v>82.311999999999998</v>
      </c>
      <c r="O61" s="887">
        <f>IFERROR(VLOOKUP(年度マスタ!$K$4&amp;"_"&amp;O$54,データシート1!$A:$CE,MATCH("bc_"&amp;$C61,データシート1!$A$1:$CE$1,0),0),0)</f>
        <v>0</v>
      </c>
      <c r="P61" s="888">
        <f>IFERROR(VLOOKUP(年度マスタ!$K$4&amp;"_"&amp;P$54,データシート1!$A:$CE,MATCH("bc_"&amp;$C61,データシート1!$A$1:$CE$1,0),0),0)</f>
        <v>80.513999999999996</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紋別市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1628</v>
      </c>
      <c r="AE4" s="1118" t="s">
        <v>1629</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1627</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374.947</v>
      </c>
      <c r="K6" s="619">
        <f>VLOOKUP(年度マスタ!$K$4&amp;"_"&amp;K$5,データシート1!$A:$BT,MATCH("cb_"&amp;$G6,データシート1!$A$1:$BT$1,0),0)</f>
        <v>420.74700000000001</v>
      </c>
      <c r="L6" s="619">
        <f>VLOOKUP(年度マスタ!$K$4&amp;"_"&amp;L$5,データシート1!$A:$BT,MATCH("cb_"&amp;$G6,データシート1!$A$1:$BT$1,0),0)</f>
        <v>425.24700000000001</v>
      </c>
      <c r="M6" s="619">
        <f>VLOOKUP(年度マスタ!$K$4&amp;"_"&amp;M$5,データシート1!$A:$BT,MATCH("cb_"&amp;$G6,データシート1!$A$1:$BT$1,0),0)</f>
        <v>458.45699999999999</v>
      </c>
      <c r="N6" s="619">
        <f>VLOOKUP(年度マスタ!$K$4&amp;"_"&amp;N$5,データシート1!$A:$BT,MATCH("cb_"&amp;$G6,データシート1!$A$1:$BT$1,0),0)</f>
        <v>472.76700000000011</v>
      </c>
      <c r="O6" s="619">
        <f>VLOOKUP(年度マスタ!$K$4&amp;"_"&amp;O$5,データシート1!$A:$BT,MATCH("cb_"&amp;$G6,データシート1!$A$1:$BT$1,0),0)</f>
        <v>501.56700000000001</v>
      </c>
      <c r="P6" s="619">
        <f>VLOOKUP(年度マスタ!$K$4&amp;"_"&amp;P$5,データシート1!$A:$BT,MATCH("cb_"&amp;$G6,データシート1!$A$1:$BT$1,0),0)</f>
        <v>587.87399999999991</v>
      </c>
      <c r="Q6" s="619">
        <f>VLOOKUP(年度マスタ!$K$4&amp;"_"&amp;Q$5,データシート1!$A:$BT,MATCH("cb_"&amp;$G6,データシート1!$A$1:$BT$1,0),0)</f>
        <v>643.77399999999989</v>
      </c>
      <c r="R6" s="633">
        <f>VLOOKUP(年度マスタ!$K$4&amp;"_"&amp;R$5,データシート1!$A:$BT,MATCH("cb_"&amp;$G6,データシート1!$A$1:$BT$1,0),0)</f>
        <v>709.55399999999997</v>
      </c>
      <c r="S6" s="568"/>
      <c r="T6" s="190"/>
      <c r="U6" s="581"/>
      <c r="V6" s="195"/>
      <c r="W6" s="195"/>
      <c r="X6" s="195"/>
      <c r="Y6" s="196" t="s">
        <v>372</v>
      </c>
      <c r="Z6" s="663" t="s">
        <v>373</v>
      </c>
      <c r="AA6" s="663"/>
      <c r="AB6" s="663"/>
      <c r="AC6" s="664">
        <f>SUM(AC7:AC8)</f>
        <v>2467119</v>
      </c>
      <c r="AD6" s="664">
        <f>SUM(AD7:AD8)</f>
        <v>2866316.128</v>
      </c>
      <c r="AE6" s="665">
        <f>$AD6*3600/100000000</f>
        <v>103.187380608</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13618</v>
      </c>
      <c r="K7" s="617">
        <f>VLOOKUP(年度マスタ!$K$4&amp;"_"&amp;K$5,データシート1!$A:$BT,MATCH("cb_"&amp;$G7,データシート1!$A$1:$BT$1,0),0)</f>
        <v>15733.1</v>
      </c>
      <c r="L7" s="617">
        <f>VLOOKUP(年度マスタ!$K$4&amp;"_"&amp;L$5,データシート1!$A:$BT,MATCH("cb_"&amp;$G7,データシート1!$A$1:$BT$1,0),0)</f>
        <v>17332.099999999999</v>
      </c>
      <c r="M7" s="617">
        <f>VLOOKUP(年度マスタ!$K$4&amp;"_"&amp;M$5,データシート1!$A:$BT,MATCH("cb_"&amp;$G7,データシート1!$A$1:$BT$1,0),0)</f>
        <v>21705</v>
      </c>
      <c r="N7" s="617">
        <f>VLOOKUP(年度マスタ!$K$4&amp;"_"&amp;N$5,データシート1!$A:$BT,MATCH("cb_"&amp;$G7,データシート1!$A$1:$BT$1,0),0)</f>
        <v>35348.300000000003</v>
      </c>
      <c r="O7" s="617">
        <f>VLOOKUP(年度マスタ!$K$4&amp;"_"&amp;O$5,データシート1!$A:$BT,MATCH("cb_"&amp;$G7,データシート1!$A$1:$BT$1,0),0)</f>
        <v>36389.600000000013</v>
      </c>
      <c r="P7" s="617">
        <f>VLOOKUP(年度マスタ!$K$4&amp;"_"&amp;P$5,データシート1!$A:$BT,MATCH("cb_"&amp;$G7,データシート1!$A$1:$BT$1,0),0)</f>
        <v>36687.000000000007</v>
      </c>
      <c r="Q7" s="617">
        <f>VLOOKUP(年度マスタ!$K$4&amp;"_"&amp;Q$5,データシート1!$A:$BT,MATCH("cb_"&amp;$G7,データシート1!$A$1:$BT$1,0),0)</f>
        <v>36781.000000000007</v>
      </c>
      <c r="R7" s="634">
        <f>VLOOKUP(年度マスタ!$K$4&amp;"_"&amp;R$5,データシート1!$A:$BT,MATCH("cb_"&amp;$G7,データシート1!$A$1:$BT$1,0),0)</f>
        <v>36830.500000000007</v>
      </c>
      <c r="S7" s="568"/>
      <c r="T7" s="190"/>
      <c r="U7" s="581"/>
      <c r="V7" s="195"/>
      <c r="W7" s="195"/>
      <c r="X7" s="195"/>
      <c r="Y7" s="196" t="s">
        <v>375</v>
      </c>
      <c r="Z7" s="212" t="s">
        <v>376</v>
      </c>
      <c r="AA7" s="212"/>
      <c r="AB7" s="212"/>
      <c r="AC7" s="1022">
        <f>VLOOKUP(年度マスタ!$K$4&amp;"_"&amp;年度マスタ!$K$9,データシート3!A:AB,MATCH("ea_"&amp;$Y7&amp;"_設備",データシート3!$A$1:$AB$1,0),0)</f>
        <v>153950</v>
      </c>
      <c r="AD7" s="1022">
        <f>VLOOKUP(年度マスタ!$K$4&amp;"_"&amp;年度マスタ!$K$9,データシート3!A:AB,MATCH("ea_"&amp;$Y7&amp;"_年間発電",データシート3!$A$1:$AB$1,0),0)/10^3</f>
        <v>180069.52900000004</v>
      </c>
      <c r="AE7" s="554">
        <f t="shared" ref="AE7:AE16" si="0">$AD7*3600/100000000</f>
        <v>6.4825030440000013</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2313169</v>
      </c>
      <c r="AD8" s="1022">
        <f>VLOOKUP(年度マスタ!$K$4&amp;"_"&amp;年度マスタ!$K$9,データシート3!A:AB,MATCH("ea_"&amp;$Y8&amp;"_年間発電",データシート3!$A$1:$AB$1,0),0)/10^3</f>
        <v>2686246.5989999999</v>
      </c>
      <c r="AE8" s="554">
        <f t="shared" si="0"/>
        <v>96.704877564</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3626700</v>
      </c>
      <c r="AD9" s="666">
        <f>VLOOKUP(年度マスタ!$K$4&amp;"_"&amp;年度マスタ!$K$9,データシート3!A:AB,MATCH("ea_"&amp;$Y9&amp;"_年間発電",データシート3!$A$1:$AB$1,0),0)/10^3</f>
        <v>8879592.9189999998</v>
      </c>
      <c r="AE9" s="667">
        <f t="shared" si="0"/>
        <v>319.66534508399997</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116</v>
      </c>
      <c r="AD10" s="666">
        <f>SUM(AD11:AD12)</f>
        <v>621.77300000000002</v>
      </c>
      <c r="AE10" s="667">
        <f t="shared" si="0"/>
        <v>2.2383828000000001E-2</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33500</v>
      </c>
      <c r="L11" s="654">
        <f>VLOOKUP(年度マスタ!$K$4&amp;"_"&amp;L$5,データシート1!$A:$BT,MATCH("cb_"&amp;$G11,データシート1!$A$1:$BT$1,0),0)</f>
        <v>33500</v>
      </c>
      <c r="M11" s="654">
        <f>VLOOKUP(年度マスタ!$K$4&amp;"_"&amp;M$5,データシート1!$A:$BT,MATCH("cb_"&amp;$G11,データシート1!$A$1:$BT$1,0),0)</f>
        <v>47500</v>
      </c>
      <c r="N11" s="654">
        <f>VLOOKUP(年度マスタ!$K$4&amp;"_"&amp;N$5,データシート1!$A:$BT,MATCH("cb_"&amp;$G11,データシート1!$A$1:$BT$1,0),0)</f>
        <v>47500</v>
      </c>
      <c r="O11" s="654">
        <f>VLOOKUP(年度マスタ!$K$4&amp;"_"&amp;O$5,データシート1!$A:$BT,MATCH("cb_"&amp;$G11,データシート1!$A$1:$BT$1,0),0)</f>
        <v>47500</v>
      </c>
      <c r="P11" s="654">
        <f>VLOOKUP(年度マスタ!$K$4&amp;"_"&amp;P$5,データシート1!$A:$BT,MATCH("cb_"&amp;$G11,データシート1!$A$1:$BT$1,0),0)</f>
        <v>47500</v>
      </c>
      <c r="Q11" s="654">
        <f>VLOOKUP(年度マスタ!$K$4&amp;"_"&amp;Q$5,データシート1!$A:$BT,MATCH("cb_"&amp;$G11,データシート1!$A$1:$BT$1,0),0)</f>
        <v>47500</v>
      </c>
      <c r="R11" s="655">
        <f>VLOOKUP(年度マスタ!$K$4&amp;"_"&amp;R$5,データシート1!$A:$BT,MATCH("cb_"&amp;$G11,データシート1!$A$1:$BT$1,0),0)</f>
        <v>47860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116</v>
      </c>
      <c r="AD11" s="1022">
        <f>VLOOKUP(年度マスタ!$K$4&amp;"_"&amp;年度マスタ!$K$9,データシート3!A:AB,MATCH("ea_"&amp;$Y11&amp;"_年間発電",データシート3!$A$1:$AB$1,0),0)/10^3</f>
        <v>621.77300000000002</v>
      </c>
      <c r="AE11" s="554">
        <f t="shared" si="0"/>
        <v>2.2383828000000001E-2</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13992.947</v>
      </c>
      <c r="K12" s="651">
        <f t="shared" ref="K12:Q12" si="1">SUM(K6:K11)</f>
        <v>49653.847000000002</v>
      </c>
      <c r="L12" s="651">
        <f t="shared" si="1"/>
        <v>51257.346999999994</v>
      </c>
      <c r="M12" s="651">
        <f t="shared" si="1"/>
        <v>69663.456999999995</v>
      </c>
      <c r="N12" s="651">
        <f t="shared" si="1"/>
        <v>83321.06700000001</v>
      </c>
      <c r="O12" s="651">
        <f t="shared" si="1"/>
        <v>84391.167000000016</v>
      </c>
      <c r="P12" s="651">
        <f t="shared" si="1"/>
        <v>84774.874000000011</v>
      </c>
      <c r="Q12" s="651">
        <f t="shared" si="1"/>
        <v>84924.774000000005</v>
      </c>
      <c r="R12" s="652">
        <f t="shared" ref="R12" si="2">SUM(R6:R11)</f>
        <v>85400.054000000004</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1632</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2.76683762</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12.822004509999999</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449.98139364000002</v>
      </c>
      <c r="K19" s="615">
        <f>K6*別紙!$C5/100*別紙!$E5/10^3</f>
        <v>504.94688963999999</v>
      </c>
      <c r="L19" s="615">
        <f>L6*別紙!$C5/100*別紙!$E5/10^3</f>
        <v>510.34742963999992</v>
      </c>
      <c r="M19" s="615">
        <f>M6*別紙!$C5/100*別紙!$E5/10^3</f>
        <v>550.20341483999994</v>
      </c>
      <c r="N19" s="615">
        <f>N6*別紙!$C5/100*別紙!$E5/10^3</f>
        <v>567.37713204000011</v>
      </c>
      <c r="O19" s="615">
        <f>O6*別紙!$C5/100*別紙!$E5/10^3</f>
        <v>601.94058803999997</v>
      </c>
      <c r="P19" s="615">
        <f>P6*別紙!$C5/100*別紙!$E5/10^3</f>
        <v>705.51934487999984</v>
      </c>
      <c r="Q19" s="615">
        <f>Q6*別紙!$C5/100*別紙!$E5/10^3</f>
        <v>772.60605287999988</v>
      </c>
      <c r="R19" s="639">
        <f>R6*別紙!$C5/100*別紙!$E5/10^3</f>
        <v>851.5499464799999</v>
      </c>
      <c r="S19" s="572"/>
      <c r="T19" s="191"/>
      <c r="U19" s="588"/>
      <c r="W19" s="201"/>
      <c r="X19" s="201"/>
      <c r="Y19" s="173"/>
      <c r="Z19" s="628" t="s">
        <v>389</v>
      </c>
      <c r="AA19" s="671"/>
      <c r="AB19" s="672"/>
      <c r="AC19" s="673">
        <f>SUM($AC$6,$AC$9,$AC$10,$AC$13)</f>
        <v>6093935</v>
      </c>
      <c r="AD19" s="673">
        <f>SUM($AD$6,$AD$9,$AD$10,$AD$13)</f>
        <v>11746530.82</v>
      </c>
      <c r="AE19" s="674">
        <f>SUM($AE$6,$AE$9,$AE$10,$AE$13,$AE$17,$AE$18)</f>
        <v>438.46395164999996</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1627</v>
      </c>
      <c r="D20" s="171"/>
      <c r="E20" s="172"/>
      <c r="F20" s="171"/>
      <c r="G20" s="622" t="s">
        <v>374</v>
      </c>
      <c r="H20" s="623"/>
      <c r="I20" s="642"/>
      <c r="J20" s="640">
        <f>J7*別紙!$C6/100*別紙!$E6/10^3</f>
        <v>18013.345679999999</v>
      </c>
      <c r="K20" s="617">
        <f>K7*別紙!$C6/100*別紙!$E6/10^3</f>
        <v>20811.115355999998</v>
      </c>
      <c r="L20" s="617">
        <f>L7*別紙!$C6/100*別紙!$E6/10^3</f>
        <v>22926.208595999997</v>
      </c>
      <c r="M20" s="617">
        <f>M7*別紙!$C6/100*別紙!$E6/10^3</f>
        <v>28710.505799999999</v>
      </c>
      <c r="N20" s="617">
        <f>N7*別紙!$C6/100*別紙!$E6/10^3</f>
        <v>46757.317308000005</v>
      </c>
      <c r="O20" s="617">
        <f>O7*別紙!$C6/100*別紙!$E6/10^3</f>
        <v>48134.707296000022</v>
      </c>
      <c r="P20" s="617">
        <f>P7*別紙!$C6/100*別紙!$E6/10^3</f>
        <v>48528.096120000009</v>
      </c>
      <c r="Q20" s="617">
        <f>Q7*別紙!$C6/100*別紙!$E6/10^3</f>
        <v>48652.435560000005</v>
      </c>
      <c r="R20" s="634">
        <f>R7*別紙!$C6/100*別紙!$E6/10^3</f>
        <v>48717.912180000007</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234768</v>
      </c>
      <c r="L24" s="654">
        <f>L11*別紙!$C10/100*別紙!$E10/10^3</f>
        <v>234768</v>
      </c>
      <c r="M24" s="654">
        <f>M11*別紙!$C10/100*別紙!$E10/10^3</f>
        <v>332880</v>
      </c>
      <c r="N24" s="654">
        <f>N11*別紙!$C10/100*別紙!$E10/10^3</f>
        <v>332880</v>
      </c>
      <c r="O24" s="654">
        <f>O11*別紙!$C10/100*別紙!$E10/10^3</f>
        <v>332880</v>
      </c>
      <c r="P24" s="654">
        <f>P11*別紙!$C10/100*別紙!$E10/10^3</f>
        <v>332880</v>
      </c>
      <c r="Q24" s="654">
        <f>Q11*別紙!$C10/100*別紙!$E10/10^3</f>
        <v>332880</v>
      </c>
      <c r="R24" s="655">
        <f>R11*別紙!$C10/100*別紙!$E10/10^3</f>
        <v>335402.88</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18463.327073639997</v>
      </c>
      <c r="K25" s="657">
        <f t="shared" si="3"/>
        <v>256084.06224564</v>
      </c>
      <c r="L25" s="657">
        <f t="shared" si="3"/>
        <v>258204.55602563999</v>
      </c>
      <c r="M25" s="657">
        <f t="shared" si="3"/>
        <v>362140.70921484003</v>
      </c>
      <c r="N25" s="657">
        <f t="shared" si="3"/>
        <v>380204.69444003998</v>
      </c>
      <c r="O25" s="657">
        <f t="shared" si="3"/>
        <v>381616.64788404002</v>
      </c>
      <c r="P25" s="657">
        <f t="shared" si="3"/>
        <v>382113.61546488001</v>
      </c>
      <c r="Q25" s="657">
        <f t="shared" si="3"/>
        <v>382305.04161288001</v>
      </c>
      <c r="R25" s="658">
        <f t="shared" ref="R25" si="4">SUM(R19:R24)</f>
        <v>384972.34212648001</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150354.783983398</v>
      </c>
      <c r="K26" s="654">
        <f>(VLOOKUP(年度マスタ!$K$4&amp;"_"&amp;K$18,データシート1!$A:$BT,MATCH("da_合計",データシート1!$A$1:$BT$1,0),0))/10^3</f>
        <v>155434.49795413777</v>
      </c>
      <c r="L26" s="654">
        <f>(VLOOKUP(年度マスタ!$K$4&amp;"_"&amp;L$18,データシート1!$A:$BT,MATCH("da_合計",データシート1!$A$1:$BT$1,0),0))/10^3</f>
        <v>149028.26941823211</v>
      </c>
      <c r="M26" s="654">
        <f>(VLOOKUP(年度マスタ!$K$4&amp;"_"&amp;M$18,データシート1!$A:$BT,MATCH("da_合計",データシート1!$A$1:$BT$1,0),0))/10^3</f>
        <v>144284.34800363702</v>
      </c>
      <c r="N26" s="654">
        <f>(VLOOKUP(年度マスタ!$K$4&amp;"_"&amp;N$18,データシート1!$A:$BT,MATCH("da_合計",データシート1!$A$1:$BT$1,0),0))/10^3</f>
        <v>149481.53750582482</v>
      </c>
      <c r="O26" s="654">
        <f>(VLOOKUP(年度マスタ!$K$4&amp;"_"&amp;O$18,データシート1!$A:$BT,MATCH("da_合計",データシート1!$A$1:$BT$1,0),0))/10^3</f>
        <v>152081.74376249092</v>
      </c>
      <c r="P26" s="654">
        <f>(VLOOKUP(年度マスタ!$K$4&amp;"_"&amp;P$18,データシート1!$A:$BT,MATCH("da_合計",データシート1!$A$1:$BT$1,0),0))/10^3</f>
        <v>171032.44344487361</v>
      </c>
      <c r="Q26" s="654">
        <f>(VLOOKUP(年度マスタ!$K$4&amp;"_"&amp;Q$18,データシート1!$A:$BT,MATCH("da_合計",データシート1!$A$1:$BT$1,0),0))/10^3</f>
        <v>170724.45950937324</v>
      </c>
      <c r="R26" s="655">
        <f>Q26</f>
        <v>170724.45950937324</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0.12279840111824242</v>
      </c>
      <c r="K27" s="839">
        <f t="shared" ref="K27:P27" si="5">K25/K26</f>
        <v>1.6475368442416156</v>
      </c>
      <c r="L27" s="839">
        <f t="shared" si="5"/>
        <v>1.7325877636075619</v>
      </c>
      <c r="M27" s="839">
        <f t="shared" si="5"/>
        <v>2.5099098705128533</v>
      </c>
      <c r="N27" s="839">
        <f t="shared" si="5"/>
        <v>2.5434893217179053</v>
      </c>
      <c r="O27" s="839">
        <f t="shared" si="5"/>
        <v>2.5092863774630194</v>
      </c>
      <c r="P27" s="839">
        <f t="shared" si="5"/>
        <v>2.2341586646865692</v>
      </c>
      <c r="Q27" s="839">
        <f>Q25/Q26</f>
        <v>2.2393103056910859</v>
      </c>
      <c r="R27" s="840">
        <f>R25/R26</f>
        <v>2.2549337290790721</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1630</v>
      </c>
      <c r="AD50" s="1136" t="s">
        <v>1631</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2.2549337290790721</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68.804029919070175</v>
      </c>
      <c r="AA52" s="173"/>
      <c r="AB52" s="678" t="s">
        <v>413</v>
      </c>
      <c r="AC52" s="679">
        <f>$AD6</f>
        <v>2866316.128</v>
      </c>
      <c r="AD52" s="680">
        <f>R19+R20</f>
        <v>49569.462126480008</v>
      </c>
      <c r="AE52" s="681">
        <f t="shared" ref="AE52:AE54" si="6">IFERROR(AD52/AC52,"-")</f>
        <v>1.7293787535245662E-2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11575806.360490628</v>
      </c>
      <c r="Z53" s="1130"/>
      <c r="AA53" s="173"/>
      <c r="AB53" s="678" t="s">
        <v>377</v>
      </c>
      <c r="AC53" s="679">
        <f>$AD9</f>
        <v>8879592.9189999998</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621.77300000000002</v>
      </c>
      <c r="AD54" s="679">
        <f>R22</f>
        <v>0</v>
      </c>
      <c r="AE54" s="681">
        <f t="shared" si="6"/>
        <v>0</v>
      </c>
      <c r="AF54" s="473"/>
      <c r="AG54" s="41"/>
      <c r="AH54" s="420"/>
      <c r="AI54" s="442" t="s">
        <v>440</v>
      </c>
      <c r="AJ54" s="443">
        <f>VLOOKUP(年度マスタ!$K$4&amp;"_"&amp;AJ$53,データシート1!$A$1:$BT$2000,MATCH("ca_太陽光発電（10kW未満）",データシート1!$A$1:$BT$1,0),0)</f>
        <v>71</v>
      </c>
      <c r="AK54" s="443">
        <f>VLOOKUP(年度マスタ!$K$4&amp;"_"&amp;AK$53,データシート1!$A$1:$BT$2000,MATCH("ca_太陽光発電（10kW未満）",データシート1!$A$1:$BT$1,0),0)</f>
        <v>78</v>
      </c>
      <c r="AL54" s="443">
        <f>VLOOKUP(年度マスタ!$K$4&amp;"_"&amp;AL$53,データシート1!$A$1:$BT$2000,MATCH("ca_太陽光発電（10kW未満）",データシート1!$A$1:$BT$1,0),0)</f>
        <v>80</v>
      </c>
      <c r="AM54" s="443">
        <f>VLOOKUP(年度マスタ!$K$4&amp;"_"&amp;AM$53,データシート1!$A$1:$BT$2000,MATCH("ca_太陽光発電（10kW未満）",データシート1!$A$1:$BT$1,0),0)</f>
        <v>85</v>
      </c>
      <c r="AN54" s="443">
        <f>VLOOKUP(年度マスタ!$K$4&amp;"_"&amp;AN$53,データシート1!$A$1:$BT$2000,MATCH("ca_太陽光発電（10kW未満）",データシート1!$A$1:$BT$1,0),0)</f>
        <v>88</v>
      </c>
      <c r="AO54" s="443">
        <f>VLOOKUP(年度マスタ!$K$4&amp;"_"&amp;AO$53,データシート1!$A$1:$BT$2000,MATCH("ca_太陽光発電（10kW未満）",データシート1!$A$1:$BT$1,0),0)</f>
        <v>92</v>
      </c>
      <c r="AP54" s="443">
        <f>VLOOKUP(年度マスタ!$K$4&amp;"_"&amp;AP$53,データシート1!$A$1:$BT$2000,MATCH("ca_太陽光発電（10kW未満）",データシート1!$A$1:$BT$1,0),0)</f>
        <v>101</v>
      </c>
      <c r="AQ54" s="443">
        <f>VLOOKUP(年度マスタ!$K$4&amp;"_"&amp;AQ$53,データシート1!$A$1:$BT$2000,MATCH("ca_太陽光発電（10kW未満）",データシート1!$A$1:$BT$1,0),0)</f>
        <v>111</v>
      </c>
      <c r="AR54" s="443">
        <f>VLOOKUP(年度マスタ!$K$4&amp;"_"&amp;AR$53,データシート1!$A$1:$BT$2000,MATCH("ca_太陽光発電（10kW未満）",データシート1!$A$1:$BT$1,0),0)</f>
        <v>122</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紋別市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北海道</v>
      </c>
      <c r="AY12" s="1023" t="str">
        <f>年度マスタ!$J4</f>
        <v>紋別市</v>
      </c>
      <c r="AZ12" s="1023" t="str">
        <f>年度マスタ!$K4</f>
        <v>01219</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19384</v>
      </c>
      <c r="AY21" s="18" t="str">
        <f>IF(IFERROR(比較地域マスタ!$Z6,"")=0,"",IFERROR(比較地域マスタ!$Z6,""))</f>
        <v>昭和町</v>
      </c>
      <c r="BB21" s="110" t="str">
        <f t="shared" ref="BB21:BC68" si="0">AX21</f>
        <v>19384</v>
      </c>
      <c r="BC21" s="1031" t="str">
        <f t="shared" si="0"/>
        <v>昭和町</v>
      </c>
      <c r="BD21" s="34">
        <f>SUM(BE21,BI21:BK21,BQ21)</f>
        <v>204.74772382872314</v>
      </c>
      <c r="BE21" s="34">
        <f>SUM(BF21:BH21)</f>
        <v>75.538587342201907</v>
      </c>
      <c r="BF21" s="34">
        <f>VLOOKUP($AX21&amp;"_"&amp;$BC$14,データシート1!$A:$BT,MATCH($BC$12&amp;"_"&amp;BF$20,データシート1!$A$1:$BT$1,0),0)</f>
        <v>71.63876410260545</v>
      </c>
      <c r="BG21" s="34">
        <f>VLOOKUP($AX21&amp;"_"&amp;$BC$14,データシート1!$A:$BT,MATCH($BC$12&amp;"_"&amp;BG$20,データシート1!$A$1:$BT$1,0),0)</f>
        <v>2.9632437249724579</v>
      </c>
      <c r="BH21" s="34">
        <f>VLOOKUP($AX21&amp;"_"&amp;$BC$14,データシート1!$A:$BT,MATCH($BC$12&amp;"_"&amp;BH$20,データシート1!$A$1:$BT$1,0),0)</f>
        <v>0.9365795146239948</v>
      </c>
      <c r="BI21" s="34">
        <f>VLOOKUP($AX21&amp;"_"&amp;$BC$14,データシート1!$A:$BT,MATCH($BC$12&amp;"_"&amp;BI$20,データシート1!$A$1:$BT$1,0),0)</f>
        <v>57.895343495673302</v>
      </c>
      <c r="BJ21" s="34">
        <f>VLOOKUP($AX21&amp;"_"&amp;$BC$14,データシート1!$A:$BT,MATCH($BC$12&amp;"_"&amp;BJ$20,データシート1!$A$1:$BT$1,0),0)</f>
        <v>26.07443105476273</v>
      </c>
      <c r="BK21" s="34">
        <f t="shared" ref="BK21:BK68" si="1">SUM(BL21,BO21:BP21)</f>
        <v>42.773956774854142</v>
      </c>
      <c r="BL21" s="34">
        <f t="shared" ref="BL21:BL67" si="2">SUM(BM21:BN21)</f>
        <v>41.556643972724999</v>
      </c>
      <c r="BM21" s="34">
        <f>VLOOKUP($AX21&amp;"_"&amp;$BC$14,データシート1!$A:$BT,MATCH($BC$12&amp;"_"&amp;BM$20,データシート1!$A$1:$BT$1,0),0)</f>
        <v>22.03158916608437</v>
      </c>
      <c r="BN21" s="34">
        <f>VLOOKUP($AX21&amp;"_"&amp;$BC$14,データシート1!$A:$BT,MATCH($BC$12&amp;"_"&amp;BN$20,データシート1!$A$1:$BT$1,0),0)</f>
        <v>19.525054806640629</v>
      </c>
      <c r="BO21" s="34">
        <f>VLOOKUP($AX21&amp;"_"&amp;$BC$14,データシート1!$A:$BT,MATCH($BC$12&amp;"_"&amp;BO$20,データシート1!$A$1:$BT$1,0),0)</f>
        <v>1.2173128021291399</v>
      </c>
      <c r="BP21" s="34">
        <f>VLOOKUP($AX21&amp;"_"&amp;$BC$14,データシート1!$A:$BT,MATCH($BC$12&amp;"_"&amp;BP$20,データシート1!$A$1:$BT$1,0),0)</f>
        <v>0</v>
      </c>
      <c r="BQ21" s="34">
        <f>VLOOKUP($AX21&amp;"_"&amp;$BC$14,データシート1!$A:$BT,MATCH($BC$12&amp;"_"&amp;BQ$20,データシート1!$A$1:$BT$1,0),0)</f>
        <v>2.4654051612310779</v>
      </c>
      <c r="BR21" s="35">
        <f t="shared" ref="BR21:BR68" si="3">BD21</f>
        <v>204.74772382872314</v>
      </c>
      <c r="BT21" s="111" t="str">
        <f t="shared" ref="BT21:BT68" si="4">AY21</f>
        <v>昭和町</v>
      </c>
      <c r="BU21" s="34">
        <f>BD21</f>
        <v>204.74772382872314</v>
      </c>
      <c r="BV21" s="60">
        <f>BE21/$BR21</f>
        <v>0.36893493089765395</v>
      </c>
      <c r="BW21" s="60">
        <f t="shared" ref="BW21:CH42" si="5">BF21/$BR21</f>
        <v>0.34988796340677841</v>
      </c>
      <c r="BX21" s="60">
        <f t="shared" si="5"/>
        <v>1.4472657715361414E-2</v>
      </c>
      <c r="BY21" s="60">
        <f t="shared" si="5"/>
        <v>4.5743097755141264E-3</v>
      </c>
      <c r="BZ21" s="60">
        <f t="shared" si="5"/>
        <v>0.28276428383694407</v>
      </c>
      <c r="CA21" s="60">
        <f t="shared" si="5"/>
        <v>0.12734906433721666</v>
      </c>
      <c r="CB21" s="60">
        <f t="shared" si="5"/>
        <v>0.20891053621985894</v>
      </c>
      <c r="CC21" s="60">
        <f t="shared" si="5"/>
        <v>0.20296510845457907</v>
      </c>
      <c r="CD21" s="60">
        <f t="shared" si="5"/>
        <v>0.10760358530048604</v>
      </c>
      <c r="CE21" s="60">
        <f t="shared" si="5"/>
        <v>9.5361523154093034E-2</v>
      </c>
      <c r="CF21" s="60">
        <f t="shared" si="5"/>
        <v>5.9454277652798435E-3</v>
      </c>
      <c r="CG21" s="60">
        <f t="shared" si="5"/>
        <v>0</v>
      </c>
      <c r="CH21" s="60">
        <f>BQ21/$BR21</f>
        <v>1.2041184708326498E-2</v>
      </c>
      <c r="CI21" s="112">
        <f t="shared" ref="CI21:CI68" si="6">BR21/$BR21</f>
        <v>1</v>
      </c>
      <c r="CK21" s="113" t="str">
        <f t="shared" ref="CK21:CK68" si="7">AY21</f>
        <v>昭和町</v>
      </c>
      <c r="CL21" s="114">
        <f>CN21+CP21+CR21</f>
        <v>75.538587342201907</v>
      </c>
      <c r="CM21" s="61">
        <f>IF(IF(CL21=0,0,CW21/CL21)&gt;1,1,IF(CL21=0,0,CW21/CL21))</f>
        <v>1</v>
      </c>
      <c r="CN21" s="62">
        <f>BF21</f>
        <v>71.63876410260545</v>
      </c>
      <c r="CO21" s="61">
        <f>IF(IF(CN21=0,0,CX21/CN21)&gt;1,1,IF(CN21=0,0,CX21/CN21))</f>
        <v>1</v>
      </c>
      <c r="CP21" s="62">
        <f t="shared" ref="CP21:CP68" si="8">BG21</f>
        <v>2.9632437249724579</v>
      </c>
      <c r="CQ21" s="61">
        <f>IF(IF(CP21=0,0,CY21/CP21)&gt;1,1,IF(CP21=0,0,CY21/CP21))</f>
        <v>0</v>
      </c>
      <c r="CR21" s="62">
        <f t="shared" ref="CR21:CR68" si="9">BH21</f>
        <v>0.9365795146239948</v>
      </c>
      <c r="CS21" s="61">
        <f>IF(IF(CR21=0,0,CZ21/CR21)&gt;1,1,IF(CR21=0,0,CZ21/CR21))</f>
        <v>0</v>
      </c>
      <c r="CT21" s="62">
        <f t="shared" ref="CT21:CT68" si="10">BI21</f>
        <v>57.895343495673302</v>
      </c>
      <c r="CU21" s="63">
        <f>IF(IF(CT21=0,0,DA21/CT21)&gt;1,1,IF(CT21=0,0,DA21/CT21))</f>
        <v>8.5343651175836893E-2</v>
      </c>
      <c r="CV21" s="16"/>
      <c r="CW21" s="956">
        <f>SUM(CX21:CZ21)</f>
        <v>162.54300000000001</v>
      </c>
      <c r="CX21" s="957">
        <f>VLOOKUP($AX21&amp;"_"&amp;$CW$14,データシート1!$A:$BT,MATCH($CW$12&amp;"_"&amp;CX$20,データシート1!$A$1:$BT$1,0),0)</f>
        <v>162.54300000000001</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4.9409999999999998</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167.48400000000001</v>
      </c>
      <c r="DE21" s="16"/>
      <c r="DF21" s="115">
        <f>VLOOKUP($AX21&amp;"_"&amp;$DF$14,データシート1!$A:$BT,MATCH($DF$12&amp;"_"&amp;DF$20,データシート1!$A$1:$BT$1,0),0)</f>
        <v>9</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2</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11</v>
      </c>
      <c r="DM21" s="16"/>
      <c r="DN21" s="118">
        <f>IF($DD21=0,0,ROUND(CX21/$DD21,2))</f>
        <v>0.97</v>
      </c>
      <c r="DO21" s="119">
        <f>IF($DD21=0,0,ROUND(CY21/$DD21,2))</f>
        <v>0</v>
      </c>
      <c r="DP21" s="119">
        <f t="shared" ref="DP21:DR36" si="13">IF($DD21=0,0,ROUND(CZ21/$DD21,2))</f>
        <v>0</v>
      </c>
      <c r="DQ21" s="119">
        <f t="shared" si="13"/>
        <v>0.03</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40610</v>
      </c>
      <c r="AY22" s="18" t="str">
        <f>IF(IFERROR(比較地域マスタ!$Z7,"")=0,"",IFERROR(比較地域マスタ!$Z7,""))</f>
        <v>福智町</v>
      </c>
      <c r="BB22" s="110" t="str">
        <f t="shared" si="0"/>
        <v>40610</v>
      </c>
      <c r="BC22" s="1031" t="str">
        <f t="shared" si="0"/>
        <v>福智町</v>
      </c>
      <c r="BD22" s="34">
        <f t="shared" ref="BD22:BD68" si="14">SUM(BE22,BI22:BK22,BQ22)</f>
        <v>114.93445634894063</v>
      </c>
      <c r="BE22" s="34">
        <f t="shared" ref="BE22:BE67" si="15">SUM(BF22:BH22)</f>
        <v>32.109244420852974</v>
      </c>
      <c r="BF22" s="34">
        <f>VLOOKUP($AX22&amp;"_"&amp;$BC$14,データシート1!$A:$BT,MATCH($BC$12&amp;"_"&amp;BF$20,データシート1!$A$1:$BT$1,0),0)</f>
        <v>30.495303747356921</v>
      </c>
      <c r="BG22" s="34">
        <f>VLOOKUP($AX22&amp;"_"&amp;$BC$14,データシート1!$A:$BT,MATCH($BC$12&amp;"_"&amp;BG$20,データシート1!$A$1:$BT$1,0),0)</f>
        <v>1.1244783774055831</v>
      </c>
      <c r="BH22" s="34">
        <f>VLOOKUP($AX22&amp;"_"&amp;$BC$14,データシート1!$A:$BT,MATCH($BC$12&amp;"_"&amp;BH$20,データシート1!$A$1:$BT$1,0),0)</f>
        <v>0.48946229609046649</v>
      </c>
      <c r="BI22" s="34">
        <f>VLOOKUP($AX22&amp;"_"&amp;$BC$14,データシート1!$A:$BT,MATCH($BC$12&amp;"_"&amp;BI$20,データシート1!$A$1:$BT$1,0),0)</f>
        <v>14.608545892256524</v>
      </c>
      <c r="BJ22" s="34">
        <f>VLOOKUP($AX22&amp;"_"&amp;$BC$14,データシート1!$A:$BT,MATCH($BC$12&amp;"_"&amp;BJ$20,データシート1!$A$1:$BT$1,0),0)</f>
        <v>20.054431520924428</v>
      </c>
      <c r="BK22" s="34">
        <f t="shared" si="1"/>
        <v>45.800797761125907</v>
      </c>
      <c r="BL22" s="34">
        <f t="shared" si="2"/>
        <v>44.522236883336859</v>
      </c>
      <c r="BM22" s="34">
        <f>VLOOKUP($AX22&amp;"_"&amp;$BC$14,データシート1!$A:$BT,MATCH($BC$12&amp;"_"&amp;BM$20,データシート1!$A$1:$BT$1,0),0)</f>
        <v>21.247367886082479</v>
      </c>
      <c r="BN22" s="34">
        <f>VLOOKUP($AX22&amp;"_"&amp;$BC$14,データシート1!$A:$BT,MATCH($BC$12&amp;"_"&amp;BN$20,データシート1!$A$1:$BT$1,0),0)</f>
        <v>23.274868997254384</v>
      </c>
      <c r="BO22" s="34">
        <f>VLOOKUP($AX22&amp;"_"&amp;$BC$14,データシート1!$A:$BT,MATCH($BC$12&amp;"_"&amp;BO$20,データシート1!$A$1:$BT$1,0),0)</f>
        <v>1.27856087778905</v>
      </c>
      <c r="BP22" s="34">
        <f>VLOOKUP($AX22&amp;"_"&amp;$BC$14,データシート1!$A:$BT,MATCH($BC$12&amp;"_"&amp;BP$20,データシート1!$A$1:$BT$1,0),0)</f>
        <v>0</v>
      </c>
      <c r="BQ22" s="34">
        <f>VLOOKUP($AX22&amp;"_"&amp;$BC$14,データシート1!$A:$BT,MATCH($BC$12&amp;"_"&amp;BQ$20,データシート1!$A$1:$BT$1,0),0)</f>
        <v>2.3614367537807972</v>
      </c>
      <c r="BR22" s="35">
        <f t="shared" si="3"/>
        <v>114.93445634894063</v>
      </c>
      <c r="BT22" s="121" t="str">
        <f t="shared" si="4"/>
        <v>福智町</v>
      </c>
      <c r="BU22" s="33">
        <f>BD22</f>
        <v>114.93445634894063</v>
      </c>
      <c r="BV22" s="59">
        <f t="shared" ref="BV22:BZ68" si="16">BE22/$BR22</f>
        <v>0.2793700465539195</v>
      </c>
      <c r="BW22" s="59">
        <f t="shared" si="5"/>
        <v>0.26532777650918954</v>
      </c>
      <c r="BX22" s="59">
        <f t="shared" si="5"/>
        <v>9.783648986790093E-3</v>
      </c>
      <c r="BY22" s="59">
        <f t="shared" si="5"/>
        <v>4.2586210579398454E-3</v>
      </c>
      <c r="BZ22" s="59">
        <f t="shared" si="5"/>
        <v>0.12710327569571503</v>
      </c>
      <c r="CA22" s="59">
        <f t="shared" si="5"/>
        <v>0.17448580832922062</v>
      </c>
      <c r="CB22" s="59">
        <f t="shared" si="5"/>
        <v>0.39849492672654085</v>
      </c>
      <c r="CC22" s="59">
        <f t="shared" si="5"/>
        <v>0.38737066583555668</v>
      </c>
      <c r="CD22" s="59">
        <f t="shared" si="5"/>
        <v>0.1848650836401535</v>
      </c>
      <c r="CE22" s="59">
        <f t="shared" si="5"/>
        <v>0.20250558219540327</v>
      </c>
      <c r="CF22" s="59">
        <f t="shared" si="5"/>
        <v>1.1124260890984193E-2</v>
      </c>
      <c r="CG22" s="59">
        <f t="shared" si="5"/>
        <v>0</v>
      </c>
      <c r="CH22" s="59">
        <f t="shared" si="5"/>
        <v>2.0545942694603983E-2</v>
      </c>
      <c r="CI22" s="122">
        <f t="shared" si="6"/>
        <v>1</v>
      </c>
      <c r="CK22" s="123" t="str">
        <f t="shared" si="7"/>
        <v>福智町</v>
      </c>
      <c r="CL22" s="124">
        <f t="shared" ref="CL22:CL68" si="17">CN22+CP22+CR22</f>
        <v>32.109244420852974</v>
      </c>
      <c r="CM22" s="65">
        <f t="shared" ref="CM22:CM68" si="18">IF(IF(CL22=0,0,CW22/CL22)&gt;1,1,IF(CL22=0,0,CW22/CL22))</f>
        <v>0.11435958915356048</v>
      </c>
      <c r="CN22" s="66">
        <f t="shared" ref="CN22:CN68" si="19">BF22</f>
        <v>30.495303747356921</v>
      </c>
      <c r="CO22" s="65">
        <f t="shared" ref="CO22:CO68" si="20">IF(IF(CN22=0,0,CX22/CN22)&gt;1,1,IF(CN22=0,0,CX22/CN22))</f>
        <v>0.12041198311783527</v>
      </c>
      <c r="CP22" s="66">
        <f t="shared" si="8"/>
        <v>1.1244783774055831</v>
      </c>
      <c r="CQ22" s="65">
        <f t="shared" ref="CQ22:CQ68" si="21">IF(IF(CP22=0,0,CY22/CP22)&gt;1,1,IF(CP22=0,0,CY22/CP22))</f>
        <v>0</v>
      </c>
      <c r="CR22" s="66">
        <f t="shared" si="9"/>
        <v>0.48946229609046649</v>
      </c>
      <c r="CS22" s="65">
        <f t="shared" ref="CS22:CS68" si="22">IF(IF(CR22=0,0,CZ22/CR22)&gt;1,1,IF(CR22=0,0,CZ22/CR22))</f>
        <v>0</v>
      </c>
      <c r="CT22" s="66">
        <f t="shared" si="10"/>
        <v>14.608545892256524</v>
      </c>
      <c r="CU22" s="67">
        <f t="shared" ref="CU22:CU68" si="23">IF(IF(CT22=0,0,DA22/CT22)&gt;1,1,IF(CT22=0,0,DA22/CT22))</f>
        <v>0</v>
      </c>
      <c r="CV22" s="16"/>
      <c r="CW22" s="959">
        <f t="shared" ref="CW22:CW68" si="24">SUM(CX22:CZ22)</f>
        <v>3.6720000000000002</v>
      </c>
      <c r="CX22" s="960">
        <f>VLOOKUP($AX22&amp;"_"&amp;$CW$14,データシート1!$A:$BT,MATCH($CW$12&amp;"_"&amp;CX$20,データシート1!$A$1:$BT$1,0),0)</f>
        <v>3.6720000000000002</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3.6720000000000002</v>
      </c>
      <c r="DE22" s="16"/>
      <c r="DF22" s="125">
        <f>VLOOKUP($AX22&amp;"_"&amp;$DF$14,データシート1!$A:$BT,MATCH($DF$12&amp;"_"&amp;DF$20,データシート1!$A$1:$BT$1,0),0)</f>
        <v>1</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1</v>
      </c>
      <c r="DM22" s="16"/>
      <c r="DN22" s="126">
        <f>IF($DD22=0,0,ROUND(CX22/$DD22,2))</f>
        <v>1</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25425</v>
      </c>
      <c r="AY23" s="18" t="str">
        <f>IF(IFERROR(比較地域マスタ!$Z8,"")=0,"",IFERROR(比較地域マスタ!$Z8,""))</f>
        <v>愛荘町</v>
      </c>
      <c r="BB23" s="110" t="str">
        <f t="shared" si="0"/>
        <v>25425</v>
      </c>
      <c r="BC23" s="1031" t="str">
        <f t="shared" si="0"/>
        <v>愛荘町</v>
      </c>
      <c r="BD23" s="34">
        <f t="shared" si="14"/>
        <v>128.12127942819038</v>
      </c>
      <c r="BE23" s="34">
        <f t="shared" si="15"/>
        <v>49.439602650364911</v>
      </c>
      <c r="BF23" s="34">
        <f>VLOOKUP($AX23&amp;"_"&amp;$BC$14,データシート1!$A:$BT,MATCH($BC$12&amp;"_"&amp;BF$20,データシート1!$A$1:$BT$1,0),0)</f>
        <v>44.588802156799296</v>
      </c>
      <c r="BG23" s="34">
        <f>VLOOKUP($AX23&amp;"_"&amp;$BC$14,データシート1!$A:$BT,MATCH($BC$12&amp;"_"&amp;BG$20,データシート1!$A$1:$BT$1,0),0)</f>
        <v>0.95695949153347903</v>
      </c>
      <c r="BH23" s="34">
        <f>VLOOKUP($AX23&amp;"_"&amp;$BC$14,データシート1!$A:$BT,MATCH($BC$12&amp;"_"&amp;BH$20,データシート1!$A$1:$BT$1,0),0)</f>
        <v>3.893841002032135</v>
      </c>
      <c r="BI23" s="34">
        <f>VLOOKUP($AX23&amp;"_"&amp;$BC$14,データシート1!$A:$BT,MATCH($BC$12&amp;"_"&amp;BI$20,データシート1!$A$1:$BT$1,0),0)</f>
        <v>16.527848609061532</v>
      </c>
      <c r="BJ23" s="34">
        <f>VLOOKUP($AX23&amp;"_"&amp;$BC$14,データシート1!$A:$BT,MATCH($BC$12&amp;"_"&amp;BJ$20,データシート1!$A$1:$BT$1,0),0)</f>
        <v>19.147123489463524</v>
      </c>
      <c r="BK23" s="34">
        <f t="shared" si="1"/>
        <v>43.006704679300412</v>
      </c>
      <c r="BL23" s="34">
        <f t="shared" si="2"/>
        <v>41.757862839176653</v>
      </c>
      <c r="BM23" s="34">
        <f>VLOOKUP($AX23&amp;"_"&amp;$BC$14,データシート1!$A:$BT,MATCH($BC$12&amp;"_"&amp;BM$20,データシート1!$A$1:$BT$1,0),0)</f>
        <v>20.490329319425541</v>
      </c>
      <c r="BN23" s="34">
        <f>VLOOKUP($AX23&amp;"_"&amp;$BC$14,データシート1!$A:$BT,MATCH($BC$12&amp;"_"&amp;BN$20,データシート1!$A$1:$BT$1,0),0)</f>
        <v>21.267533519751112</v>
      </c>
      <c r="BO23" s="34">
        <f>VLOOKUP($AX23&amp;"_"&amp;$BC$14,データシート1!$A:$BT,MATCH($BC$12&amp;"_"&amp;BO$20,データシート1!$A$1:$BT$1,0),0)</f>
        <v>1.24884184012376</v>
      </c>
      <c r="BP23" s="34">
        <f>VLOOKUP($AX23&amp;"_"&amp;$BC$14,データシート1!$A:$BT,MATCH($BC$12&amp;"_"&amp;BP$20,データシート1!$A$1:$BT$1,0),0)</f>
        <v>0</v>
      </c>
      <c r="BQ23" s="34">
        <f>VLOOKUP($AX23&amp;"_"&amp;$BC$14,データシート1!$A:$BT,MATCH($BC$12&amp;"_"&amp;BQ$20,データシート1!$A$1:$BT$1,0),0)</f>
        <v>0</v>
      </c>
      <c r="BR23" s="35">
        <f t="shared" si="3"/>
        <v>128.12127942819038</v>
      </c>
      <c r="BT23" s="121" t="str">
        <f t="shared" si="4"/>
        <v>愛荘町</v>
      </c>
      <c r="BU23" s="33">
        <f t="shared" ref="BU23:BU68" si="25">BD23</f>
        <v>128.12127942819038</v>
      </c>
      <c r="BV23" s="59">
        <f t="shared" si="16"/>
        <v>0.38588127492182045</v>
      </c>
      <c r="BW23" s="59">
        <f t="shared" si="5"/>
        <v>0.34802026919962581</v>
      </c>
      <c r="BX23" s="59">
        <f t="shared" si="5"/>
        <v>7.4691690233224467E-3</v>
      </c>
      <c r="BY23" s="59">
        <f t="shared" si="5"/>
        <v>3.0391836698872191E-2</v>
      </c>
      <c r="BZ23" s="59">
        <f t="shared" si="5"/>
        <v>0.12900158882916157</v>
      </c>
      <c r="CA23" s="59">
        <f t="shared" si="5"/>
        <v>0.1494453035039752</v>
      </c>
      <c r="CB23" s="59">
        <f t="shared" si="5"/>
        <v>0.33567183274504281</v>
      </c>
      <c r="CC23" s="59">
        <f t="shared" si="5"/>
        <v>0.32592449143142666</v>
      </c>
      <c r="CD23" s="59">
        <f t="shared" si="5"/>
        <v>0.15992916563801562</v>
      </c>
      <c r="CE23" s="59">
        <f t="shared" si="5"/>
        <v>0.16599532579341103</v>
      </c>
      <c r="CF23" s="59">
        <f t="shared" si="5"/>
        <v>9.747341313616157E-3</v>
      </c>
      <c r="CG23" s="59">
        <f t="shared" si="5"/>
        <v>0</v>
      </c>
      <c r="CH23" s="59">
        <f t="shared" si="5"/>
        <v>0</v>
      </c>
      <c r="CI23" s="122">
        <f t="shared" si="6"/>
        <v>1</v>
      </c>
      <c r="CK23" s="123" t="str">
        <f t="shared" si="7"/>
        <v>愛荘町</v>
      </c>
      <c r="CL23" s="124">
        <f t="shared" si="17"/>
        <v>49.439602650364911</v>
      </c>
      <c r="CM23" s="65">
        <f t="shared" si="18"/>
        <v>1</v>
      </c>
      <c r="CN23" s="66">
        <f t="shared" si="19"/>
        <v>44.588802156799296</v>
      </c>
      <c r="CO23" s="65">
        <f t="shared" si="20"/>
        <v>1</v>
      </c>
      <c r="CP23" s="66">
        <f t="shared" si="8"/>
        <v>0.95695949153347903</v>
      </c>
      <c r="CQ23" s="65">
        <f t="shared" si="21"/>
        <v>0</v>
      </c>
      <c r="CR23" s="66">
        <f t="shared" si="9"/>
        <v>3.893841002032135</v>
      </c>
      <c r="CS23" s="65">
        <f t="shared" si="22"/>
        <v>0</v>
      </c>
      <c r="CT23" s="66">
        <f t="shared" si="10"/>
        <v>16.527848609061532</v>
      </c>
      <c r="CU23" s="67">
        <f t="shared" si="23"/>
        <v>0</v>
      </c>
      <c r="CV23" s="16"/>
      <c r="CW23" s="959">
        <f t="shared" si="24"/>
        <v>50.954999999999998</v>
      </c>
      <c r="CX23" s="962">
        <f>VLOOKUP($AX23&amp;"_"&amp;$CW$14,データシート1!$A:$BT,MATCH($CW$12&amp;"_"&amp;CX$20,データシート1!$A$1:$BT$1,0),0)</f>
        <v>50.954999999999998</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50.954999999999998</v>
      </c>
      <c r="DE23" s="16"/>
      <c r="DF23" s="125">
        <f>VLOOKUP($AX23&amp;"_"&amp;$DF$14,データシート1!$A:$BT,MATCH($DF$12&amp;"_"&amp;DF$20,データシート1!$A$1:$BT$1,0),0)</f>
        <v>11</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11</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39386</v>
      </c>
      <c r="AY24" s="18" t="str">
        <f>IF(IFERROR(比較地域マスタ!$Z9,"")=0,"",IFERROR(比較地域マスタ!$Z9,""))</f>
        <v>いの町</v>
      </c>
      <c r="BB24" s="110" t="str">
        <f t="shared" si="0"/>
        <v>39386</v>
      </c>
      <c r="BC24" s="1031" t="str">
        <f t="shared" si="0"/>
        <v>いの町</v>
      </c>
      <c r="BD24" s="34">
        <f t="shared" si="14"/>
        <v>188.62611150442379</v>
      </c>
      <c r="BE24" s="34">
        <f t="shared" si="15"/>
        <v>95.850183880771922</v>
      </c>
      <c r="BF24" s="34">
        <f>VLOOKUP($AX24&amp;"_"&amp;$BC$14,データシート1!$A:$BT,MATCH($BC$12&amp;"_"&amp;BF$20,データシート1!$A$1:$BT$1,0),0)</f>
        <v>82.36206627761841</v>
      </c>
      <c r="BG24" s="34">
        <f>VLOOKUP($AX24&amp;"_"&amp;$BC$14,データシート1!$A:$BT,MATCH($BC$12&amp;"_"&amp;BG$20,データシート1!$A$1:$BT$1,0),0)</f>
        <v>3.3790605989564924</v>
      </c>
      <c r="BH24" s="34">
        <f>VLOOKUP($AX24&amp;"_"&amp;$BC$14,データシート1!$A:$BT,MATCH($BC$12&amp;"_"&amp;BH$20,データシート1!$A$1:$BT$1,0),0)</f>
        <v>10.109057004197025</v>
      </c>
      <c r="BI24" s="34">
        <f>VLOOKUP($AX24&amp;"_"&amp;$BC$14,データシート1!$A:$BT,MATCH($BC$12&amp;"_"&amp;BI$20,データシート1!$A$1:$BT$1,0),0)</f>
        <v>24.305672436692181</v>
      </c>
      <c r="BJ24" s="34">
        <f>VLOOKUP($AX24&amp;"_"&amp;$BC$14,データシート1!$A:$BT,MATCH($BC$12&amp;"_"&amp;BJ$20,データシート1!$A$1:$BT$1,0),0)</f>
        <v>25.507416776241218</v>
      </c>
      <c r="BK24" s="34">
        <f t="shared" si="1"/>
        <v>40.73316760647711</v>
      </c>
      <c r="BL24" s="34">
        <f t="shared" si="2"/>
        <v>39.456475116124778</v>
      </c>
      <c r="BM24" s="34">
        <f>VLOOKUP($AX24&amp;"_"&amp;$BC$14,データシート1!$A:$BT,MATCH($BC$12&amp;"_"&amp;BM$20,データシート1!$A$1:$BT$1,0),0)</f>
        <v>18.602489877618556</v>
      </c>
      <c r="BN24" s="34">
        <f>VLOOKUP($AX24&amp;"_"&amp;$BC$14,データシート1!$A:$BT,MATCH($BC$12&amp;"_"&amp;BN$20,データシート1!$A$1:$BT$1,0),0)</f>
        <v>20.853985238506223</v>
      </c>
      <c r="BO24" s="34">
        <f>VLOOKUP($AX24&amp;"_"&amp;$BC$14,データシート1!$A:$BT,MATCH($BC$12&amp;"_"&amp;BO$20,データシート1!$A$1:$BT$1,0),0)</f>
        <v>1.27669249035233</v>
      </c>
      <c r="BP24" s="34">
        <f>VLOOKUP($AX24&amp;"_"&amp;$BC$14,データシート1!$A:$BT,MATCH($BC$12&amp;"_"&amp;BP$20,データシート1!$A$1:$BT$1,0),0)</f>
        <v>0</v>
      </c>
      <c r="BQ24" s="34">
        <f>VLOOKUP($AX24&amp;"_"&amp;$BC$14,データシート1!$A:$BT,MATCH($BC$12&amp;"_"&amp;BQ$20,データシート1!$A$1:$BT$1,0),0)</f>
        <v>2.2296708042413478</v>
      </c>
      <c r="BR24" s="35">
        <f t="shared" si="3"/>
        <v>188.62611150442379</v>
      </c>
      <c r="BT24" s="121" t="str">
        <f t="shared" si="4"/>
        <v>いの町</v>
      </c>
      <c r="BU24" s="33">
        <f t="shared" si="25"/>
        <v>188.62611150442379</v>
      </c>
      <c r="BV24" s="59">
        <f t="shared" si="16"/>
        <v>0.5081490739341461</v>
      </c>
      <c r="BW24" s="59">
        <f t="shared" si="5"/>
        <v>0.43664191357561222</v>
      </c>
      <c r="BX24" s="59">
        <f t="shared" si="5"/>
        <v>1.7914065937139591E-2</v>
      </c>
      <c r="BY24" s="59">
        <f t="shared" si="5"/>
        <v>5.3593094421394254E-2</v>
      </c>
      <c r="BZ24" s="59">
        <f t="shared" si="5"/>
        <v>0.12885635102604628</v>
      </c>
      <c r="CA24" s="59">
        <f t="shared" si="5"/>
        <v>0.13522739016778704</v>
      </c>
      <c r="CB24" s="59">
        <f t="shared" si="5"/>
        <v>0.21594660082637501</v>
      </c>
      <c r="CC24" s="59">
        <f t="shared" si="5"/>
        <v>0.20917822459166485</v>
      </c>
      <c r="CD24" s="59">
        <f t="shared" si="5"/>
        <v>9.8620968906429893E-2</v>
      </c>
      <c r="CE24" s="59">
        <f t="shared" si="5"/>
        <v>0.11055725568523497</v>
      </c>
      <c r="CF24" s="59">
        <f t="shared" si="5"/>
        <v>6.7683762347101563E-3</v>
      </c>
      <c r="CG24" s="59">
        <f t="shared" si="5"/>
        <v>0</v>
      </c>
      <c r="CH24" s="59">
        <f t="shared" si="5"/>
        <v>1.1820584045645536E-2</v>
      </c>
      <c r="CI24" s="122">
        <f t="shared" si="6"/>
        <v>1</v>
      </c>
      <c r="CK24" s="123" t="str">
        <f t="shared" si="7"/>
        <v>いの町</v>
      </c>
      <c r="CL24" s="124">
        <f t="shared" si="17"/>
        <v>95.850183880771922</v>
      </c>
      <c r="CM24" s="65">
        <f t="shared" si="18"/>
        <v>0.32669733882776369</v>
      </c>
      <c r="CN24" s="66">
        <f t="shared" si="19"/>
        <v>82.36206627761841</v>
      </c>
      <c r="CO24" s="65">
        <f t="shared" si="20"/>
        <v>0.38019930066409063</v>
      </c>
      <c r="CP24" s="66">
        <f t="shared" si="8"/>
        <v>3.3790605989564924</v>
      </c>
      <c r="CQ24" s="65">
        <f t="shared" si="21"/>
        <v>0</v>
      </c>
      <c r="CR24" s="66">
        <f t="shared" si="9"/>
        <v>10.109057004197025</v>
      </c>
      <c r="CS24" s="65">
        <f t="shared" si="22"/>
        <v>0</v>
      </c>
      <c r="CT24" s="66">
        <f t="shared" si="10"/>
        <v>24.305672436692181</v>
      </c>
      <c r="CU24" s="67">
        <f t="shared" si="23"/>
        <v>0</v>
      </c>
      <c r="CV24" s="16"/>
      <c r="CW24" s="959">
        <f t="shared" si="24"/>
        <v>31.314</v>
      </c>
      <c r="CX24" s="962">
        <f>VLOOKUP($AX24&amp;"_"&amp;$CW$14,データシート1!$A:$BT,MATCH($CW$12&amp;"_"&amp;CX$20,データシート1!$A$1:$BT$1,0),0)</f>
        <v>31.314</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31.314</v>
      </c>
      <c r="DE24" s="16"/>
      <c r="DF24" s="125">
        <f>VLOOKUP($AX24&amp;"_"&amp;$DF$14,データシート1!$A:$BT,MATCH($DF$12&amp;"_"&amp;DF$20,データシート1!$A$1:$BT$1,0),0)</f>
        <v>4</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4</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08521</v>
      </c>
      <c r="AY25" s="18" t="str">
        <f>IF(IFERROR(比較地域マスタ!$Z10,"")=0,"",IFERROR(比較地域マスタ!$Z10,""))</f>
        <v>八千代町</v>
      </c>
      <c r="BB25" s="110" t="str">
        <f t="shared" si="0"/>
        <v>08521</v>
      </c>
      <c r="BC25" s="1031" t="str">
        <f t="shared" si="0"/>
        <v>八千代町</v>
      </c>
      <c r="BD25" s="34">
        <f t="shared" si="14"/>
        <v>298.57840795290724</v>
      </c>
      <c r="BE25" s="34">
        <f t="shared" si="15"/>
        <v>193.9405737934043</v>
      </c>
      <c r="BF25" s="34">
        <f>VLOOKUP($AX25&amp;"_"&amp;$BC$14,データシート1!$A:$BT,MATCH($BC$12&amp;"_"&amp;BF$20,データシート1!$A$1:$BT$1,0),0)</f>
        <v>179.63922221610378</v>
      </c>
      <c r="BG25" s="34">
        <f>VLOOKUP($AX25&amp;"_"&amp;$BC$14,データシート1!$A:$BT,MATCH($BC$12&amp;"_"&amp;BG$20,データシート1!$A$1:$BT$1,0),0)</f>
        <v>1.7685315123304683</v>
      </c>
      <c r="BH25" s="34">
        <f>VLOOKUP($AX25&amp;"_"&amp;$BC$14,データシート1!$A:$BT,MATCH($BC$12&amp;"_"&amp;BH$20,データシート1!$A$1:$BT$1,0),0)</f>
        <v>12.532820064970055</v>
      </c>
      <c r="BI25" s="34">
        <f>VLOOKUP($AX25&amp;"_"&amp;$BC$14,データシート1!$A:$BT,MATCH($BC$12&amp;"_"&amp;BI$20,データシート1!$A$1:$BT$1,0),0)</f>
        <v>18.89143100038725</v>
      </c>
      <c r="BJ25" s="34">
        <f>VLOOKUP($AX25&amp;"_"&amp;$BC$14,データシート1!$A:$BT,MATCH($BC$12&amp;"_"&amp;BJ$20,データシート1!$A$1:$BT$1,0),0)</f>
        <v>24.609102786589357</v>
      </c>
      <c r="BK25" s="34">
        <f t="shared" si="1"/>
        <v>58.580973912784863</v>
      </c>
      <c r="BL25" s="34">
        <f t="shared" si="2"/>
        <v>57.338437880260031</v>
      </c>
      <c r="BM25" s="34">
        <f>VLOOKUP($AX25&amp;"_"&amp;$BC$14,データシート1!$A:$BT,MATCH($BC$12&amp;"_"&amp;BM$20,データシート1!$A$1:$BT$1,0),0)</f>
        <v>22.972111047819745</v>
      </c>
      <c r="BN25" s="34">
        <f>VLOOKUP($AX25&amp;"_"&amp;$BC$14,データシート1!$A:$BT,MATCH($BC$12&amp;"_"&amp;BN$20,データシート1!$A$1:$BT$1,0),0)</f>
        <v>34.366326832440286</v>
      </c>
      <c r="BO25" s="34">
        <f>VLOOKUP($AX25&amp;"_"&amp;$BC$14,データシート1!$A:$BT,MATCH($BC$12&amp;"_"&amp;BO$20,データシート1!$A$1:$BT$1,0),0)</f>
        <v>1.24253603252483</v>
      </c>
      <c r="BP25" s="34">
        <f>VLOOKUP($AX25&amp;"_"&amp;$BC$14,データシート1!$A:$BT,MATCH($BC$12&amp;"_"&amp;BP$20,データシート1!$A$1:$BT$1,0),0)</f>
        <v>0</v>
      </c>
      <c r="BQ25" s="34">
        <f>VLOOKUP($AX25&amp;"_"&amp;$BC$14,データシート1!$A:$BT,MATCH($BC$12&amp;"_"&amp;BQ$20,データシート1!$A$1:$BT$1,0),0)</f>
        <v>2.556326459741435</v>
      </c>
      <c r="BR25" s="35">
        <f t="shared" si="3"/>
        <v>298.57840795290724</v>
      </c>
      <c r="BT25" s="121" t="str">
        <f t="shared" si="4"/>
        <v>八千代町</v>
      </c>
      <c r="BU25" s="33">
        <f t="shared" si="25"/>
        <v>298.57840795290724</v>
      </c>
      <c r="BV25" s="59">
        <f t="shared" si="16"/>
        <v>0.64954654666118128</v>
      </c>
      <c r="BW25" s="59">
        <f t="shared" si="5"/>
        <v>0.6016484026682769</v>
      </c>
      <c r="BX25" s="59">
        <f t="shared" si="5"/>
        <v>5.9231728257101799E-3</v>
      </c>
      <c r="BY25" s="59">
        <f t="shared" si="5"/>
        <v>4.1974971167194286E-2</v>
      </c>
      <c r="BZ25" s="59">
        <f t="shared" si="5"/>
        <v>6.3271256384242192E-2</v>
      </c>
      <c r="CA25" s="59">
        <f t="shared" si="5"/>
        <v>8.2420905635181715E-2</v>
      </c>
      <c r="CB25" s="59">
        <f t="shared" si="5"/>
        <v>0.19619963249996444</v>
      </c>
      <c r="CC25" s="59">
        <f t="shared" si="5"/>
        <v>0.19203812584232025</v>
      </c>
      <c r="CD25" s="59">
        <f t="shared" si="5"/>
        <v>7.6938286346020637E-2</v>
      </c>
      <c r="CE25" s="59">
        <f t="shared" si="5"/>
        <v>0.11509983949629959</v>
      </c>
      <c r="CF25" s="59">
        <f t="shared" si="5"/>
        <v>4.1615066576442018E-3</v>
      </c>
      <c r="CG25" s="59">
        <f t="shared" si="5"/>
        <v>0</v>
      </c>
      <c r="CH25" s="59">
        <f t="shared" si="5"/>
        <v>8.5616588194301953E-3</v>
      </c>
      <c r="CI25" s="122">
        <f t="shared" si="6"/>
        <v>1</v>
      </c>
      <c r="CK25" s="123" t="str">
        <f t="shared" si="7"/>
        <v>八千代町</v>
      </c>
      <c r="CL25" s="124">
        <f t="shared" si="17"/>
        <v>193.9405737934043</v>
      </c>
      <c r="CM25" s="65">
        <f t="shared" si="18"/>
        <v>0.35695470342242724</v>
      </c>
      <c r="CN25" s="66">
        <f t="shared" si="19"/>
        <v>179.63922221610378</v>
      </c>
      <c r="CO25" s="65">
        <f t="shared" si="20"/>
        <v>0.38537241002257044</v>
      </c>
      <c r="CP25" s="66">
        <f t="shared" si="8"/>
        <v>1.7685315123304683</v>
      </c>
      <c r="CQ25" s="65">
        <f t="shared" si="21"/>
        <v>0</v>
      </c>
      <c r="CR25" s="66">
        <f t="shared" si="9"/>
        <v>12.532820064970055</v>
      </c>
      <c r="CS25" s="65">
        <f t="shared" si="22"/>
        <v>0</v>
      </c>
      <c r="CT25" s="66">
        <f t="shared" si="10"/>
        <v>18.89143100038725</v>
      </c>
      <c r="CU25" s="67">
        <f t="shared" si="23"/>
        <v>0</v>
      </c>
      <c r="CV25" s="16"/>
      <c r="CW25" s="959">
        <f t="shared" si="24"/>
        <v>69.227999999999994</v>
      </c>
      <c r="CX25" s="962">
        <f>VLOOKUP($AX25&amp;"_"&amp;$CW$14,データシート1!$A:$BT,MATCH($CW$12&amp;"_"&amp;CX$20,データシート1!$A$1:$BT$1,0),0)</f>
        <v>69.227999999999994</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69.227999999999994</v>
      </c>
      <c r="DE25" s="16"/>
      <c r="DF25" s="125">
        <f>VLOOKUP($AX25&amp;"_"&amp;$DF$14,データシート1!$A:$BT,MATCH($DF$12&amp;"_"&amp;DF$20,データシート1!$A$1:$BT$1,0),0)</f>
        <v>5</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5</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34215</v>
      </c>
      <c r="AY26" s="18" t="str">
        <f>IF(IFERROR(比較地域マスタ!$Z11,"")=0,"",IFERROR(比較地域マスタ!$Z11,""))</f>
        <v>江田島市</v>
      </c>
      <c r="BB26" s="110" t="str">
        <f t="shared" si="0"/>
        <v>34215</v>
      </c>
      <c r="BC26" s="1031" t="str">
        <f t="shared" si="0"/>
        <v>江田島市</v>
      </c>
      <c r="BD26" s="34">
        <f t="shared" si="14"/>
        <v>239.86443542255159</v>
      </c>
      <c r="BE26" s="34">
        <f t="shared" si="15"/>
        <v>65.239443664846661</v>
      </c>
      <c r="BF26" s="34">
        <f>VLOOKUP($AX26&amp;"_"&amp;$BC$14,データシート1!$A:$BT,MATCH($BC$12&amp;"_"&amp;BF$20,データシート1!$A$1:$BT$1,0),0)</f>
        <v>54.458087736146233</v>
      </c>
      <c r="BG26" s="34">
        <f>VLOOKUP($AX26&amp;"_"&amp;$BC$14,データシート1!$A:$BT,MATCH($BC$12&amp;"_"&amp;BG$20,データシート1!$A$1:$BT$1,0),0)</f>
        <v>1.1812178420863475</v>
      </c>
      <c r="BH26" s="34">
        <f>VLOOKUP($AX26&amp;"_"&amp;$BC$14,データシート1!$A:$BT,MATCH($BC$12&amp;"_"&amp;BH$20,データシート1!$A$1:$BT$1,0),0)</f>
        <v>9.6001380866140753</v>
      </c>
      <c r="BI26" s="34">
        <f>VLOOKUP($AX26&amp;"_"&amp;$BC$14,データシート1!$A:$BT,MATCH($BC$12&amp;"_"&amp;BI$20,データシート1!$A$1:$BT$1,0),0)</f>
        <v>32.055462721958207</v>
      </c>
      <c r="BJ26" s="34">
        <f>VLOOKUP($AX26&amp;"_"&amp;$BC$14,データシート1!$A:$BT,MATCH($BC$12&amp;"_"&amp;BJ$20,データシート1!$A$1:$BT$1,0),0)</f>
        <v>34.984537258032837</v>
      </c>
      <c r="BK26" s="34">
        <f t="shared" si="1"/>
        <v>107.58499177771391</v>
      </c>
      <c r="BL26" s="34">
        <f t="shared" si="2"/>
        <v>35.360507873778879</v>
      </c>
      <c r="BM26" s="34">
        <f>VLOOKUP($AX26&amp;"_"&amp;$BC$14,データシート1!$A:$BT,MATCH($BC$12&amp;"_"&amp;BM$20,データシート1!$A$1:$BT$1,0),0)</f>
        <v>16.300114057301041</v>
      </c>
      <c r="BN26" s="34">
        <f>VLOOKUP($AX26&amp;"_"&amp;$BC$14,データシート1!$A:$BT,MATCH($BC$12&amp;"_"&amp;BN$20,データシート1!$A$1:$BT$1,0),0)</f>
        <v>19.060393816477838</v>
      </c>
      <c r="BO26" s="34">
        <f>VLOOKUP($AX26&amp;"_"&amp;$BC$14,データシート1!$A:$BT,MATCH($BC$12&amp;"_"&amp;BO$20,データシート1!$A$1:$BT$1,0),0)</f>
        <v>1.2710873280421799</v>
      </c>
      <c r="BP26" s="34">
        <f>VLOOKUP($AX26&amp;"_"&amp;$BC$14,データシート1!$A:$BT,MATCH($BC$12&amp;"_"&amp;BP$20,データシート1!$A$1:$BT$1,0),0)</f>
        <v>70.953396575892853</v>
      </c>
      <c r="BQ26" s="34">
        <f>VLOOKUP($AX26&amp;"_"&amp;$BC$14,データシート1!$A:$BT,MATCH($BC$12&amp;"_"&amp;BQ$20,データシート1!$A$1:$BT$1,0),0)</f>
        <v>0</v>
      </c>
      <c r="BR26" s="35">
        <f t="shared" si="3"/>
        <v>239.86443542255159</v>
      </c>
      <c r="BT26" s="121" t="str">
        <f t="shared" si="4"/>
        <v>江田島市</v>
      </c>
      <c r="BU26" s="33">
        <f t="shared" si="25"/>
        <v>239.86443542255159</v>
      </c>
      <c r="BV26" s="59">
        <f t="shared" si="16"/>
        <v>0.27198464645214748</v>
      </c>
      <c r="BW26" s="59">
        <f t="shared" si="5"/>
        <v>0.22703694126314061</v>
      </c>
      <c r="BX26" s="59">
        <f t="shared" si="5"/>
        <v>4.9245226371532847E-3</v>
      </c>
      <c r="BY26" s="59">
        <f t="shared" si="5"/>
        <v>4.0023182551853574E-2</v>
      </c>
      <c r="BZ26" s="59">
        <f t="shared" si="5"/>
        <v>0.1336399148355964</v>
      </c>
      <c r="CA26" s="59">
        <f t="shared" si="5"/>
        <v>0.14585128969371028</v>
      </c>
      <c r="CB26" s="59">
        <f t="shared" si="5"/>
        <v>0.44852414901854587</v>
      </c>
      <c r="CC26" s="59">
        <f t="shared" si="5"/>
        <v>0.14741871929236555</v>
      </c>
      <c r="CD26" s="59">
        <f t="shared" si="5"/>
        <v>6.7955526748208109E-2</v>
      </c>
      <c r="CE26" s="59">
        <f t="shared" si="5"/>
        <v>7.9463192544157443E-2</v>
      </c>
      <c r="CF26" s="59">
        <f t="shared" si="5"/>
        <v>5.2991904606574901E-3</v>
      </c>
      <c r="CG26" s="59">
        <f t="shared" si="5"/>
        <v>0.29580623926552285</v>
      </c>
      <c r="CH26" s="59">
        <f t="shared" si="5"/>
        <v>0</v>
      </c>
      <c r="CI26" s="122">
        <f t="shared" si="6"/>
        <v>1</v>
      </c>
      <c r="CK26" s="123" t="str">
        <f t="shared" si="7"/>
        <v>江田島市</v>
      </c>
      <c r="CL26" s="124">
        <f t="shared" si="17"/>
        <v>65.239443664846661</v>
      </c>
      <c r="CM26" s="65">
        <f t="shared" si="18"/>
        <v>9.1999558286149086E-2</v>
      </c>
      <c r="CN26" s="66">
        <f t="shared" si="19"/>
        <v>54.458087736146233</v>
      </c>
      <c r="CO26" s="65">
        <f t="shared" si="20"/>
        <v>0.11021319788311641</v>
      </c>
      <c r="CP26" s="66">
        <f t="shared" si="8"/>
        <v>1.1812178420863475</v>
      </c>
      <c r="CQ26" s="65">
        <f t="shared" si="21"/>
        <v>0</v>
      </c>
      <c r="CR26" s="66">
        <f t="shared" si="9"/>
        <v>9.6001380866140753</v>
      </c>
      <c r="CS26" s="65">
        <f t="shared" si="22"/>
        <v>0</v>
      </c>
      <c r="CT26" s="66">
        <f t="shared" si="10"/>
        <v>32.055462721958207</v>
      </c>
      <c r="CU26" s="67">
        <f t="shared" si="23"/>
        <v>0.47732893868097909</v>
      </c>
      <c r="CV26" s="16"/>
      <c r="CW26" s="959">
        <f t="shared" si="24"/>
        <v>6.0019999999999998</v>
      </c>
      <c r="CX26" s="962">
        <f>VLOOKUP($AX26&amp;"_"&amp;$CW$14,データシート1!$A:$BT,MATCH($CW$12&amp;"_"&amp;CX$20,データシート1!$A$1:$BT$1,0),0)</f>
        <v>6.0019999999999998</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15.301</v>
      </c>
      <c r="DB26" s="962">
        <f>VLOOKUP($AX26&amp;"_"&amp;$CW$14,データシート1!$A:$BT,MATCH($CW$12&amp;"_"&amp;DB$20,データシート1!$A$1:$BT$1,0),0)</f>
        <v>0</v>
      </c>
      <c r="DC26" s="962">
        <f>VLOOKUP($AX26&amp;"_"&amp;$CW$14,データシート1!$A:$BT,MATCH($CW$12&amp;"_"&amp;DC$20,データシート1!$A$1:$BT$1,0),0)</f>
        <v>0</v>
      </c>
      <c r="DD26" s="961">
        <f t="shared" si="11"/>
        <v>21.303000000000001</v>
      </c>
      <c r="DE26" s="16"/>
      <c r="DF26" s="125">
        <f>VLOOKUP($AX26&amp;"_"&amp;$DF$14,データシート1!$A:$BT,MATCH($DF$12&amp;"_"&amp;DF$20,データシート1!$A$1:$BT$1,0),0)</f>
        <v>1</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2</v>
      </c>
      <c r="DJ26" s="64">
        <f>VLOOKUP($AX26&amp;"_"&amp;$DF$14,データシート1!$A:$BT,MATCH($DF$12&amp;"_"&amp;DJ$20,データシート1!$A$1:$BT$1,0),0)</f>
        <v>0</v>
      </c>
      <c r="DK26" s="64">
        <f>VLOOKUP($AX26&amp;"_"&amp;$DF$14,データシート1!$A:$BT,MATCH($DF$12&amp;"_"&amp;DK$20,データシート1!$A$1:$BT$1,0),0)</f>
        <v>0</v>
      </c>
      <c r="DL26" s="68">
        <f t="shared" si="12"/>
        <v>3</v>
      </c>
      <c r="DM26" s="16"/>
      <c r="DN26" s="126">
        <f t="shared" si="26"/>
        <v>0.28000000000000003</v>
      </c>
      <c r="DO26" s="127">
        <f t="shared" si="27"/>
        <v>0</v>
      </c>
      <c r="DP26" s="127">
        <f t="shared" si="13"/>
        <v>0</v>
      </c>
      <c r="DQ26" s="127">
        <f t="shared" si="13"/>
        <v>0.72</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42208</v>
      </c>
      <c r="AY27" s="18" t="str">
        <f>IF(IFERROR(比較地域マスタ!$Z12,"")=0,"",IFERROR(比較地域マスタ!$Z12,""))</f>
        <v>松浦市</v>
      </c>
      <c r="BB27" s="110" t="str">
        <f t="shared" si="0"/>
        <v>42208</v>
      </c>
      <c r="BC27" s="1031" t="str">
        <f t="shared" si="0"/>
        <v>松浦市</v>
      </c>
      <c r="BD27" s="34">
        <f t="shared" si="14"/>
        <v>153.00637749329707</v>
      </c>
      <c r="BE27" s="34">
        <f t="shared" si="15"/>
        <v>60.293047873771158</v>
      </c>
      <c r="BF27" s="34">
        <f>VLOOKUP($AX27&amp;"_"&amp;$BC$14,データシート1!$A:$BT,MATCH($BC$12&amp;"_"&amp;BF$20,データシート1!$A$1:$BT$1,0),0)</f>
        <v>20.33256177116192</v>
      </c>
      <c r="BG27" s="34">
        <f>VLOOKUP($AX27&amp;"_"&amp;$BC$14,データシート1!$A:$BT,MATCH($BC$12&amp;"_"&amp;BG$20,データシート1!$A$1:$BT$1,0),0)</f>
        <v>1.7616946053823554</v>
      </c>
      <c r="BH27" s="34">
        <f>VLOOKUP($AX27&amp;"_"&amp;$BC$14,データシート1!$A:$BT,MATCH($BC$12&amp;"_"&amp;BH$20,データシート1!$A$1:$BT$1,0),0)</f>
        <v>38.198791497226878</v>
      </c>
      <c r="BI27" s="34">
        <f>VLOOKUP($AX27&amp;"_"&amp;$BC$14,データシート1!$A:$BT,MATCH($BC$12&amp;"_"&amp;BI$20,データシート1!$A$1:$BT$1,0),0)</f>
        <v>19.242260220182949</v>
      </c>
      <c r="BJ27" s="34">
        <f>VLOOKUP($AX27&amp;"_"&amp;$BC$14,データシート1!$A:$BT,MATCH($BC$12&amp;"_"&amp;BJ$20,データシート1!$A$1:$BT$1,0),0)</f>
        <v>19.329278461114349</v>
      </c>
      <c r="BK27" s="34">
        <f t="shared" si="1"/>
        <v>51.48422046193501</v>
      </c>
      <c r="BL27" s="34">
        <f t="shared" si="2"/>
        <v>43.027836739465101</v>
      </c>
      <c r="BM27" s="34">
        <f>VLOOKUP($AX27&amp;"_"&amp;$BC$14,データシート1!$A:$BT,MATCH($BC$12&amp;"_"&amp;BM$20,データシート1!$A$1:$BT$1,0),0)</f>
        <v>18.893344910409553</v>
      </c>
      <c r="BN27" s="34">
        <f>VLOOKUP($AX27&amp;"_"&amp;$BC$14,データシート1!$A:$BT,MATCH($BC$12&amp;"_"&amp;BN$20,データシート1!$A$1:$BT$1,0),0)</f>
        <v>24.134491829055552</v>
      </c>
      <c r="BO27" s="34">
        <f>VLOOKUP($AX27&amp;"_"&amp;$BC$14,データシート1!$A:$BT,MATCH($BC$12&amp;"_"&amp;BO$20,データシート1!$A$1:$BT$1,0),0)</f>
        <v>1.2670002305243599</v>
      </c>
      <c r="BP27" s="34">
        <f>VLOOKUP($AX27&amp;"_"&amp;$BC$14,データシート1!$A:$BT,MATCH($BC$12&amp;"_"&amp;BP$20,データシート1!$A$1:$BT$1,0),0)</f>
        <v>7.1893834919455495</v>
      </c>
      <c r="BQ27" s="34">
        <f>VLOOKUP($AX27&amp;"_"&amp;$BC$14,データシート1!$A:$BT,MATCH($BC$12&amp;"_"&amp;BQ$20,データシート1!$A$1:$BT$1,0),0)</f>
        <v>2.657570476293595</v>
      </c>
      <c r="BR27" s="35">
        <f t="shared" si="3"/>
        <v>153.00637749329707</v>
      </c>
      <c r="BT27" s="121" t="str">
        <f t="shared" si="4"/>
        <v>松浦市</v>
      </c>
      <c r="BU27" s="33">
        <f t="shared" si="25"/>
        <v>153.00637749329707</v>
      </c>
      <c r="BV27" s="59">
        <f t="shared" si="16"/>
        <v>0.39405578291279059</v>
      </c>
      <c r="BW27" s="59">
        <f t="shared" si="5"/>
        <v>0.13288702147106682</v>
      </c>
      <c r="BX27" s="59">
        <f t="shared" si="5"/>
        <v>1.151386389406894E-2</v>
      </c>
      <c r="BY27" s="59">
        <f t="shared" si="5"/>
        <v>0.24965489754765482</v>
      </c>
      <c r="BZ27" s="59">
        <f t="shared" si="5"/>
        <v>0.12576116456992728</v>
      </c>
      <c r="CA27" s="59">
        <f t="shared" si="5"/>
        <v>0.1263298875366233</v>
      </c>
      <c r="CB27" s="59">
        <f t="shared" si="5"/>
        <v>0.33648414729765391</v>
      </c>
      <c r="CC27" s="59">
        <f t="shared" si="5"/>
        <v>0.28121596919285324</v>
      </c>
      <c r="CD27" s="59">
        <f t="shared" si="5"/>
        <v>0.12348076740289624</v>
      </c>
      <c r="CE27" s="59">
        <f t="shared" si="5"/>
        <v>0.15773520178995704</v>
      </c>
      <c r="CF27" s="59">
        <f t="shared" si="5"/>
        <v>8.2807020941324163E-3</v>
      </c>
      <c r="CG27" s="59">
        <f t="shared" si="5"/>
        <v>4.6987476010668272E-2</v>
      </c>
      <c r="CH27" s="59">
        <f t="shared" si="5"/>
        <v>1.7369017683004868E-2</v>
      </c>
      <c r="CI27" s="122">
        <f t="shared" si="6"/>
        <v>1</v>
      </c>
      <c r="CK27" s="123" t="str">
        <f t="shared" si="7"/>
        <v>松浦市</v>
      </c>
      <c r="CL27" s="124">
        <f t="shared" si="17"/>
        <v>60.293047873771158</v>
      </c>
      <c r="CM27" s="65">
        <f t="shared" si="18"/>
        <v>0.53331190135418838</v>
      </c>
      <c r="CN27" s="66">
        <f t="shared" si="19"/>
        <v>20.33256177116192</v>
      </c>
      <c r="CO27" s="65">
        <f t="shared" si="20"/>
        <v>1</v>
      </c>
      <c r="CP27" s="66">
        <f t="shared" si="8"/>
        <v>1.7616946053823554</v>
      </c>
      <c r="CQ27" s="65">
        <f t="shared" si="21"/>
        <v>0</v>
      </c>
      <c r="CR27" s="66">
        <f t="shared" si="9"/>
        <v>38.198791497226878</v>
      </c>
      <c r="CS27" s="65">
        <f t="shared" si="22"/>
        <v>0</v>
      </c>
      <c r="CT27" s="66">
        <f t="shared" si="10"/>
        <v>19.242260220182949</v>
      </c>
      <c r="CU27" s="67">
        <f t="shared" si="23"/>
        <v>0</v>
      </c>
      <c r="CV27" s="16"/>
      <c r="CW27" s="959">
        <f t="shared" si="24"/>
        <v>32.155000000000001</v>
      </c>
      <c r="CX27" s="962">
        <f>VLOOKUP($AX27&amp;"_"&amp;$CW$14,データシート1!$A:$BT,MATCH($CW$12&amp;"_"&amp;CX$20,データシート1!$A$1:$BT$1,0),0)</f>
        <v>32.155000000000001</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839.56</v>
      </c>
      <c r="DC27" s="962">
        <f>VLOOKUP($AX27&amp;"_"&amp;$CW$14,データシート1!$A:$BT,MATCH($CW$12&amp;"_"&amp;DC$20,データシート1!$A$1:$BT$1,0),0)</f>
        <v>0</v>
      </c>
      <c r="DD27" s="961">
        <f t="shared" si="11"/>
        <v>871.71499999999992</v>
      </c>
      <c r="DE27" s="16"/>
      <c r="DF27" s="125">
        <f>VLOOKUP($AX27&amp;"_"&amp;$DF$14,データシート1!$A:$BT,MATCH($DF$12&amp;"_"&amp;DF$20,データシート1!$A$1:$BT$1,0),0)</f>
        <v>6</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2</v>
      </c>
      <c r="DK27" s="64">
        <f>VLOOKUP($AX27&amp;"_"&amp;$DF$14,データシート1!$A:$BT,MATCH($DF$12&amp;"_"&amp;DK$20,データシート1!$A$1:$BT$1,0),0)</f>
        <v>0</v>
      </c>
      <c r="DL27" s="68">
        <f t="shared" si="12"/>
        <v>8</v>
      </c>
      <c r="DM27" s="16"/>
      <c r="DN27" s="126">
        <f t="shared" si="26"/>
        <v>0.04</v>
      </c>
      <c r="DO27" s="127">
        <f t="shared" si="27"/>
        <v>0</v>
      </c>
      <c r="DP27" s="127">
        <f t="shared" si="13"/>
        <v>0</v>
      </c>
      <c r="DQ27" s="127">
        <f t="shared" si="13"/>
        <v>0</v>
      </c>
      <c r="DR27" s="127">
        <f t="shared" si="13"/>
        <v>0.96</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23446</v>
      </c>
      <c r="AY28" s="18" t="str">
        <f>IF(IFERROR(比較地域マスタ!$Z13,"")=0,"",IFERROR(比較地域マスタ!$Z13,""))</f>
        <v>美浜町</v>
      </c>
      <c r="BB28" s="110" t="str">
        <f t="shared" si="0"/>
        <v>23446</v>
      </c>
      <c r="BC28" s="1031" t="str">
        <f t="shared" si="0"/>
        <v>美浜町</v>
      </c>
      <c r="BD28" s="34">
        <f t="shared" si="14"/>
        <v>142.17460911563674</v>
      </c>
      <c r="BE28" s="34">
        <f t="shared" si="15"/>
        <v>47.145209749822286</v>
      </c>
      <c r="BF28" s="34">
        <f>VLOOKUP($AX28&amp;"_"&amp;$BC$14,データシート1!$A:$BT,MATCH($BC$12&amp;"_"&amp;BF$20,データシート1!$A$1:$BT$1,0),0)</f>
        <v>42.264168116263946</v>
      </c>
      <c r="BG28" s="34">
        <f>VLOOKUP($AX28&amp;"_"&amp;$BC$14,データシート1!$A:$BT,MATCH($BC$12&amp;"_"&amp;BG$20,データシート1!$A$1:$BT$1,0),0)</f>
        <v>0.78599479464990274</v>
      </c>
      <c r="BH28" s="34">
        <f>VLOOKUP($AX28&amp;"_"&amp;$BC$14,データシート1!$A:$BT,MATCH($BC$12&amp;"_"&amp;BH$20,データシート1!$A$1:$BT$1,0),0)</f>
        <v>4.0950468389084342</v>
      </c>
      <c r="BI28" s="34">
        <f>VLOOKUP($AX28&amp;"_"&amp;$BC$14,データシート1!$A:$BT,MATCH($BC$12&amp;"_"&amp;BI$20,データシート1!$A$1:$BT$1,0),0)</f>
        <v>27.232784317967383</v>
      </c>
      <c r="BJ28" s="34">
        <f>VLOOKUP($AX28&amp;"_"&amp;$BC$14,データシート1!$A:$BT,MATCH($BC$12&amp;"_"&amp;BJ$20,データシート1!$A$1:$BT$1,0),0)</f>
        <v>22.694412518674284</v>
      </c>
      <c r="BK28" s="34">
        <f t="shared" si="1"/>
        <v>42.986862256250433</v>
      </c>
      <c r="BL28" s="34">
        <f t="shared" si="2"/>
        <v>40.681798429118118</v>
      </c>
      <c r="BM28" s="34">
        <f>VLOOKUP($AX28&amp;"_"&amp;$BC$14,データシート1!$A:$BT,MATCH($BC$12&amp;"_"&amp;BM$20,データシート1!$A$1:$BT$1,0),0)</f>
        <v>19.000716628122117</v>
      </c>
      <c r="BN28" s="34">
        <f>VLOOKUP($AX28&amp;"_"&amp;$BC$14,データシート1!$A:$BT,MATCH($BC$12&amp;"_"&amp;BN$20,データシート1!$A$1:$BT$1,0),0)</f>
        <v>21.681081800995997</v>
      </c>
      <c r="BO28" s="34">
        <f>VLOOKUP($AX28&amp;"_"&amp;$BC$14,データシート1!$A:$BT,MATCH($BC$12&amp;"_"&amp;BO$20,データシート1!$A$1:$BT$1,0),0)</f>
        <v>1.24755732376101</v>
      </c>
      <c r="BP28" s="34">
        <f>VLOOKUP($AX28&amp;"_"&amp;$BC$14,データシート1!$A:$BT,MATCH($BC$12&amp;"_"&amp;BP$20,データシート1!$A$1:$BT$1,0),0)</f>
        <v>1.0575065033713056</v>
      </c>
      <c r="BQ28" s="34">
        <f>VLOOKUP($AX28&amp;"_"&amp;$BC$14,データシート1!$A:$BT,MATCH($BC$12&amp;"_"&amp;BQ$20,データシート1!$A$1:$BT$1,0),0)</f>
        <v>2.115340272922333</v>
      </c>
      <c r="BR28" s="35">
        <f t="shared" si="3"/>
        <v>142.17460911563674</v>
      </c>
      <c r="BT28" s="121" t="str">
        <f t="shared" si="4"/>
        <v>美浜町</v>
      </c>
      <c r="BU28" s="33">
        <f t="shared" si="25"/>
        <v>142.17460911563674</v>
      </c>
      <c r="BV28" s="59">
        <f t="shared" si="16"/>
        <v>0.33160076924478865</v>
      </c>
      <c r="BW28" s="59">
        <f t="shared" si="5"/>
        <v>0.29726945183220921</v>
      </c>
      <c r="BX28" s="59">
        <f t="shared" si="5"/>
        <v>5.5283766879261776E-3</v>
      </c>
      <c r="BY28" s="59">
        <f t="shared" si="5"/>
        <v>2.8802940724653274E-2</v>
      </c>
      <c r="BZ28" s="59">
        <f t="shared" si="5"/>
        <v>0.1915446399843293</v>
      </c>
      <c r="CA28" s="59">
        <f t="shared" si="5"/>
        <v>0.15962352673124594</v>
      </c>
      <c r="CB28" s="59">
        <f t="shared" si="5"/>
        <v>0.30235259673749032</v>
      </c>
      <c r="CC28" s="59">
        <f t="shared" si="5"/>
        <v>0.28613968895128</v>
      </c>
      <c r="CD28" s="59">
        <f t="shared" si="5"/>
        <v>0.13364352992641615</v>
      </c>
      <c r="CE28" s="59">
        <f t="shared" si="5"/>
        <v>0.15249615902486385</v>
      </c>
      <c r="CF28" s="59">
        <f t="shared" si="5"/>
        <v>8.7748250656087112E-3</v>
      </c>
      <c r="CG28" s="59">
        <f t="shared" si="5"/>
        <v>7.4380827206016083E-3</v>
      </c>
      <c r="CH28" s="59">
        <f t="shared" si="5"/>
        <v>1.48784673021456E-2</v>
      </c>
      <c r="CI28" s="122">
        <f t="shared" si="6"/>
        <v>1</v>
      </c>
      <c r="CK28" s="123" t="str">
        <f t="shared" si="7"/>
        <v>美浜町</v>
      </c>
      <c r="CL28" s="124">
        <f t="shared" si="17"/>
        <v>47.145209749822286</v>
      </c>
      <c r="CM28" s="65">
        <f t="shared" si="18"/>
        <v>1</v>
      </c>
      <c r="CN28" s="66">
        <f t="shared" si="19"/>
        <v>42.264168116263946</v>
      </c>
      <c r="CO28" s="65">
        <f t="shared" si="20"/>
        <v>1</v>
      </c>
      <c r="CP28" s="66">
        <f t="shared" si="8"/>
        <v>0.78599479464990274</v>
      </c>
      <c r="CQ28" s="65">
        <f t="shared" si="21"/>
        <v>0</v>
      </c>
      <c r="CR28" s="66">
        <f t="shared" si="9"/>
        <v>4.0950468389084342</v>
      </c>
      <c r="CS28" s="65">
        <f t="shared" si="22"/>
        <v>0</v>
      </c>
      <c r="CT28" s="66">
        <f t="shared" si="10"/>
        <v>27.232784317967383</v>
      </c>
      <c r="CU28" s="67">
        <f t="shared" si="23"/>
        <v>0</v>
      </c>
      <c r="CV28" s="16"/>
      <c r="CW28" s="959">
        <f t="shared" si="24"/>
        <v>169.92699999999999</v>
      </c>
      <c r="CX28" s="962">
        <f>VLOOKUP($AX28&amp;"_"&amp;$CW$14,データシート1!$A:$BT,MATCH($CW$12&amp;"_"&amp;CX$20,データシート1!$A$1:$BT$1,0),0)</f>
        <v>169.92699999999999</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169.92699999999999</v>
      </c>
      <c r="DE28" s="16"/>
      <c r="DF28" s="125">
        <f>VLOOKUP($AX28&amp;"_"&amp;$DF$14,データシート1!$A:$BT,MATCH($DF$12&amp;"_"&amp;DF$20,データシート1!$A$1:$BT$1,0),0)</f>
        <v>4</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4</v>
      </c>
      <c r="DM28" s="16"/>
      <c r="DN28" s="126">
        <f t="shared" si="26"/>
        <v>1</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25383</v>
      </c>
      <c r="AY29" s="18" t="str">
        <f>IF(IFERROR(比較地域マスタ!$Z14,"")=0,"",IFERROR(比較地域マスタ!$Z14,""))</f>
        <v>日野町</v>
      </c>
      <c r="BB29" s="110" t="str">
        <f t="shared" si="0"/>
        <v>25383</v>
      </c>
      <c r="BC29" s="1031" t="str">
        <f t="shared" si="0"/>
        <v>日野町</v>
      </c>
      <c r="BD29" s="34">
        <f t="shared" si="14"/>
        <v>228.8840662449966</v>
      </c>
      <c r="BE29" s="34">
        <f t="shared" si="15"/>
        <v>143.35050330865394</v>
      </c>
      <c r="BF29" s="34">
        <f>VLOOKUP($AX29&amp;"_"&amp;$BC$14,データシート1!$A:$BT,MATCH($BC$12&amp;"_"&amp;BF$20,データシート1!$A$1:$BT$1,0),0)</f>
        <v>136.79303913833238</v>
      </c>
      <c r="BG29" s="34">
        <f>VLOOKUP($AX29&amp;"_"&amp;$BC$14,データシート1!$A:$BT,MATCH($BC$12&amp;"_"&amp;BG$20,データシート1!$A$1:$BT$1,0),0)</f>
        <v>0.79457948731399719</v>
      </c>
      <c r="BH29" s="34">
        <f>VLOOKUP($AX29&amp;"_"&amp;$BC$14,データシート1!$A:$BT,MATCH($BC$12&amp;"_"&amp;BH$20,データシート1!$A$1:$BT$1,0),0)</f>
        <v>5.7628846830075595</v>
      </c>
      <c r="BI29" s="34">
        <f>VLOOKUP($AX29&amp;"_"&amp;$BC$14,データシート1!$A:$BT,MATCH($BC$12&amp;"_"&amp;BI$20,データシート1!$A$1:$BT$1,0),0)</f>
        <v>17.477934305046151</v>
      </c>
      <c r="BJ29" s="34">
        <f>VLOOKUP($AX29&amp;"_"&amp;$BC$14,データシート1!$A:$BT,MATCH($BC$12&amp;"_"&amp;BJ$20,データシート1!$A$1:$BT$1,0),0)</f>
        <v>19.334191775670604</v>
      </c>
      <c r="BK29" s="34">
        <f t="shared" si="1"/>
        <v>44.636131816003633</v>
      </c>
      <c r="BL29" s="34">
        <f t="shared" si="2"/>
        <v>43.400660623473897</v>
      </c>
      <c r="BM29" s="34">
        <f>VLOOKUP($AX29&amp;"_"&amp;$BC$14,データシート1!$A:$BT,MATCH($BC$12&amp;"_"&amp;BM$20,データシート1!$A$1:$BT$1,0),0)</f>
        <v>20.771670402545801</v>
      </c>
      <c r="BN29" s="34">
        <f>VLOOKUP($AX29&amp;"_"&amp;$BC$14,データシート1!$A:$BT,MATCH($BC$12&amp;"_"&amp;BN$20,データシート1!$A$1:$BT$1,0),0)</f>
        <v>22.628990220928099</v>
      </c>
      <c r="BO29" s="34">
        <f>VLOOKUP($AX29&amp;"_"&amp;$BC$14,データシート1!$A:$BT,MATCH($BC$12&amp;"_"&amp;BO$20,データシート1!$A$1:$BT$1,0),0)</f>
        <v>1.2354711925297399</v>
      </c>
      <c r="BP29" s="34">
        <f>VLOOKUP($AX29&amp;"_"&amp;$BC$14,データシート1!$A:$BT,MATCH($BC$12&amp;"_"&amp;BP$20,データシート1!$A$1:$BT$1,0),0)</f>
        <v>0</v>
      </c>
      <c r="BQ29" s="34">
        <f>VLOOKUP($AX29&amp;"_"&amp;$BC$14,データシート1!$A:$BT,MATCH($BC$12&amp;"_"&amp;BQ$20,データシート1!$A$1:$BT$1,0),0)</f>
        <v>4.0853050396222947</v>
      </c>
      <c r="BR29" s="35">
        <f t="shared" si="3"/>
        <v>228.8840662449966</v>
      </c>
      <c r="BT29" s="121" t="str">
        <f t="shared" si="4"/>
        <v>日野町</v>
      </c>
      <c r="BU29" s="33">
        <f t="shared" si="25"/>
        <v>228.8840662449966</v>
      </c>
      <c r="BV29" s="59">
        <f t="shared" si="16"/>
        <v>0.62630180274415492</v>
      </c>
      <c r="BW29" s="59">
        <f t="shared" si="5"/>
        <v>0.59765208379297863</v>
      </c>
      <c r="BX29" s="59">
        <f t="shared" si="5"/>
        <v>3.4715369241277044E-3</v>
      </c>
      <c r="BY29" s="59">
        <f t="shared" si="5"/>
        <v>2.5178182027048534E-2</v>
      </c>
      <c r="BZ29" s="59">
        <f t="shared" si="5"/>
        <v>7.6361516080100736E-2</v>
      </c>
      <c r="CA29" s="59">
        <f t="shared" si="5"/>
        <v>8.4471549692652526E-2</v>
      </c>
      <c r="CB29" s="59">
        <f t="shared" si="5"/>
        <v>0.19501633533644624</v>
      </c>
      <c r="CC29" s="59">
        <f t="shared" si="5"/>
        <v>0.1896185319296888</v>
      </c>
      <c r="CD29" s="59">
        <f t="shared" si="5"/>
        <v>9.075192844709376E-2</v>
      </c>
      <c r="CE29" s="59">
        <f t="shared" si="5"/>
        <v>9.8866603482595058E-2</v>
      </c>
      <c r="CF29" s="59">
        <f t="shared" si="5"/>
        <v>5.3978034067574477E-3</v>
      </c>
      <c r="CG29" s="59">
        <f t="shared" si="5"/>
        <v>0</v>
      </c>
      <c r="CH29" s="59">
        <f t="shared" si="5"/>
        <v>1.7848796146645703E-2</v>
      </c>
      <c r="CI29" s="122">
        <f t="shared" si="6"/>
        <v>1</v>
      </c>
      <c r="CK29" s="123" t="str">
        <f t="shared" si="7"/>
        <v>日野町</v>
      </c>
      <c r="CL29" s="124">
        <f t="shared" si="17"/>
        <v>143.35050330865394</v>
      </c>
      <c r="CM29" s="65">
        <f t="shared" si="18"/>
        <v>0.51098530043024948</v>
      </c>
      <c r="CN29" s="66">
        <f t="shared" si="19"/>
        <v>136.79303913833238</v>
      </c>
      <c r="CO29" s="65">
        <f t="shared" si="20"/>
        <v>0.53548046349000056</v>
      </c>
      <c r="CP29" s="66">
        <f t="shared" si="8"/>
        <v>0.79457948731399719</v>
      </c>
      <c r="CQ29" s="65">
        <f t="shared" si="21"/>
        <v>0</v>
      </c>
      <c r="CR29" s="66">
        <f t="shared" si="9"/>
        <v>5.7628846830075595</v>
      </c>
      <c r="CS29" s="65">
        <f t="shared" si="22"/>
        <v>0</v>
      </c>
      <c r="CT29" s="66">
        <f t="shared" si="10"/>
        <v>17.477934305046151</v>
      </c>
      <c r="CU29" s="67">
        <f t="shared" si="23"/>
        <v>0</v>
      </c>
      <c r="CV29" s="16"/>
      <c r="CW29" s="959">
        <f t="shared" si="24"/>
        <v>73.25</v>
      </c>
      <c r="CX29" s="962">
        <f>VLOOKUP($AX29&amp;"_"&amp;$CW$14,データシート1!$A:$BT,MATCH($CW$12&amp;"_"&amp;CX$20,データシート1!$A$1:$BT$1,0),0)</f>
        <v>73.25</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73.25</v>
      </c>
      <c r="DE29" s="16"/>
      <c r="DF29" s="125">
        <f>VLOOKUP($AX29&amp;"_"&amp;$DF$14,データシート1!$A:$BT,MATCH($DF$12&amp;"_"&amp;DF$20,データシート1!$A$1:$BT$1,0),0)</f>
        <v>10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10</v>
      </c>
      <c r="DM29" s="16"/>
      <c r="DN29" s="126">
        <f t="shared" si="26"/>
        <v>1</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01610</v>
      </c>
      <c r="AY30" s="18" t="str">
        <f>IF(IFERROR(比較地域マスタ!$Z15,"")=0,"",IFERROR(比較地域マスタ!$Z15,""))</f>
        <v>新ひだか町</v>
      </c>
      <c r="BB30" s="110" t="str">
        <f t="shared" si="0"/>
        <v>01610</v>
      </c>
      <c r="BC30" s="1031" t="str">
        <f t="shared" si="0"/>
        <v>新ひだか町</v>
      </c>
      <c r="BD30" s="34">
        <f t="shared" si="14"/>
        <v>183.82319684152344</v>
      </c>
      <c r="BE30" s="34">
        <f t="shared" si="15"/>
        <v>53.182695474264797</v>
      </c>
      <c r="BF30" s="34">
        <f>VLOOKUP($AX30&amp;"_"&amp;$BC$14,データシート1!$A:$BT,MATCH($BC$12&amp;"_"&amp;BF$20,データシート1!$A$1:$BT$1,0),0)</f>
        <v>7.1821168392264294</v>
      </c>
      <c r="BG30" s="34">
        <f>VLOOKUP($AX30&amp;"_"&amp;$BC$14,データシート1!$A:$BT,MATCH($BC$12&amp;"_"&amp;BG$20,データシート1!$A$1:$BT$1,0),0)</f>
        <v>2.67971530325568</v>
      </c>
      <c r="BH30" s="34">
        <f>VLOOKUP($AX30&amp;"_"&amp;$BC$14,データシート1!$A:$BT,MATCH($BC$12&amp;"_"&amp;BH$20,データシート1!$A$1:$BT$1,0),0)</f>
        <v>43.320863331782689</v>
      </c>
      <c r="BI30" s="34">
        <f>VLOOKUP($AX30&amp;"_"&amp;$BC$14,データシート1!$A:$BT,MATCH($BC$12&amp;"_"&amp;BI$20,データシート1!$A$1:$BT$1,0),0)</f>
        <v>33.159084519650349</v>
      </c>
      <c r="BJ30" s="34">
        <f>VLOOKUP($AX30&amp;"_"&amp;$BC$14,データシート1!$A:$BT,MATCH($BC$12&amp;"_"&amp;BJ$20,データシート1!$A$1:$BT$1,0),0)</f>
        <v>50.295987721046416</v>
      </c>
      <c r="BK30" s="34">
        <f t="shared" si="1"/>
        <v>44.259300810248241</v>
      </c>
      <c r="BL30" s="34">
        <f t="shared" si="2"/>
        <v>43.010517357231883</v>
      </c>
      <c r="BM30" s="34">
        <f>VLOOKUP($AX30&amp;"_"&amp;$BC$14,データシート1!$A:$BT,MATCH($BC$12&amp;"_"&amp;BM$20,データシート1!$A$1:$BT$1,0),0)</f>
        <v>19.405739056961917</v>
      </c>
      <c r="BN30" s="34">
        <f>VLOOKUP($AX30&amp;"_"&amp;$BC$14,データシート1!$A:$BT,MATCH($BC$12&amp;"_"&amp;BN$20,データシート1!$A$1:$BT$1,0),0)</f>
        <v>23.604778300269967</v>
      </c>
      <c r="BO30" s="34">
        <f>VLOOKUP($AX30&amp;"_"&amp;$BC$14,データシート1!$A:$BT,MATCH($BC$12&amp;"_"&amp;BO$20,データシート1!$A$1:$BT$1,0),0)</f>
        <v>1.24878345301636</v>
      </c>
      <c r="BP30" s="34">
        <f>VLOOKUP($AX30&amp;"_"&amp;$BC$14,データシート1!$A:$BT,MATCH($BC$12&amp;"_"&amp;BP$20,データシート1!$A$1:$BT$1,0),0)</f>
        <v>0</v>
      </c>
      <c r="BQ30" s="34">
        <f>VLOOKUP($AX30&amp;"_"&amp;$BC$14,データシート1!$A:$BT,MATCH($BC$12&amp;"_"&amp;BQ$20,データシート1!$A$1:$BT$1,0),0)</f>
        <v>2.926128316313616</v>
      </c>
      <c r="BR30" s="35">
        <f t="shared" si="3"/>
        <v>183.82319684152344</v>
      </c>
      <c r="BT30" s="121" t="str">
        <f t="shared" si="4"/>
        <v>新ひだか町</v>
      </c>
      <c r="BU30" s="33">
        <f t="shared" si="25"/>
        <v>183.82319684152344</v>
      </c>
      <c r="BV30" s="59">
        <f t="shared" si="16"/>
        <v>0.289314386802414</v>
      </c>
      <c r="BW30" s="59">
        <f t="shared" si="5"/>
        <v>3.9070786291559453E-2</v>
      </c>
      <c r="BX30" s="59">
        <f t="shared" si="5"/>
        <v>1.4577677623384497E-2</v>
      </c>
      <c r="BY30" s="59">
        <f t="shared" si="5"/>
        <v>0.23566592288747004</v>
      </c>
      <c r="BZ30" s="59">
        <f t="shared" si="5"/>
        <v>0.18038574613756317</v>
      </c>
      <c r="CA30" s="59">
        <f t="shared" si="5"/>
        <v>0.27361066821401919</v>
      </c>
      <c r="CB30" s="59">
        <f t="shared" si="5"/>
        <v>0.24077103200639474</v>
      </c>
      <c r="CC30" s="59">
        <f t="shared" si="5"/>
        <v>0.23397763773149835</v>
      </c>
      <c r="CD30" s="59">
        <f t="shared" si="5"/>
        <v>0.1055674114605453</v>
      </c>
      <c r="CE30" s="59">
        <f t="shared" si="5"/>
        <v>0.12841022627095305</v>
      </c>
      <c r="CF30" s="59">
        <f t="shared" si="5"/>
        <v>6.7933942748964037E-3</v>
      </c>
      <c r="CG30" s="59">
        <f t="shared" si="5"/>
        <v>0</v>
      </c>
      <c r="CH30" s="59">
        <f t="shared" si="5"/>
        <v>1.5918166839608779E-2</v>
      </c>
      <c r="CI30" s="122">
        <f t="shared" si="6"/>
        <v>1</v>
      </c>
      <c r="CK30" s="123" t="str">
        <f t="shared" si="7"/>
        <v>新ひだか町</v>
      </c>
      <c r="CL30" s="124">
        <f t="shared" si="17"/>
        <v>53.182695474264797</v>
      </c>
      <c r="CM30" s="65">
        <f t="shared" si="18"/>
        <v>0</v>
      </c>
      <c r="CN30" s="66">
        <f t="shared" si="19"/>
        <v>7.1821168392264294</v>
      </c>
      <c r="CO30" s="65">
        <f t="shared" si="20"/>
        <v>0</v>
      </c>
      <c r="CP30" s="66">
        <f t="shared" si="8"/>
        <v>2.67971530325568</v>
      </c>
      <c r="CQ30" s="65">
        <f t="shared" si="21"/>
        <v>0</v>
      </c>
      <c r="CR30" s="66">
        <f t="shared" si="9"/>
        <v>43.320863331782689</v>
      </c>
      <c r="CS30" s="65">
        <f t="shared" si="22"/>
        <v>0</v>
      </c>
      <c r="CT30" s="66">
        <f t="shared" si="10"/>
        <v>33.159084519650349</v>
      </c>
      <c r="CU30" s="67">
        <f t="shared" si="23"/>
        <v>0.19882937347359314</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6.593</v>
      </c>
      <c r="DB30" s="962">
        <f>VLOOKUP($AX30&amp;"_"&amp;$CW$14,データシート1!$A:$BT,MATCH($CW$12&amp;"_"&amp;DB$20,データシート1!$A$1:$BT$1,0),0)</f>
        <v>0</v>
      </c>
      <c r="DC30" s="962">
        <f>VLOOKUP($AX30&amp;"_"&amp;$CW$14,データシート1!$A:$BT,MATCH($CW$12&amp;"_"&amp;DC$20,データシート1!$A$1:$BT$1,0),0)</f>
        <v>0</v>
      </c>
      <c r="DD30" s="961">
        <f t="shared" si="11"/>
        <v>6.593</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1</v>
      </c>
      <c r="DJ30" s="64">
        <f>VLOOKUP($AX30&amp;"_"&amp;$DF$14,データシート1!$A:$BT,MATCH($DF$12&amp;"_"&amp;DJ$20,データシート1!$A$1:$BT$1,0),0)</f>
        <v>0</v>
      </c>
      <c r="DK30" s="64">
        <f>VLOOKUP($AX30&amp;"_"&amp;$DF$14,データシート1!$A:$BT,MATCH($DF$12&amp;"_"&amp;DK$20,データシート1!$A$1:$BT$1,0),0)</f>
        <v>0</v>
      </c>
      <c r="DL30" s="68">
        <f t="shared" si="12"/>
        <v>1</v>
      </c>
      <c r="DM30" s="16"/>
      <c r="DN30" s="126">
        <f t="shared" si="26"/>
        <v>0</v>
      </c>
      <c r="DO30" s="127">
        <f t="shared" si="27"/>
        <v>0</v>
      </c>
      <c r="DP30" s="127">
        <f t="shared" si="13"/>
        <v>0</v>
      </c>
      <c r="DQ30" s="127">
        <f t="shared" si="13"/>
        <v>1</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07461</v>
      </c>
      <c r="AY31" s="18" t="str">
        <f>IF(IFERROR(比較地域マスタ!$Z16,"")=0,"",IFERROR(比較地域マスタ!$Z16,""))</f>
        <v>西郷村</v>
      </c>
      <c r="BB31" s="110" t="str">
        <f t="shared" si="0"/>
        <v>07461</v>
      </c>
      <c r="BC31" s="1031" t="str">
        <f t="shared" si="0"/>
        <v>西郷村</v>
      </c>
      <c r="BD31" s="34">
        <f t="shared" si="14"/>
        <v>300.10565265038991</v>
      </c>
      <c r="BE31" s="34">
        <f t="shared" si="15"/>
        <v>203.32415440130447</v>
      </c>
      <c r="BF31" s="34">
        <f>VLOOKUP($AX31&amp;"_"&amp;$BC$14,データシート1!$A:$BT,MATCH($BC$12&amp;"_"&amp;BF$20,データシート1!$A$1:$BT$1,0),0)</f>
        <v>188.17943363337713</v>
      </c>
      <c r="BG31" s="34">
        <f>VLOOKUP($AX31&amp;"_"&amp;$BC$14,データシート1!$A:$BT,MATCH($BC$12&amp;"_"&amp;BG$20,データシート1!$A$1:$BT$1,0),0)</f>
        <v>1.7062172518519292</v>
      </c>
      <c r="BH31" s="34">
        <f>VLOOKUP($AX31&amp;"_"&amp;$BC$14,データシート1!$A:$BT,MATCH($BC$12&amp;"_"&amp;BH$20,データシート1!$A$1:$BT$1,0),0)</f>
        <v>13.438503516075402</v>
      </c>
      <c r="BI31" s="34">
        <f>VLOOKUP($AX31&amp;"_"&amp;$BC$14,データシート1!$A:$BT,MATCH($BC$12&amp;"_"&amp;BI$20,データシート1!$A$1:$BT$1,0),0)</f>
        <v>22.582082370045558</v>
      </c>
      <c r="BJ31" s="34">
        <f>VLOOKUP($AX31&amp;"_"&amp;$BC$14,データシート1!$A:$BT,MATCH($BC$12&amp;"_"&amp;BJ$20,データシート1!$A$1:$BT$1,0),0)</f>
        <v>31.919934319169165</v>
      </c>
      <c r="BK31" s="34">
        <f t="shared" si="1"/>
        <v>39.503567408151135</v>
      </c>
      <c r="BL31" s="34">
        <f t="shared" si="2"/>
        <v>38.324089451615535</v>
      </c>
      <c r="BM31" s="34">
        <f>VLOOKUP($AX31&amp;"_"&amp;$BC$14,データシート1!$A:$BT,MATCH($BC$12&amp;"_"&amp;BM$20,データシート1!$A$1:$BT$1,0),0)</f>
        <v>21.466188728509351</v>
      </c>
      <c r="BN31" s="34">
        <f>VLOOKUP($AX31&amp;"_"&amp;$BC$14,データシート1!$A:$BT,MATCH($BC$12&amp;"_"&amp;BN$20,データシート1!$A$1:$BT$1,0),0)</f>
        <v>16.857900723106187</v>
      </c>
      <c r="BO31" s="34">
        <f>VLOOKUP($AX31&amp;"_"&amp;$BC$14,データシート1!$A:$BT,MATCH($BC$12&amp;"_"&amp;BO$20,データシート1!$A$1:$BT$1,0),0)</f>
        <v>1.1794779565355999</v>
      </c>
      <c r="BP31" s="34">
        <f>VLOOKUP($AX31&amp;"_"&amp;$BC$14,データシート1!$A:$BT,MATCH($BC$12&amp;"_"&amp;BP$20,データシート1!$A$1:$BT$1,0),0)</f>
        <v>0</v>
      </c>
      <c r="BQ31" s="34">
        <f>VLOOKUP($AX31&amp;"_"&amp;$BC$14,データシート1!$A:$BT,MATCH($BC$12&amp;"_"&amp;BQ$20,データシート1!$A$1:$BT$1,0),0)</f>
        <v>2.7759141517195771</v>
      </c>
      <c r="BR31" s="35">
        <f t="shared" si="3"/>
        <v>300.10565265038991</v>
      </c>
      <c r="BT31" s="121" t="str">
        <f t="shared" si="4"/>
        <v>西郷村</v>
      </c>
      <c r="BU31" s="33">
        <f t="shared" si="25"/>
        <v>300.10565265038991</v>
      </c>
      <c r="BV31" s="59">
        <f t="shared" si="16"/>
        <v>0.67750857941409159</v>
      </c>
      <c r="BW31" s="59">
        <f t="shared" si="5"/>
        <v>0.62704394926075591</v>
      </c>
      <c r="BX31" s="59">
        <f t="shared" si="5"/>
        <v>5.6853885849314483E-3</v>
      </c>
      <c r="BY31" s="59">
        <f t="shared" si="5"/>
        <v>4.4779241568404168E-2</v>
      </c>
      <c r="BZ31" s="59">
        <f t="shared" si="5"/>
        <v>7.5247107712271943E-2</v>
      </c>
      <c r="CA31" s="59">
        <f t="shared" si="5"/>
        <v>0.10636232285952477</v>
      </c>
      <c r="CB31" s="59">
        <f t="shared" si="5"/>
        <v>0.13163220039101056</v>
      </c>
      <c r="CC31" s="59">
        <f t="shared" si="5"/>
        <v>0.12770199132590629</v>
      </c>
      <c r="CD31" s="59">
        <f t="shared" si="5"/>
        <v>7.1528771747317046E-2</v>
      </c>
      <c r="CE31" s="59">
        <f t="shared" si="5"/>
        <v>5.6173219578589249E-2</v>
      </c>
      <c r="CF31" s="59">
        <f t="shared" si="5"/>
        <v>3.9302090651042844E-3</v>
      </c>
      <c r="CG31" s="59">
        <f t="shared" si="5"/>
        <v>0</v>
      </c>
      <c r="CH31" s="59">
        <f t="shared" si="5"/>
        <v>9.2497896231011571E-3</v>
      </c>
      <c r="CI31" s="122">
        <f t="shared" si="6"/>
        <v>1</v>
      </c>
      <c r="CK31" s="123" t="str">
        <f t="shared" si="7"/>
        <v>西郷村</v>
      </c>
      <c r="CL31" s="124">
        <f t="shared" si="17"/>
        <v>203.32415440130447</v>
      </c>
      <c r="CM31" s="65">
        <f t="shared" si="18"/>
        <v>1</v>
      </c>
      <c r="CN31" s="66">
        <f t="shared" si="19"/>
        <v>188.17943363337713</v>
      </c>
      <c r="CO31" s="65">
        <f t="shared" si="20"/>
        <v>1</v>
      </c>
      <c r="CP31" s="66">
        <f t="shared" si="8"/>
        <v>1.7062172518519292</v>
      </c>
      <c r="CQ31" s="65">
        <f t="shared" si="21"/>
        <v>0</v>
      </c>
      <c r="CR31" s="66">
        <f t="shared" si="9"/>
        <v>13.438503516075402</v>
      </c>
      <c r="CS31" s="65">
        <f t="shared" si="22"/>
        <v>0</v>
      </c>
      <c r="CT31" s="66">
        <f t="shared" si="10"/>
        <v>22.582082370045558</v>
      </c>
      <c r="CU31" s="67">
        <f t="shared" si="23"/>
        <v>0.17221618167324726</v>
      </c>
      <c r="CV31" s="16"/>
      <c r="CW31" s="959">
        <f t="shared" si="24"/>
        <v>316.33800000000002</v>
      </c>
      <c r="CX31" s="962">
        <f>VLOOKUP($AX31&amp;"_"&amp;$CW$14,データシート1!$A:$BT,MATCH($CW$12&amp;"_"&amp;CX$20,データシート1!$A$1:$BT$1,0),0)</f>
        <v>316.33800000000002</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3.8889999999999998</v>
      </c>
      <c r="DB31" s="962">
        <f>VLOOKUP($AX31&amp;"_"&amp;$CW$14,データシート1!$A:$BT,MATCH($CW$12&amp;"_"&amp;DB$20,データシート1!$A$1:$BT$1,0),0)</f>
        <v>0</v>
      </c>
      <c r="DC31" s="962">
        <f>VLOOKUP($AX31&amp;"_"&amp;$CW$14,データシート1!$A:$BT,MATCH($CW$12&amp;"_"&amp;DC$20,データシート1!$A$1:$BT$1,0),0)</f>
        <v>0</v>
      </c>
      <c r="DD31" s="961">
        <f t="shared" si="11"/>
        <v>320.22700000000003</v>
      </c>
      <c r="DE31" s="16"/>
      <c r="DF31" s="125">
        <f>VLOOKUP($AX31&amp;"_"&amp;$DF$14,データシート1!$A:$BT,MATCH($DF$12&amp;"_"&amp;DF$20,データシート1!$A$1:$BT$1,0),0)</f>
        <v>5</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1</v>
      </c>
      <c r="DJ31" s="64">
        <f>VLOOKUP($AX31&amp;"_"&amp;$DF$14,データシート1!$A:$BT,MATCH($DF$12&amp;"_"&amp;DJ$20,データシート1!$A$1:$BT$1,0),0)</f>
        <v>0</v>
      </c>
      <c r="DK31" s="64">
        <f>VLOOKUP($AX31&amp;"_"&amp;$DF$14,データシート1!$A:$BT,MATCH($DF$12&amp;"_"&amp;DK$20,データシート1!$A$1:$BT$1,0),0)</f>
        <v>0</v>
      </c>
      <c r="DL31" s="68">
        <f t="shared" si="12"/>
        <v>6</v>
      </c>
      <c r="DM31" s="16"/>
      <c r="DN31" s="126">
        <f t="shared" si="26"/>
        <v>0.99</v>
      </c>
      <c r="DO31" s="127">
        <f t="shared" si="27"/>
        <v>0</v>
      </c>
      <c r="DP31" s="127">
        <f t="shared" si="13"/>
        <v>0</v>
      </c>
      <c r="DQ31" s="127">
        <f t="shared" si="13"/>
        <v>0.01</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38402</v>
      </c>
      <c r="AY32" s="18" t="str">
        <f>IF(IFERROR(比較地域マスタ!$Z17,"")=0,"",IFERROR(比較地域マスタ!$Z17,""))</f>
        <v>砥部町</v>
      </c>
      <c r="AZ32" s="16"/>
      <c r="BA32" s="16"/>
      <c r="BB32" s="110" t="str">
        <f t="shared" si="0"/>
        <v>38402</v>
      </c>
      <c r="BC32" s="1031" t="str">
        <f t="shared" si="0"/>
        <v>砥部町</v>
      </c>
      <c r="BD32" s="34">
        <f t="shared" si="14"/>
        <v>127.96527131198985</v>
      </c>
      <c r="BE32" s="34">
        <f t="shared" si="15"/>
        <v>39.658035688363356</v>
      </c>
      <c r="BF32" s="34">
        <f>VLOOKUP($AX32&amp;"_"&amp;$BC$14,データシート1!$A:$BT,MATCH($BC$12&amp;"_"&amp;BF$20,データシート1!$A$1:$BT$1,0),0)</f>
        <v>36.243740318311552</v>
      </c>
      <c r="BG32" s="34">
        <f>VLOOKUP($AX32&amp;"_"&amp;$BC$14,データシート1!$A:$BT,MATCH($BC$12&amp;"_"&amp;BG$20,データシート1!$A$1:$BT$1,0),0)</f>
        <v>1.1131955489927521</v>
      </c>
      <c r="BH32" s="34">
        <f>VLOOKUP($AX32&amp;"_"&amp;$BC$14,データシート1!$A:$BT,MATCH($BC$12&amp;"_"&amp;BH$20,データシート1!$A$1:$BT$1,0),0)</f>
        <v>2.3010998210590516</v>
      </c>
      <c r="BI32" s="34">
        <f>VLOOKUP($AX32&amp;"_"&amp;$BC$14,データシート1!$A:$BT,MATCH($BC$12&amp;"_"&amp;BI$20,データシート1!$A$1:$BT$1,0),0)</f>
        <v>21.638314922837168</v>
      </c>
      <c r="BJ32" s="34">
        <f>VLOOKUP($AX32&amp;"_"&amp;$BC$14,データシート1!$A:$BT,MATCH($BC$12&amp;"_"&amp;BJ$20,データシート1!$A$1:$BT$1,0),0)</f>
        <v>28.77273215955325</v>
      </c>
      <c r="BK32" s="34">
        <f t="shared" si="1"/>
        <v>37.896188541236086</v>
      </c>
      <c r="BL32" s="34">
        <f t="shared" si="2"/>
        <v>36.699603162233032</v>
      </c>
      <c r="BM32" s="34">
        <f>VLOOKUP($AX32&amp;"_"&amp;$BC$14,データシート1!$A:$BT,MATCH($BC$12&amp;"_"&amp;BM$20,データシート1!$A$1:$BT$1,0),0)</f>
        <v>16.53796279906938</v>
      </c>
      <c r="BN32" s="34">
        <f>VLOOKUP($AX32&amp;"_"&amp;$BC$14,データシート1!$A:$BT,MATCH($BC$12&amp;"_"&amp;BN$20,データシート1!$A$1:$BT$1,0),0)</f>
        <v>20.161640363163656</v>
      </c>
      <c r="BO32" s="34">
        <f>VLOOKUP($AX32&amp;"_"&amp;$BC$14,データシート1!$A:$BT,MATCH($BC$12&amp;"_"&amp;BO$20,データシート1!$A$1:$BT$1,0),0)</f>
        <v>1.1965853790030501</v>
      </c>
      <c r="BP32" s="34">
        <f>VLOOKUP($AX32&amp;"_"&amp;$BC$14,データシート1!$A:$BT,MATCH($BC$12&amp;"_"&amp;BP$20,データシート1!$A$1:$BT$1,0),0)</f>
        <v>0</v>
      </c>
      <c r="BQ32" s="34">
        <f>VLOOKUP($AX32&amp;"_"&amp;$BC$14,データシート1!$A:$BT,MATCH($BC$12&amp;"_"&amp;BQ$20,データシート1!$A$1:$BT$1,0),0)</f>
        <v>0</v>
      </c>
      <c r="BR32" s="35">
        <f t="shared" si="3"/>
        <v>127.96527131198985</v>
      </c>
      <c r="BS32" s="21"/>
      <c r="BT32" s="121" t="str">
        <f t="shared" si="4"/>
        <v>砥部町</v>
      </c>
      <c r="BU32" s="33">
        <f t="shared" si="25"/>
        <v>127.96527131198985</v>
      </c>
      <c r="BV32" s="59">
        <f t="shared" si="16"/>
        <v>0.3099124886132098</v>
      </c>
      <c r="BW32" s="59">
        <f t="shared" si="5"/>
        <v>0.28323106688803351</v>
      </c>
      <c r="BX32" s="59">
        <f t="shared" si="5"/>
        <v>8.6992004750936665E-3</v>
      </c>
      <c r="BY32" s="59">
        <f t="shared" si="5"/>
        <v>1.7982221250082617E-2</v>
      </c>
      <c r="BZ32" s="59">
        <f t="shared" si="5"/>
        <v>0.16909521388878376</v>
      </c>
      <c r="CA32" s="59">
        <f t="shared" si="5"/>
        <v>0.22484797527137629</v>
      </c>
      <c r="CB32" s="59">
        <f t="shared" si="5"/>
        <v>0.29614432222663023</v>
      </c>
      <c r="CC32" s="59">
        <f t="shared" si="5"/>
        <v>0.28679346189761423</v>
      </c>
      <c r="CD32" s="59">
        <f t="shared" si="5"/>
        <v>0.12923789891984416</v>
      </c>
      <c r="CE32" s="59">
        <f t="shared" si="5"/>
        <v>0.1575555629777701</v>
      </c>
      <c r="CF32" s="59">
        <f t="shared" si="5"/>
        <v>9.3508603290159611E-3</v>
      </c>
      <c r="CG32" s="59">
        <f t="shared" si="5"/>
        <v>0</v>
      </c>
      <c r="CH32" s="59">
        <f t="shared" si="5"/>
        <v>0</v>
      </c>
      <c r="CI32" s="122">
        <f t="shared" si="6"/>
        <v>1</v>
      </c>
      <c r="CJ32" s="16"/>
      <c r="CK32" s="123" t="str">
        <f t="shared" si="7"/>
        <v>砥部町</v>
      </c>
      <c r="CL32" s="124">
        <f t="shared" si="17"/>
        <v>39.658035688363356</v>
      </c>
      <c r="CM32" s="65">
        <f t="shared" si="18"/>
        <v>0.13888736303740284</v>
      </c>
      <c r="CN32" s="66">
        <f t="shared" si="19"/>
        <v>36.243740318311552</v>
      </c>
      <c r="CO32" s="65">
        <f t="shared" si="20"/>
        <v>0.15197107008343655</v>
      </c>
      <c r="CP32" s="66">
        <f t="shared" si="8"/>
        <v>1.1131955489927521</v>
      </c>
      <c r="CQ32" s="65">
        <f t="shared" si="21"/>
        <v>0</v>
      </c>
      <c r="CR32" s="66">
        <f t="shared" si="9"/>
        <v>2.3010998210590516</v>
      </c>
      <c r="CS32" s="65">
        <f t="shared" si="22"/>
        <v>0</v>
      </c>
      <c r="CT32" s="66">
        <f t="shared" si="10"/>
        <v>21.638314922837168</v>
      </c>
      <c r="CU32" s="67">
        <f t="shared" si="23"/>
        <v>0</v>
      </c>
      <c r="CV32" s="16"/>
      <c r="CW32" s="959">
        <f t="shared" si="24"/>
        <v>5.508</v>
      </c>
      <c r="CX32" s="962">
        <f>VLOOKUP($AX32&amp;"_"&amp;$CW$14,データシート1!$A:$BT,MATCH($CW$12&amp;"_"&amp;CX$20,データシート1!$A$1:$BT$1,0),0)</f>
        <v>5.508</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5.508</v>
      </c>
      <c r="DE32" s="16"/>
      <c r="DF32" s="125">
        <f>VLOOKUP($AX32&amp;"_"&amp;$DF$14,データシート1!$A:$BT,MATCH($DF$12&amp;"_"&amp;DF$20,データシート1!$A$1:$BT$1,0),0)</f>
        <v>1</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1</v>
      </c>
      <c r="DM32" s="16"/>
      <c r="DN32" s="126">
        <f t="shared" si="26"/>
        <v>1</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01219</v>
      </c>
      <c r="AY33" s="18" t="str">
        <f>IF(IFERROR(比較地域マスタ!$Z18,"")=0,"",IFERROR(比較地域マスタ!$Z18,""))</f>
        <v>紋別市</v>
      </c>
      <c r="BB33" s="110" t="str">
        <f t="shared" si="0"/>
        <v>01219</v>
      </c>
      <c r="BC33" s="1031" t="str">
        <f t="shared" si="0"/>
        <v>紋別市</v>
      </c>
      <c r="BD33" s="34">
        <f t="shared" si="14"/>
        <v>340.00638609120114</v>
      </c>
      <c r="BE33" s="34">
        <f t="shared" si="15"/>
        <v>207.23429566113592</v>
      </c>
      <c r="BF33" s="34">
        <f>VLOOKUP($AX33&amp;"_"&amp;$BC$14,データシート1!$A:$BT,MATCH($BC$12&amp;"_"&amp;BF$20,データシート1!$A$1:$BT$1,0),0)</f>
        <v>191.01919224920383</v>
      </c>
      <c r="BG33" s="34">
        <f>VLOOKUP($AX33&amp;"_"&amp;$BC$14,データシート1!$A:$BT,MATCH($BC$12&amp;"_"&amp;BG$20,データシート1!$A$1:$BT$1,0),0)</f>
        <v>2.4694865922262075</v>
      </c>
      <c r="BH33" s="34">
        <f>VLOOKUP($AX33&amp;"_"&amp;$BC$14,データシート1!$A:$BT,MATCH($BC$12&amp;"_"&amp;BH$20,データシート1!$A$1:$BT$1,0),0)</f>
        <v>13.745616819705869</v>
      </c>
      <c r="BI33" s="34">
        <f>VLOOKUP($AX33&amp;"_"&amp;$BC$14,データシート1!$A:$BT,MATCH($BC$12&amp;"_"&amp;BI$20,データシート1!$A$1:$BT$1,0),0)</f>
        <v>34.518806410833392</v>
      </c>
      <c r="BJ33" s="34">
        <f>VLOOKUP($AX33&amp;"_"&amp;$BC$14,データシート1!$A:$BT,MATCH($BC$12&amp;"_"&amp;BJ$20,データシート1!$A$1:$BT$1,0),0)</f>
        <v>51.244637157629207</v>
      </c>
      <c r="BK33" s="34">
        <f t="shared" si="1"/>
        <v>44.222067748192472</v>
      </c>
      <c r="BL33" s="34">
        <f t="shared" si="2"/>
        <v>40.001173893712469</v>
      </c>
      <c r="BM33" s="34">
        <f>VLOOKUP($AX33&amp;"_"&amp;$BC$14,データシート1!$A:$BT,MATCH($BC$12&amp;"_"&amp;BM$20,データシート1!$A$1:$BT$1,0),0)</f>
        <v>18.561715807601125</v>
      </c>
      <c r="BN33" s="34">
        <f>VLOOKUP($AX33&amp;"_"&amp;$BC$14,データシート1!$A:$BT,MATCH($BC$12&amp;"_"&amp;BN$20,データシート1!$A$1:$BT$1,0),0)</f>
        <v>21.439458086111344</v>
      </c>
      <c r="BO33" s="34">
        <f>VLOOKUP($AX33&amp;"_"&amp;$BC$14,データシート1!$A:$BT,MATCH($BC$12&amp;"_"&amp;BO$20,データシート1!$A$1:$BT$1,0),0)</f>
        <v>1.22192538361354</v>
      </c>
      <c r="BP33" s="34">
        <f>VLOOKUP($AX33&amp;"_"&amp;$BC$14,データシート1!$A:$BT,MATCH($BC$12&amp;"_"&amp;BP$20,データシート1!$A$1:$BT$1,0),0)</f>
        <v>2.9989684708664655</v>
      </c>
      <c r="BQ33" s="34">
        <f>VLOOKUP($AX33&amp;"_"&amp;$BC$14,データシート1!$A:$BT,MATCH($BC$12&amp;"_"&amp;BQ$20,データシート1!$A$1:$BT$1,0),0)</f>
        <v>2.786579113410133</v>
      </c>
      <c r="BR33" s="35">
        <f t="shared" si="3"/>
        <v>340.00638609120114</v>
      </c>
      <c r="BT33" s="121" t="str">
        <f t="shared" si="4"/>
        <v>紋別市</v>
      </c>
      <c r="BU33" s="33">
        <f t="shared" si="25"/>
        <v>340.00638609120114</v>
      </c>
      <c r="BV33" s="59">
        <f t="shared" si="16"/>
        <v>0.60950118626756822</v>
      </c>
      <c r="BW33" s="59">
        <f t="shared" si="5"/>
        <v>0.56181060139842798</v>
      </c>
      <c r="BX33" s="59">
        <f t="shared" si="5"/>
        <v>7.2630594401947735E-3</v>
      </c>
      <c r="BY33" s="59">
        <f t="shared" si="5"/>
        <v>4.0427525428945427E-2</v>
      </c>
      <c r="BZ33" s="59">
        <f t="shared" si="5"/>
        <v>0.1015239943216075</v>
      </c>
      <c r="CA33" s="59">
        <f t="shared" si="5"/>
        <v>0.15071669019735315</v>
      </c>
      <c r="CB33" s="59">
        <f t="shared" si="5"/>
        <v>0.13006246222778484</v>
      </c>
      <c r="CC33" s="59">
        <f t="shared" si="5"/>
        <v>0.11764830170861205</v>
      </c>
      <c r="CD33" s="59">
        <f t="shared" si="5"/>
        <v>5.4592256401390794E-2</v>
      </c>
      <c r="CE33" s="59">
        <f t="shared" si="5"/>
        <v>6.3056045307221267E-2</v>
      </c>
      <c r="CF33" s="59">
        <f t="shared" si="5"/>
        <v>3.5938306855382959E-3</v>
      </c>
      <c r="CG33" s="59">
        <f t="shared" si="5"/>
        <v>8.8203298336344809E-3</v>
      </c>
      <c r="CH33" s="59">
        <f t="shared" si="5"/>
        <v>8.1956669856862001E-3</v>
      </c>
      <c r="CI33" s="122">
        <f t="shared" si="6"/>
        <v>1</v>
      </c>
      <c r="CK33" s="123" t="str">
        <f t="shared" si="7"/>
        <v>紋別市</v>
      </c>
      <c r="CL33" s="124">
        <f t="shared" si="17"/>
        <v>207.23429566113592</v>
      </c>
      <c r="CM33" s="65">
        <f t="shared" si="18"/>
        <v>0.13958114368916541</v>
      </c>
      <c r="CN33" s="66">
        <f t="shared" si="19"/>
        <v>191.01919224920383</v>
      </c>
      <c r="CO33" s="65">
        <f t="shared" si="20"/>
        <v>0.15142981005941597</v>
      </c>
      <c r="CP33" s="66">
        <f t="shared" si="8"/>
        <v>2.4694865922262075</v>
      </c>
      <c r="CQ33" s="65">
        <f t="shared" si="21"/>
        <v>0</v>
      </c>
      <c r="CR33" s="66">
        <f t="shared" si="9"/>
        <v>13.745616819705869</v>
      </c>
      <c r="CS33" s="65">
        <f t="shared" si="22"/>
        <v>0</v>
      </c>
      <c r="CT33" s="66">
        <f t="shared" si="10"/>
        <v>34.518806410833392</v>
      </c>
      <c r="CU33" s="67">
        <f t="shared" si="23"/>
        <v>0</v>
      </c>
      <c r="CV33" s="16"/>
      <c r="CW33" s="959">
        <f t="shared" si="24"/>
        <v>28.925999999999998</v>
      </c>
      <c r="CX33" s="962">
        <f>VLOOKUP($AX33&amp;"_"&amp;$CW$14,データシート1!$A:$BT,MATCH($CW$12&amp;"_"&amp;CX$20,データシート1!$A$1:$BT$1,0),0)</f>
        <v>28.925999999999998</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95.162999999999997</v>
      </c>
      <c r="DC33" s="962">
        <f>VLOOKUP($AX33&amp;"_"&amp;$CW$14,データシート1!$A:$BT,MATCH($CW$12&amp;"_"&amp;DC$20,データシート1!$A$1:$BT$1,0),0)</f>
        <v>0</v>
      </c>
      <c r="DD33" s="961">
        <f t="shared" si="11"/>
        <v>124.089</v>
      </c>
      <c r="DE33" s="16"/>
      <c r="DF33" s="125">
        <f>VLOOKUP($AX33&amp;"_"&amp;$DF$14,データシート1!$A:$BT,MATCH($DF$12&amp;"_"&amp;DF$20,データシート1!$A$1:$BT$1,0),0)</f>
        <v>2</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1</v>
      </c>
      <c r="DK33" s="64">
        <f>VLOOKUP($AX33&amp;"_"&amp;$DF$14,データシート1!$A:$BT,MATCH($DF$12&amp;"_"&amp;DK$20,データシート1!$A$1:$BT$1,0),0)</f>
        <v>0</v>
      </c>
      <c r="DL33" s="68">
        <f t="shared" si="12"/>
        <v>3</v>
      </c>
      <c r="DM33" s="16"/>
      <c r="DN33" s="126">
        <f t="shared" si="26"/>
        <v>0.23</v>
      </c>
      <c r="DO33" s="127">
        <f t="shared" si="27"/>
        <v>0</v>
      </c>
      <c r="DP33" s="127">
        <f t="shared" si="13"/>
        <v>0</v>
      </c>
      <c r="DQ33" s="127">
        <f t="shared" si="13"/>
        <v>0</v>
      </c>
      <c r="DR33" s="127">
        <f t="shared" si="13"/>
        <v>0.77</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12322</v>
      </c>
      <c r="AY34" s="18" t="str">
        <f>IF(IFERROR(比較地域マスタ!$Z19,"")=0,"",IFERROR(比較地域マスタ!$Z19,""))</f>
        <v>酒々井町</v>
      </c>
      <c r="BB34" s="110" t="str">
        <f t="shared" si="0"/>
        <v>12322</v>
      </c>
      <c r="BC34" s="1031" t="str">
        <f t="shared" si="0"/>
        <v>酒々井町</v>
      </c>
      <c r="BD34" s="34">
        <f t="shared" si="14"/>
        <v>130.77973108314225</v>
      </c>
      <c r="BE34" s="34">
        <f t="shared" si="15"/>
        <v>42.889050145896704</v>
      </c>
      <c r="BF34" s="34">
        <f>VLOOKUP($AX34&amp;"_"&amp;$BC$14,データシート1!$A:$BT,MATCH($BC$12&amp;"_"&amp;BF$20,データシート1!$A$1:$BT$1,0),0)</f>
        <v>39.320424814838262</v>
      </c>
      <c r="BG34" s="34">
        <f>VLOOKUP($AX34&amp;"_"&amp;$BC$14,データシート1!$A:$BT,MATCH($BC$12&amp;"_"&amp;BG$20,データシート1!$A$1:$BT$1,0),0)</f>
        <v>0.4981044246157349</v>
      </c>
      <c r="BH34" s="34">
        <f>VLOOKUP($AX34&amp;"_"&amp;$BC$14,データシート1!$A:$BT,MATCH($BC$12&amp;"_"&amp;BH$20,データシート1!$A$1:$BT$1,0),0)</f>
        <v>3.0705209064427126</v>
      </c>
      <c r="BI34" s="34">
        <f>VLOOKUP($AX34&amp;"_"&amp;$BC$14,データシート1!$A:$BT,MATCH($BC$12&amp;"_"&amp;BI$20,データシート1!$A$1:$BT$1,0),0)</f>
        <v>32.014453506727051</v>
      </c>
      <c r="BJ34" s="34">
        <f>VLOOKUP($AX34&amp;"_"&amp;$BC$14,データシート1!$A:$BT,MATCH($BC$12&amp;"_"&amp;BJ$20,データシート1!$A$1:$BT$1,0),0)</f>
        <v>23.67183476453387</v>
      </c>
      <c r="BK34" s="34">
        <f t="shared" si="1"/>
        <v>29.886771048283347</v>
      </c>
      <c r="BL34" s="34">
        <f t="shared" si="2"/>
        <v>28.692170830931808</v>
      </c>
      <c r="BM34" s="34">
        <f>VLOOKUP($AX34&amp;"_"&amp;$BC$14,データシート1!$A:$BT,MATCH($BC$12&amp;"_"&amp;BM$20,データシート1!$A$1:$BT$1,0),0)</f>
        <v>17.024533367944034</v>
      </c>
      <c r="BN34" s="34">
        <f>VLOOKUP($AX34&amp;"_"&amp;$BC$14,データシート1!$A:$BT,MATCH($BC$12&amp;"_"&amp;BN$20,データシート1!$A$1:$BT$1,0),0)</f>
        <v>11.667637462987773</v>
      </c>
      <c r="BO34" s="34">
        <f>VLOOKUP($AX34&amp;"_"&amp;$BC$14,データシート1!$A:$BT,MATCH($BC$12&amp;"_"&amp;BO$20,データシート1!$A$1:$BT$1,0),0)</f>
        <v>1.19460021735154</v>
      </c>
      <c r="BP34" s="34">
        <f>VLOOKUP($AX34&amp;"_"&amp;$BC$14,データシート1!$A:$BT,MATCH($BC$12&amp;"_"&amp;BP$20,データシート1!$A$1:$BT$1,0),0)</f>
        <v>0</v>
      </c>
      <c r="BQ34" s="34">
        <f>VLOOKUP($AX34&amp;"_"&amp;$BC$14,データシート1!$A:$BT,MATCH($BC$12&amp;"_"&amp;BQ$20,データシート1!$A$1:$BT$1,0),0)</f>
        <v>2.3176216177012789</v>
      </c>
      <c r="BR34" s="35">
        <f t="shared" si="3"/>
        <v>130.77973108314225</v>
      </c>
      <c r="BT34" s="121" t="str">
        <f t="shared" si="4"/>
        <v>酒々井町</v>
      </c>
      <c r="BU34" s="33">
        <f t="shared" si="25"/>
        <v>130.77973108314225</v>
      </c>
      <c r="BV34" s="59">
        <f t="shared" si="16"/>
        <v>0.32794875620772079</v>
      </c>
      <c r="BW34" s="59">
        <f t="shared" si="5"/>
        <v>0.30066145945689848</v>
      </c>
      <c r="BX34" s="59">
        <f t="shared" si="5"/>
        <v>3.8087280076992106E-3</v>
      </c>
      <c r="BY34" s="59">
        <f t="shared" si="5"/>
        <v>2.3478568743123134E-2</v>
      </c>
      <c r="BZ34" s="59">
        <f t="shared" si="5"/>
        <v>0.24479675284218239</v>
      </c>
      <c r="CA34" s="59">
        <f t="shared" si="5"/>
        <v>0.18100537880357526</v>
      </c>
      <c r="CB34" s="59">
        <f t="shared" si="5"/>
        <v>0.22852754628531122</v>
      </c>
      <c r="CC34" s="59">
        <f t="shared" si="5"/>
        <v>0.21939310161672509</v>
      </c>
      <c r="CD34" s="59">
        <f t="shared" si="5"/>
        <v>0.13017715533549165</v>
      </c>
      <c r="CE34" s="59">
        <f t="shared" si="5"/>
        <v>8.921594628123343E-2</v>
      </c>
      <c r="CF34" s="59">
        <f t="shared" si="5"/>
        <v>9.1344446685861572E-3</v>
      </c>
      <c r="CG34" s="59">
        <f t="shared" si="5"/>
        <v>0</v>
      </c>
      <c r="CH34" s="59">
        <f t="shared" si="5"/>
        <v>1.7721565861210313E-2</v>
      </c>
      <c r="CI34" s="122">
        <f t="shared" si="6"/>
        <v>1</v>
      </c>
      <c r="CK34" s="123" t="str">
        <f t="shared" si="7"/>
        <v>酒々井町</v>
      </c>
      <c r="CL34" s="124">
        <f t="shared" si="17"/>
        <v>42.889050145896704</v>
      </c>
      <c r="CM34" s="65">
        <f t="shared" si="18"/>
        <v>8.9929713688681648E-2</v>
      </c>
      <c r="CN34" s="66">
        <f t="shared" si="19"/>
        <v>39.320424814838262</v>
      </c>
      <c r="CO34" s="65">
        <f t="shared" si="20"/>
        <v>9.8091513969210536E-2</v>
      </c>
      <c r="CP34" s="66">
        <f t="shared" si="8"/>
        <v>0.4981044246157349</v>
      </c>
      <c r="CQ34" s="65">
        <f t="shared" si="21"/>
        <v>0</v>
      </c>
      <c r="CR34" s="66">
        <f t="shared" si="9"/>
        <v>3.0705209064427126</v>
      </c>
      <c r="CS34" s="65">
        <f t="shared" si="22"/>
        <v>0</v>
      </c>
      <c r="CT34" s="66">
        <f t="shared" si="10"/>
        <v>32.014453506727051</v>
      </c>
      <c r="CU34" s="67">
        <f t="shared" si="23"/>
        <v>0.23692423793541251</v>
      </c>
      <c r="CV34" s="16"/>
      <c r="CW34" s="959">
        <f t="shared" si="24"/>
        <v>3.8570000000000002</v>
      </c>
      <c r="CX34" s="962">
        <f>VLOOKUP($AX34&amp;"_"&amp;$CW$14,データシート1!$A:$BT,MATCH($CW$12&amp;"_"&amp;CX$20,データシート1!$A$1:$BT$1,0),0)</f>
        <v>3.8570000000000002</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7.5850000000000009</v>
      </c>
      <c r="DB34" s="962">
        <f>VLOOKUP($AX34&amp;"_"&amp;$CW$14,データシート1!$A:$BT,MATCH($CW$12&amp;"_"&amp;DB$20,データシート1!$A$1:$BT$1,0),0)</f>
        <v>0</v>
      </c>
      <c r="DC34" s="962">
        <f>VLOOKUP($AX34&amp;"_"&amp;$CW$14,データシート1!$A:$BT,MATCH($CW$12&amp;"_"&amp;DC$20,データシート1!$A$1:$BT$1,0),0)</f>
        <v>0</v>
      </c>
      <c r="DD34" s="961">
        <f t="shared" si="11"/>
        <v>11.442</v>
      </c>
      <c r="DE34" s="16"/>
      <c r="DF34" s="125">
        <f>VLOOKUP($AX34&amp;"_"&amp;$DF$14,データシート1!$A:$BT,MATCH($DF$12&amp;"_"&amp;DF$20,データシート1!$A$1:$BT$1,0),0)</f>
        <v>1</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2</v>
      </c>
      <c r="DJ34" s="64">
        <f>VLOOKUP($AX34&amp;"_"&amp;$DF$14,データシート1!$A:$BT,MATCH($DF$12&amp;"_"&amp;DJ$20,データシート1!$A$1:$BT$1,0),0)</f>
        <v>0</v>
      </c>
      <c r="DK34" s="64">
        <f>VLOOKUP($AX34&amp;"_"&amp;$DF$14,データシート1!$A:$BT,MATCH($DF$12&amp;"_"&amp;DK$20,データシート1!$A$1:$BT$1,0),0)</f>
        <v>0</v>
      </c>
      <c r="DL34" s="68">
        <f t="shared" si="12"/>
        <v>3</v>
      </c>
      <c r="DM34" s="16"/>
      <c r="DN34" s="126">
        <f t="shared" si="26"/>
        <v>0.34</v>
      </c>
      <c r="DO34" s="127">
        <f t="shared" si="27"/>
        <v>0</v>
      </c>
      <c r="DP34" s="127">
        <f t="shared" si="13"/>
        <v>0</v>
      </c>
      <c r="DQ34" s="127">
        <f t="shared" si="13"/>
        <v>0.66</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30401</v>
      </c>
      <c r="AY35" s="18" t="str">
        <f>IF(IFERROR(比較地域マスタ!$Z20,"")=0,"",IFERROR(比較地域マスタ!$Z20,""))</f>
        <v>白浜町</v>
      </c>
      <c r="BB35" s="110" t="str">
        <f t="shared" si="0"/>
        <v>30401</v>
      </c>
      <c r="BC35" s="1031" t="str">
        <f t="shared" si="0"/>
        <v>白浜町</v>
      </c>
      <c r="BD35" s="34">
        <f t="shared" si="14"/>
        <v>115.3115791260475</v>
      </c>
      <c r="BE35" s="34">
        <f t="shared" si="15"/>
        <v>25.365235725507056</v>
      </c>
      <c r="BF35" s="34">
        <f>VLOOKUP($AX35&amp;"_"&amp;$BC$14,データシート1!$A:$BT,MATCH($BC$12&amp;"_"&amp;BF$20,データシート1!$A$1:$BT$1,0),0)</f>
        <v>18.864592215086301</v>
      </c>
      <c r="BG35" s="34">
        <f>VLOOKUP($AX35&amp;"_"&amp;$BC$14,データシート1!$A:$BT,MATCH($BC$12&amp;"_"&amp;BG$20,データシート1!$A$1:$BT$1,0),0)</f>
        <v>0.91886707410746438</v>
      </c>
      <c r="BH35" s="34">
        <f>VLOOKUP($AX35&amp;"_"&amp;$BC$14,データシート1!$A:$BT,MATCH($BC$12&amp;"_"&amp;BH$20,データシート1!$A$1:$BT$1,0),0)</f>
        <v>5.5817764363132918</v>
      </c>
      <c r="BI35" s="34">
        <f>VLOOKUP($AX35&amp;"_"&amp;$BC$14,データシート1!$A:$BT,MATCH($BC$12&amp;"_"&amp;BI$20,データシート1!$A$1:$BT$1,0),0)</f>
        <v>25.091723511688478</v>
      </c>
      <c r="BJ35" s="34">
        <f>VLOOKUP($AX35&amp;"_"&amp;$BC$14,データシート1!$A:$BT,MATCH($BC$12&amp;"_"&amp;BJ$20,データシート1!$A$1:$BT$1,0),0)</f>
        <v>23.261835488124266</v>
      </c>
      <c r="BK35" s="34">
        <f t="shared" si="1"/>
        <v>36.955525523287712</v>
      </c>
      <c r="BL35" s="34">
        <f t="shared" si="2"/>
        <v>35.719158098713535</v>
      </c>
      <c r="BM35" s="34">
        <f>VLOOKUP($AX35&amp;"_"&amp;$BC$14,データシート1!$A:$BT,MATCH($BC$12&amp;"_"&amp;BM$20,データシート1!$A$1:$BT$1,0),0)</f>
        <v>17.281410009053843</v>
      </c>
      <c r="BN35" s="34">
        <f>VLOOKUP($AX35&amp;"_"&amp;$BC$14,データシート1!$A:$BT,MATCH($BC$12&amp;"_"&amp;BN$20,データシート1!$A$1:$BT$1,0),0)</f>
        <v>18.437748089659692</v>
      </c>
      <c r="BO35" s="34">
        <f>VLOOKUP($AX35&amp;"_"&amp;$BC$14,データシート1!$A:$BT,MATCH($BC$12&amp;"_"&amp;BO$20,データシート1!$A$1:$BT$1,0),0)</f>
        <v>1.2071534454419901</v>
      </c>
      <c r="BP35" s="34">
        <f>VLOOKUP($AX35&amp;"_"&amp;$BC$14,データシート1!$A:$BT,MATCH($BC$12&amp;"_"&amp;BP$20,データシート1!$A$1:$BT$1,0),0)</f>
        <v>2.9213979132185052E-2</v>
      </c>
      <c r="BQ35" s="34">
        <f>VLOOKUP($AX35&amp;"_"&amp;$BC$14,データシート1!$A:$BT,MATCH($BC$12&amp;"_"&amp;BQ$20,データシート1!$A$1:$BT$1,0),0)</f>
        <v>4.6372588774399999</v>
      </c>
      <c r="BR35" s="35">
        <f t="shared" si="3"/>
        <v>115.3115791260475</v>
      </c>
      <c r="BT35" s="121" t="str">
        <f t="shared" si="4"/>
        <v>白浜町</v>
      </c>
      <c r="BU35" s="33">
        <f t="shared" si="25"/>
        <v>115.3115791260475</v>
      </c>
      <c r="BV35" s="59">
        <f t="shared" si="16"/>
        <v>0.21997128057521634</v>
      </c>
      <c r="BW35" s="59">
        <f t="shared" si="5"/>
        <v>0.16359668610960004</v>
      </c>
      <c r="BX35" s="59">
        <f t="shared" si="5"/>
        <v>7.9685585877117115E-3</v>
      </c>
      <c r="BY35" s="59">
        <f t="shared" si="5"/>
        <v>4.840603587790461E-2</v>
      </c>
      <c r="BZ35" s="59">
        <f t="shared" si="5"/>
        <v>0.2175993399956879</v>
      </c>
      <c r="CA35" s="59">
        <f t="shared" si="5"/>
        <v>0.20173026563704127</v>
      </c>
      <c r="CB35" s="59">
        <f t="shared" si="5"/>
        <v>0.32048408150660651</v>
      </c>
      <c r="CC35" s="59">
        <f t="shared" si="5"/>
        <v>0.30976211035726769</v>
      </c>
      <c r="CD35" s="59">
        <f t="shared" si="5"/>
        <v>0.14986708308073268</v>
      </c>
      <c r="CE35" s="59">
        <f t="shared" si="5"/>
        <v>0.15989502727653501</v>
      </c>
      <c r="CF35" s="59">
        <f t="shared" si="5"/>
        <v>1.0468622965629898E-2</v>
      </c>
      <c r="CG35" s="59">
        <f t="shared" si="5"/>
        <v>2.5334818370886369E-4</v>
      </c>
      <c r="CH35" s="59">
        <f t="shared" si="5"/>
        <v>4.0215032285448066E-2</v>
      </c>
      <c r="CI35" s="122">
        <f t="shared" si="6"/>
        <v>1</v>
      </c>
      <c r="CK35" s="123" t="str">
        <f t="shared" si="7"/>
        <v>白浜町</v>
      </c>
      <c r="CL35" s="124">
        <f t="shared" si="17"/>
        <v>25.365235725507056</v>
      </c>
      <c r="CM35" s="65">
        <f t="shared" si="18"/>
        <v>0</v>
      </c>
      <c r="CN35" s="66">
        <f t="shared" si="19"/>
        <v>18.864592215086301</v>
      </c>
      <c r="CO35" s="65">
        <f t="shared" si="20"/>
        <v>0</v>
      </c>
      <c r="CP35" s="66">
        <f t="shared" si="8"/>
        <v>0.91886707410746438</v>
      </c>
      <c r="CQ35" s="65">
        <f t="shared" si="21"/>
        <v>0</v>
      </c>
      <c r="CR35" s="66">
        <f t="shared" si="9"/>
        <v>5.5817764363132918</v>
      </c>
      <c r="CS35" s="65">
        <f t="shared" si="22"/>
        <v>0</v>
      </c>
      <c r="CT35" s="66">
        <f t="shared" si="10"/>
        <v>25.091723511688478</v>
      </c>
      <c r="CU35" s="67">
        <f t="shared" si="23"/>
        <v>0.44851442726752311</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11.254000000000001</v>
      </c>
      <c r="DB35" s="962">
        <f>VLOOKUP($AX35&amp;"_"&amp;$CW$14,データシート1!$A:$BT,MATCH($CW$12&amp;"_"&amp;DB$20,データシート1!$A$1:$BT$1,0),0)</f>
        <v>0</v>
      </c>
      <c r="DC35" s="962">
        <f>VLOOKUP($AX35&amp;"_"&amp;$CW$14,データシート1!$A:$BT,MATCH($CW$12&amp;"_"&amp;DC$20,データシート1!$A$1:$BT$1,0),0)</f>
        <v>0</v>
      </c>
      <c r="DD35" s="961">
        <f t="shared" si="11"/>
        <v>11.254000000000001</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3</v>
      </c>
      <c r="DJ35" s="64">
        <f>VLOOKUP($AX35&amp;"_"&amp;$DF$14,データシート1!$A:$BT,MATCH($DF$12&amp;"_"&amp;DJ$20,データシート1!$A$1:$BT$1,0),0)</f>
        <v>0</v>
      </c>
      <c r="DK35" s="64">
        <f>VLOOKUP($AX35&amp;"_"&amp;$DF$14,データシート1!$A:$BT,MATCH($DF$12&amp;"_"&amp;DK$20,データシート1!$A$1:$BT$1,0),0)</f>
        <v>0</v>
      </c>
      <c r="DL35" s="68">
        <f t="shared" si="12"/>
        <v>3</v>
      </c>
      <c r="DM35" s="16"/>
      <c r="DN35" s="126">
        <f t="shared" si="26"/>
        <v>0</v>
      </c>
      <c r="DO35" s="127">
        <f t="shared" si="27"/>
        <v>0</v>
      </c>
      <c r="DP35" s="127">
        <f t="shared" si="13"/>
        <v>0</v>
      </c>
      <c r="DQ35" s="127">
        <f t="shared" si="13"/>
        <v>1</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18423</v>
      </c>
      <c r="AY36" s="18" t="str">
        <f>IF(IFERROR(比較地域マスタ!$Z21,"")=0,"",IFERROR(比較地域マスタ!$Z21,""))</f>
        <v>越前町</v>
      </c>
      <c r="BB36" s="110" t="str">
        <f t="shared" si="0"/>
        <v>18423</v>
      </c>
      <c r="BC36" s="1031" t="str">
        <f t="shared" si="0"/>
        <v>越前町</v>
      </c>
      <c r="BD36" s="34">
        <f t="shared" si="14"/>
        <v>151.87468257185429</v>
      </c>
      <c r="BE36" s="34">
        <f t="shared" si="15"/>
        <v>57.695878762736939</v>
      </c>
      <c r="BF36" s="34">
        <f>VLOOKUP($AX36&amp;"_"&amp;$BC$14,データシート1!$A:$BT,MATCH($BC$12&amp;"_"&amp;BF$20,データシート1!$A$1:$BT$1,0),0)</f>
        <v>49.468124561126601</v>
      </c>
      <c r="BG36" s="34">
        <f>VLOOKUP($AX36&amp;"_"&amp;$BC$14,データシート1!$A:$BT,MATCH($BC$12&amp;"_"&amp;BG$20,データシート1!$A$1:$BT$1,0),0)</f>
        <v>1.3294228616740351</v>
      </c>
      <c r="BH36" s="34">
        <f>VLOOKUP($AX36&amp;"_"&amp;$BC$14,データシート1!$A:$BT,MATCH($BC$12&amp;"_"&amp;BH$20,データシート1!$A$1:$BT$1,0),0)</f>
        <v>6.898331339936302</v>
      </c>
      <c r="BI36" s="34">
        <f>VLOOKUP($AX36&amp;"_"&amp;$BC$14,データシート1!$A:$BT,MATCH($BC$12&amp;"_"&amp;BI$20,データシート1!$A$1:$BT$1,0),0)</f>
        <v>18.002452047470843</v>
      </c>
      <c r="BJ36" s="34">
        <f>VLOOKUP($AX36&amp;"_"&amp;$BC$14,データシート1!$A:$BT,MATCH($BC$12&amp;"_"&amp;BJ$20,データシート1!$A$1:$BT$1,0),0)</f>
        <v>34.158219226175376</v>
      </c>
      <c r="BK36" s="34">
        <f t="shared" si="1"/>
        <v>39.231445868675124</v>
      </c>
      <c r="BL36" s="34">
        <f t="shared" si="2"/>
        <v>38.029780811328493</v>
      </c>
      <c r="BM36" s="34">
        <f>VLOOKUP($AX36&amp;"_"&amp;$BC$14,データシート1!$A:$BT,MATCH($BC$12&amp;"_"&amp;BM$20,データシート1!$A$1:$BT$1,0),0)</f>
        <v>19.080905632489724</v>
      </c>
      <c r="BN36" s="34">
        <f>VLOOKUP($AX36&amp;"_"&amp;$BC$14,データシート1!$A:$BT,MATCH($BC$12&amp;"_"&amp;BN$20,データシート1!$A$1:$BT$1,0),0)</f>
        <v>18.948875178838765</v>
      </c>
      <c r="BO36" s="34">
        <f>VLOOKUP($AX36&amp;"_"&amp;$BC$14,データシート1!$A:$BT,MATCH($BC$12&amp;"_"&amp;BO$20,データシート1!$A$1:$BT$1,0),0)</f>
        <v>1.2016650573466301</v>
      </c>
      <c r="BP36" s="34">
        <f>VLOOKUP($AX36&amp;"_"&amp;$BC$14,データシート1!$A:$BT,MATCH($BC$12&amp;"_"&amp;BP$20,データシート1!$A$1:$BT$1,0),0)</f>
        <v>0</v>
      </c>
      <c r="BQ36" s="34">
        <f>VLOOKUP($AX36&amp;"_"&amp;$BC$14,データシート1!$A:$BT,MATCH($BC$12&amp;"_"&amp;BQ$20,データシート1!$A$1:$BT$1,0),0)</f>
        <v>2.78668666679601</v>
      </c>
      <c r="BR36" s="35">
        <f t="shared" si="3"/>
        <v>151.87468257185429</v>
      </c>
      <c r="BT36" s="121" t="str">
        <f t="shared" si="4"/>
        <v>越前町</v>
      </c>
      <c r="BU36" s="33">
        <f t="shared" si="25"/>
        <v>151.87468257185429</v>
      </c>
      <c r="BV36" s="59">
        <f t="shared" si="16"/>
        <v>0.37989135375107774</v>
      </c>
      <c r="BW36" s="59">
        <f t="shared" si="5"/>
        <v>0.32571672726112499</v>
      </c>
      <c r="BX36" s="59">
        <f t="shared" si="5"/>
        <v>8.7534198535365784E-3</v>
      </c>
      <c r="BY36" s="59">
        <f t="shared" si="5"/>
        <v>4.5421206636416134E-2</v>
      </c>
      <c r="BZ36" s="59">
        <f t="shared" si="5"/>
        <v>0.11853491143234884</v>
      </c>
      <c r="CA36" s="59">
        <f t="shared" si="5"/>
        <v>0.22491055551681294</v>
      </c>
      <c r="CB36" s="59">
        <f t="shared" si="5"/>
        <v>0.25831458676540187</v>
      </c>
      <c r="CC36" s="59">
        <f t="shared" si="5"/>
        <v>0.25040237231992901</v>
      </c>
      <c r="CD36" s="59">
        <f t="shared" si="5"/>
        <v>0.1256358552286175</v>
      </c>
      <c r="CE36" s="59">
        <f t="shared" si="5"/>
        <v>0.12476651709131148</v>
      </c>
      <c r="CF36" s="59">
        <f t="shared" si="5"/>
        <v>7.9122144454728555E-3</v>
      </c>
      <c r="CG36" s="59">
        <f t="shared" si="5"/>
        <v>0</v>
      </c>
      <c r="CH36" s="59">
        <f t="shared" si="5"/>
        <v>1.8348592534358613E-2</v>
      </c>
      <c r="CI36" s="122">
        <f t="shared" si="6"/>
        <v>1</v>
      </c>
      <c r="CK36" s="123" t="str">
        <f t="shared" si="7"/>
        <v>越前町</v>
      </c>
      <c r="CL36" s="124">
        <f t="shared" si="17"/>
        <v>57.695878762736939</v>
      </c>
      <c r="CM36" s="65">
        <f t="shared" si="18"/>
        <v>0.45098541798803654</v>
      </c>
      <c r="CN36" s="66">
        <f t="shared" si="19"/>
        <v>49.468124561126601</v>
      </c>
      <c r="CO36" s="65">
        <f t="shared" si="20"/>
        <v>0.52599527940154056</v>
      </c>
      <c r="CP36" s="66">
        <f t="shared" si="8"/>
        <v>1.3294228616740351</v>
      </c>
      <c r="CQ36" s="65">
        <f t="shared" si="21"/>
        <v>0</v>
      </c>
      <c r="CR36" s="66">
        <f t="shared" si="9"/>
        <v>6.898331339936302</v>
      </c>
      <c r="CS36" s="65">
        <f t="shared" si="22"/>
        <v>0</v>
      </c>
      <c r="CT36" s="66">
        <f t="shared" si="10"/>
        <v>18.002452047470843</v>
      </c>
      <c r="CU36" s="67">
        <f t="shared" si="23"/>
        <v>0</v>
      </c>
      <c r="CV36" s="16"/>
      <c r="CW36" s="959">
        <f t="shared" si="24"/>
        <v>26.02</v>
      </c>
      <c r="CX36" s="962">
        <f>VLOOKUP($AX36&amp;"_"&amp;$CW$14,データシート1!$A:$BT,MATCH($CW$12&amp;"_"&amp;CX$20,データシート1!$A$1:$BT$1,0),0)</f>
        <v>26.02</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26.02</v>
      </c>
      <c r="DE36" s="16"/>
      <c r="DF36" s="125">
        <f>VLOOKUP($AX36&amp;"_"&amp;$DF$14,データシート1!$A:$BT,MATCH($DF$12&amp;"_"&amp;DF$20,データシート1!$A$1:$BT$1,0),0)</f>
        <v>2</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2</v>
      </c>
      <c r="DM36" s="16"/>
      <c r="DN36" s="126">
        <f t="shared" si="26"/>
        <v>1</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01229</v>
      </c>
      <c r="AY37" s="18" t="str">
        <f>IF(IFERROR(比較地域マスタ!$Z22,"")=0,"",IFERROR(比較地域マスタ!$Z22,""))</f>
        <v>富良野市</v>
      </c>
      <c r="BB37" s="110" t="str">
        <f t="shared" si="0"/>
        <v>01229</v>
      </c>
      <c r="BC37" s="1031" t="str">
        <f t="shared" si="0"/>
        <v>富良野市</v>
      </c>
      <c r="BD37" s="34">
        <f t="shared" si="14"/>
        <v>167.47072891913493</v>
      </c>
      <c r="BE37" s="34">
        <f t="shared" si="15"/>
        <v>41.302104890575684</v>
      </c>
      <c r="BF37" s="34">
        <f>VLOOKUP($AX37&amp;"_"&amp;$BC$14,データシート1!$A:$BT,MATCH($BC$12&amp;"_"&amp;BF$20,データシート1!$A$1:$BT$1,0),0)</f>
        <v>13.618562441623041</v>
      </c>
      <c r="BG37" s="34">
        <f>VLOOKUP($AX37&amp;"_"&amp;$BC$14,データシート1!$A:$BT,MATCH($BC$12&amp;"_"&amp;BG$20,データシート1!$A$1:$BT$1,0),0)</f>
        <v>2.5423658787164247</v>
      </c>
      <c r="BH37" s="34">
        <f>VLOOKUP($AX37&amp;"_"&amp;$BC$14,データシート1!$A:$BT,MATCH($BC$12&amp;"_"&amp;BH$20,データシート1!$A$1:$BT$1,0),0)</f>
        <v>25.141176570236219</v>
      </c>
      <c r="BI37" s="34">
        <f>VLOOKUP($AX37&amp;"_"&amp;$BC$14,データシート1!$A:$BT,MATCH($BC$12&amp;"_"&amp;BI$20,データシート1!$A$1:$BT$1,0),0)</f>
        <v>38.058615734213234</v>
      </c>
      <c r="BJ37" s="34">
        <f>VLOOKUP($AX37&amp;"_"&amp;$BC$14,データシート1!$A:$BT,MATCH($BC$12&amp;"_"&amp;BJ$20,データシート1!$A$1:$BT$1,0),0)</f>
        <v>46.404768272841117</v>
      </c>
      <c r="BK37" s="34">
        <f t="shared" si="1"/>
        <v>41.705240021504885</v>
      </c>
      <c r="BL37" s="34">
        <f t="shared" si="2"/>
        <v>40.501473028291954</v>
      </c>
      <c r="BM37" s="34">
        <f>VLOOKUP($AX37&amp;"_"&amp;$BC$14,データシート1!$A:$BT,MATCH($BC$12&amp;"_"&amp;BM$20,データシート1!$A$1:$BT$1,0),0)</f>
        <v>17.751670949921529</v>
      </c>
      <c r="BN37" s="34">
        <f>VLOOKUP($AX37&amp;"_"&amp;$BC$14,データシート1!$A:$BT,MATCH($BC$12&amp;"_"&amp;BN$20,データシート1!$A$1:$BT$1,0),0)</f>
        <v>22.749802078370426</v>
      </c>
      <c r="BO37" s="34">
        <f>VLOOKUP($AX37&amp;"_"&amp;$BC$14,データシート1!$A:$BT,MATCH($BC$12&amp;"_"&amp;BO$20,データシート1!$A$1:$BT$1,0),0)</f>
        <v>1.20376699321293</v>
      </c>
      <c r="BP37" s="34">
        <f>VLOOKUP($AX37&amp;"_"&amp;$BC$14,データシート1!$A:$BT,MATCH($BC$12&amp;"_"&amp;BP$20,データシート1!$A$1:$BT$1,0),0)</f>
        <v>0</v>
      </c>
      <c r="BQ37" s="34">
        <f>VLOOKUP($AX37&amp;"_"&amp;$BC$14,データシート1!$A:$BT,MATCH($BC$12&amp;"_"&amp;BQ$20,データシート1!$A$1:$BT$1,0),0)</f>
        <v>0</v>
      </c>
      <c r="BR37" s="35">
        <f t="shared" si="3"/>
        <v>167.47072891913493</v>
      </c>
      <c r="BT37" s="121" t="str">
        <f t="shared" si="4"/>
        <v>富良野市</v>
      </c>
      <c r="BU37" s="33">
        <f t="shared" si="25"/>
        <v>167.47072891913493</v>
      </c>
      <c r="BV37" s="59">
        <f t="shared" si="16"/>
        <v>0.24662282870052388</v>
      </c>
      <c r="BW37" s="59">
        <f t="shared" si="5"/>
        <v>8.1319061124997621E-2</v>
      </c>
      <c r="BX37" s="59">
        <f t="shared" si="5"/>
        <v>1.5180956667024683E-2</v>
      </c>
      <c r="BY37" s="59">
        <f t="shared" si="5"/>
        <v>0.15012281090850157</v>
      </c>
      <c r="BZ37" s="59">
        <f t="shared" si="5"/>
        <v>0.22725532981103971</v>
      </c>
      <c r="CA37" s="59">
        <f t="shared" si="5"/>
        <v>0.27709181522251669</v>
      </c>
      <c r="CB37" s="59">
        <f t="shared" si="5"/>
        <v>0.24903002626591966</v>
      </c>
      <c r="CC37" s="59">
        <f t="shared" si="5"/>
        <v>0.24184210154031474</v>
      </c>
      <c r="CD37" s="59">
        <f t="shared" si="5"/>
        <v>0.10599864862648993</v>
      </c>
      <c r="CE37" s="59">
        <f t="shared" si="5"/>
        <v>0.13584345291382482</v>
      </c>
      <c r="CF37" s="59">
        <f t="shared" si="5"/>
        <v>7.1879247256049269E-3</v>
      </c>
      <c r="CG37" s="59">
        <f t="shared" si="5"/>
        <v>0</v>
      </c>
      <c r="CH37" s="59">
        <f t="shared" si="5"/>
        <v>0</v>
      </c>
      <c r="CI37" s="122">
        <f t="shared" si="6"/>
        <v>1</v>
      </c>
      <c r="CK37" s="123" t="str">
        <f t="shared" si="7"/>
        <v>富良野市</v>
      </c>
      <c r="CL37" s="124">
        <f t="shared" si="17"/>
        <v>41.302104890575684</v>
      </c>
      <c r="CM37" s="65">
        <f t="shared" si="18"/>
        <v>0</v>
      </c>
      <c r="CN37" s="66">
        <f t="shared" si="19"/>
        <v>13.618562441623041</v>
      </c>
      <c r="CO37" s="65">
        <f t="shared" si="20"/>
        <v>0</v>
      </c>
      <c r="CP37" s="66">
        <f t="shared" si="8"/>
        <v>2.5423658787164247</v>
      </c>
      <c r="CQ37" s="65">
        <f t="shared" si="21"/>
        <v>0</v>
      </c>
      <c r="CR37" s="66">
        <f t="shared" si="9"/>
        <v>25.141176570236219</v>
      </c>
      <c r="CS37" s="65">
        <f t="shared" si="22"/>
        <v>0</v>
      </c>
      <c r="CT37" s="66">
        <f t="shared" si="10"/>
        <v>38.058615734213234</v>
      </c>
      <c r="CU37" s="67">
        <f t="shared" si="23"/>
        <v>0.20334423232957829</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7.7389999999999999</v>
      </c>
      <c r="DB37" s="962">
        <f>VLOOKUP($AX37&amp;"_"&amp;$CW$14,データシート1!$A:$BT,MATCH($CW$12&amp;"_"&amp;DB$20,データシート1!$A$1:$BT$1,0),0)</f>
        <v>0</v>
      </c>
      <c r="DC37" s="962">
        <f>VLOOKUP($AX37&amp;"_"&amp;$CW$14,データシート1!$A:$BT,MATCH($CW$12&amp;"_"&amp;DC$20,データシート1!$A$1:$BT$1,0),0)</f>
        <v>0</v>
      </c>
      <c r="DD37" s="961">
        <f t="shared" si="11"/>
        <v>7.7389999999999999</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1</v>
      </c>
      <c r="DJ37" s="64">
        <f>VLOOKUP($AX37&amp;"_"&amp;$DF$14,データシート1!$A:$BT,MATCH($DF$12&amp;"_"&amp;DJ$20,データシート1!$A$1:$BT$1,0),0)</f>
        <v>0</v>
      </c>
      <c r="DK37" s="64">
        <f>VLOOKUP($AX37&amp;"_"&amp;$DF$14,データシート1!$A:$BT,MATCH($DF$12&amp;"_"&amp;DK$20,データシート1!$A$1:$BT$1,0),0)</f>
        <v>0</v>
      </c>
      <c r="DL37" s="68">
        <f t="shared" si="12"/>
        <v>1</v>
      </c>
      <c r="DM37" s="16"/>
      <c r="DN37" s="126">
        <f t="shared" si="26"/>
        <v>0</v>
      </c>
      <c r="DO37" s="127">
        <f t="shared" si="27"/>
        <v>0</v>
      </c>
      <c r="DP37" s="127">
        <f t="shared" ref="DP37:DP68" si="29">IF($DD37=0,0,ROUND(CZ37/$DD37,2))</f>
        <v>0</v>
      </c>
      <c r="DQ37" s="127">
        <f t="shared" ref="DQ37:DQ68" si="30">IF($DD37=0,0,ROUND(DA37/$DD37,2))</f>
        <v>1</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47348</v>
      </c>
      <c r="AY38" s="18" t="str">
        <f>IF(IFERROR(比較地域マスタ!$Z23,"")=0,"",IFERROR(比較地域マスタ!$Z23,""))</f>
        <v>与那原町</v>
      </c>
      <c r="BB38" s="110" t="str">
        <f t="shared" si="0"/>
        <v>47348</v>
      </c>
      <c r="BC38" s="1031" t="str">
        <f t="shared" si="0"/>
        <v>与那原町</v>
      </c>
      <c r="BD38" s="34">
        <f t="shared" si="14"/>
        <v>96.317565445247865</v>
      </c>
      <c r="BE38" s="34">
        <f t="shared" si="15"/>
        <v>3.5181713798721974</v>
      </c>
      <c r="BF38" s="34">
        <f>VLOOKUP($AX38&amp;"_"&amp;$BC$14,データシート1!$A:$BT,MATCH($BC$12&amp;"_"&amp;BF$20,データシート1!$A$1:$BT$1,0),0)</f>
        <v>2.3528521817103338</v>
      </c>
      <c r="BG38" s="34">
        <f>VLOOKUP($AX38&amp;"_"&amp;$BC$14,データシート1!$A:$BT,MATCH($BC$12&amp;"_"&amp;BG$20,データシート1!$A$1:$BT$1,0),0)</f>
        <v>1.1225330769649768</v>
      </c>
      <c r="BH38" s="34">
        <f>VLOOKUP($AX38&amp;"_"&amp;$BC$14,データシート1!$A:$BT,MATCH($BC$12&amp;"_"&amp;BH$20,データシート1!$A$1:$BT$1,0),0)</f>
        <v>4.2786121196886795E-2</v>
      </c>
      <c r="BI38" s="34">
        <f>VLOOKUP($AX38&amp;"_"&amp;$BC$14,データシート1!$A:$BT,MATCH($BC$12&amp;"_"&amp;BI$20,データシート1!$A$1:$BT$1,0),0)</f>
        <v>32.560187402234959</v>
      </c>
      <c r="BJ38" s="34">
        <f>VLOOKUP($AX38&amp;"_"&amp;$BC$14,データシート1!$A:$BT,MATCH($BC$12&amp;"_"&amp;BJ$20,データシート1!$A$1:$BT$1,0),0)</f>
        <v>28.801325513407214</v>
      </c>
      <c r="BK38" s="34">
        <f t="shared" si="1"/>
        <v>29.171368605165608</v>
      </c>
      <c r="BL38" s="34">
        <f t="shared" si="2"/>
        <v>25.478655491848411</v>
      </c>
      <c r="BM38" s="34">
        <f>VLOOKUP($AX38&amp;"_"&amp;$BC$14,データシート1!$A:$BT,MATCH($BC$12&amp;"_"&amp;BM$20,データシート1!$A$1:$BT$1,0),0)</f>
        <v>16.278367886625077</v>
      </c>
      <c r="BN38" s="34">
        <f>VLOOKUP($AX38&amp;"_"&amp;$BC$14,データシート1!$A:$BT,MATCH($BC$12&amp;"_"&amp;BN$20,データシート1!$A$1:$BT$1,0),0)</f>
        <v>9.200287605223334</v>
      </c>
      <c r="BO38" s="34">
        <f>VLOOKUP($AX38&amp;"_"&amp;$BC$14,データシート1!$A:$BT,MATCH($BC$12&amp;"_"&amp;BO$20,データシート1!$A$1:$BT$1,0),0)</f>
        <v>1.17188763257393</v>
      </c>
      <c r="BP38" s="34">
        <f>VLOOKUP($AX38&amp;"_"&amp;$BC$14,データシート1!$A:$BT,MATCH($BC$12&amp;"_"&amp;BP$20,データシート1!$A$1:$BT$1,0),0)</f>
        <v>2.520825480743266</v>
      </c>
      <c r="BQ38" s="34">
        <f>VLOOKUP($AX38&amp;"_"&amp;$BC$14,データシート1!$A:$BT,MATCH($BC$12&amp;"_"&amp;BQ$20,データシート1!$A$1:$BT$1,0),0)</f>
        <v>2.2665125445678731</v>
      </c>
      <c r="BR38" s="35">
        <f t="shared" si="3"/>
        <v>96.317565445247865</v>
      </c>
      <c r="BT38" s="121" t="str">
        <f t="shared" si="4"/>
        <v>与那原町</v>
      </c>
      <c r="BU38" s="33">
        <f t="shared" si="25"/>
        <v>96.317565445247865</v>
      </c>
      <c r="BV38" s="59">
        <f t="shared" si="16"/>
        <v>3.6526788894722606E-2</v>
      </c>
      <c r="BW38" s="59">
        <f t="shared" si="5"/>
        <v>2.4428069489026098E-2</v>
      </c>
      <c r="BX38" s="59">
        <f t="shared" si="5"/>
        <v>1.1654500108841368E-2</v>
      </c>
      <c r="BY38" s="59">
        <f t="shared" si="5"/>
        <v>4.4421929685513854E-4</v>
      </c>
      <c r="BZ38" s="59">
        <f t="shared" si="5"/>
        <v>0.33805035718789983</v>
      </c>
      <c r="CA38" s="59">
        <f t="shared" si="5"/>
        <v>0.2990246418736513</v>
      </c>
      <c r="CB38" s="59">
        <f t="shared" si="5"/>
        <v>0.30286654848796191</v>
      </c>
      <c r="CC38" s="59">
        <f t="shared" si="5"/>
        <v>0.26452761107559203</v>
      </c>
      <c r="CD38" s="59">
        <f t="shared" si="5"/>
        <v>0.16900726063179602</v>
      </c>
      <c r="CE38" s="59">
        <f t="shared" si="5"/>
        <v>9.5520350443796018E-2</v>
      </c>
      <c r="CF38" s="59">
        <f t="shared" si="5"/>
        <v>1.2166915008250437E-2</v>
      </c>
      <c r="CG38" s="59">
        <f t="shared" si="5"/>
        <v>2.6172022404119425E-2</v>
      </c>
      <c r="CH38" s="59">
        <f t="shared" si="5"/>
        <v>2.3531663555764207E-2</v>
      </c>
      <c r="CI38" s="122">
        <f t="shared" si="6"/>
        <v>1</v>
      </c>
      <c r="CK38" s="123" t="str">
        <f t="shared" si="7"/>
        <v>与那原町</v>
      </c>
      <c r="CL38" s="124">
        <f t="shared" si="17"/>
        <v>3.5181713798721974</v>
      </c>
      <c r="CM38" s="65">
        <f t="shared" si="18"/>
        <v>0</v>
      </c>
      <c r="CN38" s="66">
        <f t="shared" si="19"/>
        <v>2.3528521817103338</v>
      </c>
      <c r="CO38" s="65">
        <f t="shared" si="20"/>
        <v>0</v>
      </c>
      <c r="CP38" s="66">
        <f t="shared" si="8"/>
        <v>1.1225330769649768</v>
      </c>
      <c r="CQ38" s="65">
        <f t="shared" si="21"/>
        <v>0</v>
      </c>
      <c r="CR38" s="66">
        <f t="shared" si="9"/>
        <v>4.2786121196886795E-2</v>
      </c>
      <c r="CS38" s="65">
        <f t="shared" si="22"/>
        <v>0</v>
      </c>
      <c r="CT38" s="66">
        <f t="shared" si="10"/>
        <v>32.560187402234959</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0</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0</v>
      </c>
      <c r="DM38" s="16"/>
      <c r="DN38" s="126">
        <f t="shared" si="26"/>
        <v>0</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17207</v>
      </c>
      <c r="AY39" s="18" t="str">
        <f>IF(IFERROR(比較地域マスタ!$Z24,"")=0,"",IFERROR(比較地域マスタ!$Z24,""))</f>
        <v>羽咋市</v>
      </c>
      <c r="BB39" s="110" t="str">
        <f t="shared" si="0"/>
        <v>17207</v>
      </c>
      <c r="BC39" s="1031" t="str">
        <f t="shared" si="0"/>
        <v>羽咋市</v>
      </c>
      <c r="BD39" s="34">
        <f t="shared" si="14"/>
        <v>142.38747590218614</v>
      </c>
      <c r="BE39" s="34">
        <f t="shared" si="15"/>
        <v>43.887049612246962</v>
      </c>
      <c r="BF39" s="34">
        <f>VLOOKUP($AX39&amp;"_"&amp;$BC$14,データシート1!$A:$BT,MATCH($BC$12&amp;"_"&amp;BF$20,データシート1!$A$1:$BT$1,0),0)</f>
        <v>33.543170905528179</v>
      </c>
      <c r="BG39" s="34">
        <f>VLOOKUP($AX39&amp;"_"&amp;$BC$14,データシート1!$A:$BT,MATCH($BC$12&amp;"_"&amp;BG$20,データシート1!$A$1:$BT$1,0),0)</f>
        <v>1.4230275717765315</v>
      </c>
      <c r="BH39" s="34">
        <f>VLOOKUP($AX39&amp;"_"&amp;$BC$14,データシート1!$A:$BT,MATCH($BC$12&amp;"_"&amp;BH$20,データシート1!$A$1:$BT$1,0),0)</f>
        <v>8.9208511349422519</v>
      </c>
      <c r="BI39" s="34">
        <f>VLOOKUP($AX39&amp;"_"&amp;$BC$14,データシート1!$A:$BT,MATCH($BC$12&amp;"_"&amp;BI$20,データシート1!$A$1:$BT$1,0),0)</f>
        <v>25.772874318045396</v>
      </c>
      <c r="BJ39" s="34">
        <f>VLOOKUP($AX39&amp;"_"&amp;$BC$14,データシート1!$A:$BT,MATCH($BC$12&amp;"_"&amp;BJ$20,データシート1!$A$1:$BT$1,0),0)</f>
        <v>32.283372503554332</v>
      </c>
      <c r="BK39" s="34">
        <f t="shared" si="1"/>
        <v>38.066631515616663</v>
      </c>
      <c r="BL39" s="34">
        <f t="shared" si="2"/>
        <v>36.853769611850865</v>
      </c>
      <c r="BM39" s="34">
        <f>VLOOKUP($AX39&amp;"_"&amp;$BC$14,データシート1!$A:$BT,MATCH($BC$12&amp;"_"&amp;BM$20,データシート1!$A$1:$BT$1,0),0)</f>
        <v>18.662291846977453</v>
      </c>
      <c r="BN39" s="34">
        <f>VLOOKUP($AX39&amp;"_"&amp;$BC$14,データシート1!$A:$BT,MATCH($BC$12&amp;"_"&amp;BN$20,データシート1!$A$1:$BT$1,0),0)</f>
        <v>18.191477764873412</v>
      </c>
      <c r="BO39" s="34">
        <f>VLOOKUP($AX39&amp;"_"&amp;$BC$14,データシート1!$A:$BT,MATCH($BC$12&amp;"_"&amp;BO$20,データシート1!$A$1:$BT$1,0),0)</f>
        <v>1.20102279916526</v>
      </c>
      <c r="BP39" s="34">
        <f>VLOOKUP($AX39&amp;"_"&amp;$BC$14,データシート1!$A:$BT,MATCH($BC$12&amp;"_"&amp;BP$20,データシート1!$A$1:$BT$1,0),0)</f>
        <v>1.1839104600543148E-2</v>
      </c>
      <c r="BQ39" s="34">
        <f>VLOOKUP($AX39&amp;"_"&amp;$BC$14,データシート1!$A:$BT,MATCH($BC$12&amp;"_"&amp;BQ$20,データシート1!$A$1:$BT$1,0),0)</f>
        <v>2.3775479527227739</v>
      </c>
      <c r="BR39" s="35">
        <f t="shared" si="3"/>
        <v>142.38747590218614</v>
      </c>
      <c r="BT39" s="121" t="str">
        <f t="shared" si="4"/>
        <v>羽咋市</v>
      </c>
      <c r="BU39" s="33">
        <f t="shared" si="25"/>
        <v>142.38747590218614</v>
      </c>
      <c r="BV39" s="59">
        <f t="shared" si="16"/>
        <v>0.30822268134309377</v>
      </c>
      <c r="BW39" s="59">
        <f t="shared" si="5"/>
        <v>0.23557669445991755</v>
      </c>
      <c r="BX39" s="59">
        <f t="shared" si="5"/>
        <v>9.9940501280750844E-3</v>
      </c>
      <c r="BY39" s="59">
        <f t="shared" si="5"/>
        <v>6.2651936755101126E-2</v>
      </c>
      <c r="BZ39" s="59">
        <f t="shared" si="5"/>
        <v>0.18100520537178574</v>
      </c>
      <c r="CA39" s="59">
        <f t="shared" si="5"/>
        <v>0.2267290174153489</v>
      </c>
      <c r="CB39" s="59">
        <f t="shared" si="5"/>
        <v>0.26734536358918776</v>
      </c>
      <c r="CC39" s="59">
        <f t="shared" si="5"/>
        <v>0.25882732577665585</v>
      </c>
      <c r="CD39" s="59">
        <f t="shared" si="5"/>
        <v>0.1310669476281581</v>
      </c>
      <c r="CE39" s="59">
        <f t="shared" si="5"/>
        <v>0.12776037814849775</v>
      </c>
      <c r="CF39" s="59">
        <f t="shared" si="5"/>
        <v>8.4348907202365826E-3</v>
      </c>
      <c r="CG39" s="59">
        <f t="shared" si="5"/>
        <v>8.3147092295365126E-5</v>
      </c>
      <c r="CH39" s="59">
        <f t="shared" si="5"/>
        <v>1.6697732280583747E-2</v>
      </c>
      <c r="CI39" s="122">
        <f t="shared" si="6"/>
        <v>1</v>
      </c>
      <c r="CK39" s="123" t="str">
        <f t="shared" si="7"/>
        <v>羽咋市</v>
      </c>
      <c r="CL39" s="124">
        <f t="shared" si="17"/>
        <v>43.887049612246962</v>
      </c>
      <c r="CM39" s="65">
        <f t="shared" si="18"/>
        <v>0.91316231904585665</v>
      </c>
      <c r="CN39" s="66">
        <f t="shared" si="19"/>
        <v>33.543170905528179</v>
      </c>
      <c r="CO39" s="65">
        <f t="shared" si="20"/>
        <v>1</v>
      </c>
      <c r="CP39" s="66">
        <f t="shared" si="8"/>
        <v>1.4230275717765315</v>
      </c>
      <c r="CQ39" s="65">
        <f t="shared" si="21"/>
        <v>0</v>
      </c>
      <c r="CR39" s="66">
        <f t="shared" si="9"/>
        <v>8.9208511349422519</v>
      </c>
      <c r="CS39" s="65">
        <f t="shared" si="22"/>
        <v>0</v>
      </c>
      <c r="CT39" s="66">
        <f t="shared" si="10"/>
        <v>25.772874318045396</v>
      </c>
      <c r="CU39" s="67">
        <f t="shared" si="23"/>
        <v>0</v>
      </c>
      <c r="CV39" s="16"/>
      <c r="CW39" s="959">
        <f t="shared" si="24"/>
        <v>40.076000000000001</v>
      </c>
      <c r="CX39" s="962">
        <f>VLOOKUP($AX39&amp;"_"&amp;$CW$14,データシート1!$A:$BT,MATCH($CW$12&amp;"_"&amp;CX$20,データシート1!$A$1:$BT$1,0),0)</f>
        <v>40.076000000000001</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40.076000000000001</v>
      </c>
      <c r="DE39" s="16"/>
      <c r="DF39" s="125">
        <f>VLOOKUP($AX39&amp;"_"&amp;$DF$14,データシート1!$A:$BT,MATCH($DF$12&amp;"_"&amp;DF$20,データシート1!$A$1:$BT$1,0),0)</f>
        <v>6</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6</v>
      </c>
      <c r="DM39" s="16"/>
      <c r="DN39" s="126">
        <f t="shared" si="26"/>
        <v>1</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12329</v>
      </c>
      <c r="AY40" s="18" t="str">
        <f>IF(IFERROR(比較地域マスタ!$Z25,"")=0,"",IFERROR(比較地域マスタ!$Z25,""))</f>
        <v>栄町</v>
      </c>
      <c r="BB40" s="110" t="str">
        <f t="shared" si="0"/>
        <v>12329</v>
      </c>
      <c r="BC40" s="1031" t="str">
        <f t="shared" si="0"/>
        <v>栄町</v>
      </c>
      <c r="BD40" s="34">
        <f t="shared" si="14"/>
        <v>172.87529620756084</v>
      </c>
      <c r="BE40" s="34">
        <f t="shared" si="15"/>
        <v>99.091736793127026</v>
      </c>
      <c r="BF40" s="34">
        <f>VLOOKUP($AX40&amp;"_"&amp;$BC$14,データシート1!$A:$BT,MATCH($BC$12&amp;"_"&amp;BF$20,データシート1!$A$1:$BT$1,0),0)</f>
        <v>96.880926494012868</v>
      </c>
      <c r="BG40" s="34">
        <f>VLOOKUP($AX40&amp;"_"&amp;$BC$14,データシート1!$A:$BT,MATCH($BC$12&amp;"_"&amp;BG$20,データシート1!$A$1:$BT$1,0),0)</f>
        <v>0.78142987714945555</v>
      </c>
      <c r="BH40" s="34">
        <f>VLOOKUP($AX40&amp;"_"&amp;$BC$14,データシート1!$A:$BT,MATCH($BC$12&amp;"_"&amp;BH$20,データシート1!$A$1:$BT$1,0),0)</f>
        <v>1.4293804219647108</v>
      </c>
      <c r="BI40" s="34">
        <f>VLOOKUP($AX40&amp;"_"&amp;$BC$14,データシート1!$A:$BT,MATCH($BC$12&amp;"_"&amp;BI$20,データシート1!$A$1:$BT$1,0),0)</f>
        <v>18.875678353598822</v>
      </c>
      <c r="BJ40" s="34">
        <f>VLOOKUP($AX40&amp;"_"&amp;$BC$14,データシート1!$A:$BT,MATCH($BC$12&amp;"_"&amp;BJ$20,データシート1!$A$1:$BT$1,0),0)</f>
        <v>21.990268453516681</v>
      </c>
      <c r="BK40" s="34">
        <f t="shared" si="1"/>
        <v>31.088748138908677</v>
      </c>
      <c r="BL40" s="34">
        <f t="shared" si="2"/>
        <v>29.915984699723776</v>
      </c>
      <c r="BM40" s="34">
        <f>VLOOKUP($AX40&amp;"_"&amp;$BC$14,データシート1!$A:$BT,MATCH($BC$12&amp;"_"&amp;BM$20,データシート1!$A$1:$BT$1,0),0)</f>
        <v>17.844092175294371</v>
      </c>
      <c r="BN40" s="34">
        <f>VLOOKUP($AX40&amp;"_"&amp;$BC$14,データシート1!$A:$BT,MATCH($BC$12&amp;"_"&amp;BN$20,データシート1!$A$1:$BT$1,0),0)</f>
        <v>12.071892524429405</v>
      </c>
      <c r="BO40" s="34">
        <f>VLOOKUP($AX40&amp;"_"&amp;$BC$14,データシート1!$A:$BT,MATCH($BC$12&amp;"_"&amp;BO$20,データシート1!$A$1:$BT$1,0),0)</f>
        <v>1.1727634391849</v>
      </c>
      <c r="BP40" s="34">
        <f>VLOOKUP($AX40&amp;"_"&amp;$BC$14,データシート1!$A:$BT,MATCH($BC$12&amp;"_"&amp;BP$20,データシート1!$A$1:$BT$1,0),0)</f>
        <v>0</v>
      </c>
      <c r="BQ40" s="34">
        <f>VLOOKUP($AX40&amp;"_"&amp;$BC$14,データシート1!$A:$BT,MATCH($BC$12&amp;"_"&amp;BQ$20,データシート1!$A$1:$BT$1,0),0)</f>
        <v>1.828864468409658</v>
      </c>
      <c r="BR40" s="35">
        <f t="shared" si="3"/>
        <v>172.87529620756084</v>
      </c>
      <c r="BT40" s="121" t="str">
        <f t="shared" si="4"/>
        <v>栄町</v>
      </c>
      <c r="BU40" s="33">
        <f t="shared" si="25"/>
        <v>172.87529620756084</v>
      </c>
      <c r="BV40" s="59">
        <f t="shared" si="16"/>
        <v>0.5731977845704086</v>
      </c>
      <c r="BW40" s="59">
        <f t="shared" si="5"/>
        <v>0.56040931595971843</v>
      </c>
      <c r="BX40" s="59">
        <f t="shared" si="5"/>
        <v>4.5201940027986432E-3</v>
      </c>
      <c r="BY40" s="59">
        <f t="shared" si="5"/>
        <v>8.2682746078915799E-3</v>
      </c>
      <c r="BZ40" s="59">
        <f t="shared" si="5"/>
        <v>0.10918667251876141</v>
      </c>
      <c r="CA40" s="59">
        <f t="shared" si="5"/>
        <v>0.12720307028202749</v>
      </c>
      <c r="CB40" s="59">
        <f t="shared" si="5"/>
        <v>0.17983337597051641</v>
      </c>
      <c r="CC40" s="59">
        <f t="shared" si="5"/>
        <v>0.17304950652871465</v>
      </c>
      <c r="CD40" s="59">
        <f t="shared" si="5"/>
        <v>0.10321944526920757</v>
      </c>
      <c r="CE40" s="59">
        <f t="shared" si="5"/>
        <v>6.9830061259507081E-2</v>
      </c>
      <c r="CF40" s="59">
        <f t="shared" si="5"/>
        <v>6.7838694418017624E-3</v>
      </c>
      <c r="CG40" s="59">
        <f t="shared" si="5"/>
        <v>0</v>
      </c>
      <c r="CH40" s="59">
        <f t="shared" si="5"/>
        <v>1.0579096658286283E-2</v>
      </c>
      <c r="CI40" s="122">
        <f t="shared" si="6"/>
        <v>1</v>
      </c>
      <c r="CK40" s="123" t="str">
        <f t="shared" si="7"/>
        <v>栄町</v>
      </c>
      <c r="CL40" s="124">
        <f t="shared" si="17"/>
        <v>99.091736793127026</v>
      </c>
      <c r="CM40" s="65">
        <f t="shared" si="18"/>
        <v>0.15121341581974659</v>
      </c>
      <c r="CN40" s="66">
        <f t="shared" si="19"/>
        <v>96.880926494012868</v>
      </c>
      <c r="CO40" s="65">
        <f t="shared" si="20"/>
        <v>0.1546640865467569</v>
      </c>
      <c r="CP40" s="66">
        <f t="shared" si="8"/>
        <v>0.78142987714945555</v>
      </c>
      <c r="CQ40" s="65">
        <f t="shared" si="21"/>
        <v>0</v>
      </c>
      <c r="CR40" s="66">
        <f t="shared" si="9"/>
        <v>1.4293804219647108</v>
      </c>
      <c r="CS40" s="65">
        <f t="shared" si="22"/>
        <v>0</v>
      </c>
      <c r="CT40" s="66">
        <f t="shared" si="10"/>
        <v>18.875678353598822</v>
      </c>
      <c r="CU40" s="67">
        <f t="shared" si="23"/>
        <v>0</v>
      </c>
      <c r="CV40" s="16"/>
      <c r="CW40" s="959">
        <f t="shared" si="24"/>
        <v>14.984</v>
      </c>
      <c r="CX40" s="962">
        <f>VLOOKUP($AX40&amp;"_"&amp;$CW$14,データシート1!$A:$BT,MATCH($CW$12&amp;"_"&amp;CX$20,データシート1!$A$1:$BT$1,0),0)</f>
        <v>14.984</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14.984</v>
      </c>
      <c r="DE40" s="16"/>
      <c r="DF40" s="125">
        <f>VLOOKUP($AX40&amp;"_"&amp;$DF$14,データシート1!$A:$BT,MATCH($DF$12&amp;"_"&amp;DF$20,データシート1!$A$1:$BT$1,0),0)</f>
        <v>2</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2</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39206</v>
      </c>
      <c r="AY41" s="18" t="str">
        <f>IF(IFERROR(比較地域マスタ!$Z26,"")=0,"",IFERROR(比較地域マスタ!$Z26,""))</f>
        <v>須崎市</v>
      </c>
      <c r="BB41" s="110" t="str">
        <f t="shared" si="0"/>
        <v>39206</v>
      </c>
      <c r="BC41" s="1031" t="str">
        <f t="shared" si="0"/>
        <v>須崎市</v>
      </c>
      <c r="BD41" s="34">
        <f t="shared" si="14"/>
        <v>311.70849004763164</v>
      </c>
      <c r="BE41" s="34">
        <f t="shared" si="15"/>
        <v>165.15725608239111</v>
      </c>
      <c r="BF41" s="34">
        <f>VLOOKUP($AX41&amp;"_"&amp;$BC$14,データシート1!$A:$BT,MATCH($BC$12&amp;"_"&amp;BF$20,データシート1!$A$1:$BT$1,0),0)</f>
        <v>151.71537483074297</v>
      </c>
      <c r="BG41" s="34">
        <f>VLOOKUP($AX41&amp;"_"&amp;$BC$14,データシート1!$A:$BT,MATCH($BC$12&amp;"_"&amp;BG$20,データシート1!$A$1:$BT$1,0),0)</f>
        <v>2.8158838324637436</v>
      </c>
      <c r="BH41" s="34">
        <f>VLOOKUP($AX41&amp;"_"&amp;$BC$14,データシート1!$A:$BT,MATCH($BC$12&amp;"_"&amp;BH$20,データシート1!$A$1:$BT$1,0),0)</f>
        <v>10.625997419184374</v>
      </c>
      <c r="BI41" s="34">
        <f>VLOOKUP($AX41&amp;"_"&amp;$BC$14,データシート1!$A:$BT,MATCH($BC$12&amp;"_"&amp;BI$20,データシート1!$A$1:$BT$1,0),0)</f>
        <v>32.049764010007131</v>
      </c>
      <c r="BJ41" s="34">
        <f>VLOOKUP($AX41&amp;"_"&amp;$BC$14,データシート1!$A:$BT,MATCH($BC$12&amp;"_"&amp;BJ$20,データシート1!$A$1:$BT$1,0),0)</f>
        <v>25.869293471302925</v>
      </c>
      <c r="BK41" s="34">
        <f t="shared" si="1"/>
        <v>88.632176483930479</v>
      </c>
      <c r="BL41" s="34">
        <f t="shared" si="2"/>
        <v>41.329149167957624</v>
      </c>
      <c r="BM41" s="34">
        <f>VLOOKUP($AX41&amp;"_"&amp;$BC$14,データシート1!$A:$BT,MATCH($BC$12&amp;"_"&amp;BM$20,データシート1!$A$1:$BT$1,0),0)</f>
        <v>17.004146332935321</v>
      </c>
      <c r="BN41" s="34">
        <f>VLOOKUP($AX41&amp;"_"&amp;$BC$14,データシート1!$A:$BT,MATCH($BC$12&amp;"_"&amp;BN$20,データシート1!$A$1:$BT$1,0),0)</f>
        <v>24.3250028350223</v>
      </c>
      <c r="BO41" s="34">
        <f>VLOOKUP($AX41&amp;"_"&amp;$BC$14,データシート1!$A:$BT,MATCH($BC$12&amp;"_"&amp;BO$20,データシート1!$A$1:$BT$1,0),0)</f>
        <v>1.2029495737093701</v>
      </c>
      <c r="BP41" s="34">
        <f>VLOOKUP($AX41&amp;"_"&amp;$BC$14,データシート1!$A:$BT,MATCH($BC$12&amp;"_"&amp;BP$20,データシート1!$A$1:$BT$1,0),0)</f>
        <v>46.100077742263487</v>
      </c>
      <c r="BQ41" s="34">
        <f>VLOOKUP($AX41&amp;"_"&amp;$BC$14,データシート1!$A:$BT,MATCH($BC$12&amp;"_"&amp;BQ$20,データシート1!$A$1:$BT$1,0),0)</f>
        <v>0</v>
      </c>
      <c r="BR41" s="35">
        <f t="shared" si="3"/>
        <v>311.70849004763164</v>
      </c>
      <c r="BT41" s="121" t="str">
        <f t="shared" si="4"/>
        <v>須崎市</v>
      </c>
      <c r="BU41" s="33">
        <f t="shared" si="25"/>
        <v>311.70849004763164</v>
      </c>
      <c r="BV41" s="59">
        <f t="shared" si="16"/>
        <v>0.52984522833225911</v>
      </c>
      <c r="BW41" s="59">
        <f t="shared" si="5"/>
        <v>0.48672198440138609</v>
      </c>
      <c r="BX41" s="59">
        <f t="shared" si="5"/>
        <v>9.0337091300703842E-3</v>
      </c>
      <c r="BY41" s="59">
        <f t="shared" si="5"/>
        <v>3.4089534800802616E-2</v>
      </c>
      <c r="BZ41" s="59">
        <f t="shared" si="5"/>
        <v>0.10281966976616409</v>
      </c>
      <c r="CA41" s="59">
        <f t="shared" si="5"/>
        <v>8.2991943746382663E-2</v>
      </c>
      <c r="CB41" s="59">
        <f t="shared" si="5"/>
        <v>0.28434315815519412</v>
      </c>
      <c r="CC41" s="59">
        <f t="shared" si="5"/>
        <v>0.13258910324079459</v>
      </c>
      <c r="CD41" s="59">
        <f t="shared" si="5"/>
        <v>5.4551437884598347E-2</v>
      </c>
      <c r="CE41" s="59">
        <f t="shared" si="5"/>
        <v>7.8037665356196231E-2</v>
      </c>
      <c r="CF41" s="59">
        <f t="shared" si="5"/>
        <v>3.8592133744112952E-3</v>
      </c>
      <c r="CG41" s="59">
        <f t="shared" si="5"/>
        <v>0.14789484153998825</v>
      </c>
      <c r="CH41" s="59">
        <f t="shared" si="5"/>
        <v>0</v>
      </c>
      <c r="CI41" s="122">
        <f t="shared" si="6"/>
        <v>1</v>
      </c>
      <c r="CK41" s="123" t="str">
        <f t="shared" si="7"/>
        <v>須崎市</v>
      </c>
      <c r="CL41" s="124">
        <f t="shared" si="17"/>
        <v>165.15725608239111</v>
      </c>
      <c r="CM41" s="65">
        <f t="shared" si="18"/>
        <v>1</v>
      </c>
      <c r="CN41" s="66">
        <f t="shared" si="19"/>
        <v>151.71537483074297</v>
      </c>
      <c r="CO41" s="65">
        <f t="shared" si="20"/>
        <v>1</v>
      </c>
      <c r="CP41" s="66">
        <f t="shared" si="8"/>
        <v>2.8158838324637436</v>
      </c>
      <c r="CQ41" s="65">
        <f t="shared" si="21"/>
        <v>1</v>
      </c>
      <c r="CR41" s="66">
        <f t="shared" si="9"/>
        <v>10.625997419184374</v>
      </c>
      <c r="CS41" s="65">
        <f t="shared" si="22"/>
        <v>0</v>
      </c>
      <c r="CT41" s="66">
        <f t="shared" si="10"/>
        <v>32.049764010007131</v>
      </c>
      <c r="CU41" s="67">
        <f t="shared" si="23"/>
        <v>0</v>
      </c>
      <c r="CV41" s="16"/>
      <c r="CW41" s="959">
        <f t="shared" si="24"/>
        <v>3143.1979999999999</v>
      </c>
      <c r="CX41" s="962">
        <f>VLOOKUP($AX41&amp;"_"&amp;$CW$14,データシート1!$A:$BT,MATCH($CW$12&amp;"_"&amp;CX$20,データシート1!$A$1:$BT$1,0),0)</f>
        <v>3108.0450000000001</v>
      </c>
      <c r="CY41" s="962">
        <f>VLOOKUP($AX41&amp;"_"&amp;$CW$14,データシート1!$A:$BT,MATCH($CW$12&amp;"_"&amp;CY$20,データシート1!$A$1:$BT$1,0),0)</f>
        <v>35.152999999999999</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3143.1979999999999</v>
      </c>
      <c r="DE41" s="16"/>
      <c r="DF41" s="125">
        <f>VLOOKUP($AX41&amp;"_"&amp;$DF$14,データシート1!$A:$BT,MATCH($DF$12&amp;"_"&amp;DF$20,データシート1!$A$1:$BT$1,0),0)</f>
        <v>4</v>
      </c>
      <c r="DG41" s="64">
        <f>VLOOKUP($AX41&amp;"_"&amp;$DF$14,データシート1!$A:$BT,MATCH($DF$12&amp;"_"&amp;DG$20,データシート1!$A$1:$BT$1,0),0)</f>
        <v>1</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5</v>
      </c>
      <c r="DM41" s="16"/>
      <c r="DN41" s="126">
        <f t="shared" si="26"/>
        <v>0.99</v>
      </c>
      <c r="DO41" s="127">
        <f t="shared" si="27"/>
        <v>0.01</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26465</v>
      </c>
      <c r="AY42" s="18" t="str">
        <f>IF(IFERROR(比較地域マスタ!$Z27,"")=0,"",IFERROR(比較地域マスタ!$Z27,""))</f>
        <v>与謝野町</v>
      </c>
      <c r="BB42" s="110" t="str">
        <f t="shared" si="0"/>
        <v>26465</v>
      </c>
      <c r="BC42" s="1031" t="str">
        <f t="shared" si="0"/>
        <v>与謝野町</v>
      </c>
      <c r="BD42" s="34">
        <f t="shared" si="14"/>
        <v>75.710189816768349</v>
      </c>
      <c r="BE42" s="34">
        <f t="shared" si="15"/>
        <v>3.4914108232063183</v>
      </c>
      <c r="BF42" s="34">
        <f>VLOOKUP($AX42&amp;"_"&amp;$BC$14,データシート1!$A:$BT,MATCH($BC$12&amp;"_"&amp;BF$20,データシート1!$A$1:$BT$1,0),0)</f>
        <v>0</v>
      </c>
      <c r="BG42" s="34">
        <f>VLOOKUP($AX42&amp;"_"&amp;$BC$14,データシート1!$A:$BT,MATCH($BC$12&amp;"_"&amp;BG$20,データシート1!$A$1:$BT$1,0),0)</f>
        <v>1.3382260595489095</v>
      </c>
      <c r="BH42" s="34">
        <f>VLOOKUP($AX42&amp;"_"&amp;$BC$14,データシート1!$A:$BT,MATCH($BC$12&amp;"_"&amp;BH$20,データシート1!$A$1:$BT$1,0),0)</f>
        <v>2.1531847636574089</v>
      </c>
      <c r="BI42" s="34">
        <f>VLOOKUP($AX42&amp;"_"&amp;$BC$14,データシート1!$A:$BT,MATCH($BC$12&amp;"_"&amp;BI$20,データシート1!$A$1:$BT$1,0),0)</f>
        <v>16.422790072267386</v>
      </c>
      <c r="BJ42" s="34">
        <f>VLOOKUP($AX42&amp;"_"&amp;$BC$14,データシート1!$A:$BT,MATCH($BC$12&amp;"_"&amp;BJ$20,データシート1!$A$1:$BT$1,0),0)</f>
        <v>19.60933339089733</v>
      </c>
      <c r="BK42" s="34">
        <f t="shared" si="1"/>
        <v>35.223093287035439</v>
      </c>
      <c r="BL42" s="34">
        <f t="shared" si="2"/>
        <v>34.016815648204421</v>
      </c>
      <c r="BM42" s="34">
        <f>VLOOKUP($AX42&amp;"_"&amp;$BC$14,データシート1!$A:$BT,MATCH($BC$12&amp;"_"&amp;BM$20,データシート1!$A$1:$BT$1,0),0)</f>
        <v>17.981364877686381</v>
      </c>
      <c r="BN42" s="34">
        <f>VLOOKUP($AX42&amp;"_"&amp;$BC$14,データシート1!$A:$BT,MATCH($BC$12&amp;"_"&amp;BN$20,データシート1!$A$1:$BT$1,0),0)</f>
        <v>16.03545077051804</v>
      </c>
      <c r="BO42" s="34">
        <f>VLOOKUP($AX42&amp;"_"&amp;$BC$14,データシート1!$A:$BT,MATCH($BC$12&amp;"_"&amp;BO$20,データシート1!$A$1:$BT$1,0),0)</f>
        <v>1.2062776388310199</v>
      </c>
      <c r="BP42" s="34">
        <f>VLOOKUP($AX42&amp;"_"&amp;$BC$14,データシート1!$A:$BT,MATCH($BC$12&amp;"_"&amp;BP$20,データシート1!$A$1:$BT$1,0),0)</f>
        <v>0</v>
      </c>
      <c r="BQ42" s="34">
        <f>VLOOKUP($AX42&amp;"_"&amp;$BC$14,データシート1!$A:$BT,MATCH($BC$12&amp;"_"&amp;BQ$20,データシート1!$A$1:$BT$1,0),0)</f>
        <v>0.96356224336187135</v>
      </c>
      <c r="BR42" s="35">
        <f t="shared" si="3"/>
        <v>75.710189816768349</v>
      </c>
      <c r="BT42" s="121" t="str">
        <f t="shared" si="4"/>
        <v>与謝野町</v>
      </c>
      <c r="BU42" s="33">
        <f t="shared" si="25"/>
        <v>75.710189816768349</v>
      </c>
      <c r="BV42" s="59">
        <f t="shared" si="16"/>
        <v>4.6115467834067406E-2</v>
      </c>
      <c r="BW42" s="59">
        <f t="shared" si="5"/>
        <v>0</v>
      </c>
      <c r="BX42" s="59">
        <f t="shared" si="5"/>
        <v>1.7675640000211941E-2</v>
      </c>
      <c r="BY42" s="59">
        <f t="shared" si="5"/>
        <v>2.8439827833855461E-2</v>
      </c>
      <c r="BZ42" s="59">
        <f t="shared" si="5"/>
        <v>0.21691650901963602</v>
      </c>
      <c r="CA42" s="59">
        <f t="shared" ref="CA42:CH68" si="32">BJ42/$BR42</f>
        <v>0.25900520707127112</v>
      </c>
      <c r="CB42" s="59">
        <f t="shared" si="32"/>
        <v>0.46523583380627326</v>
      </c>
      <c r="CC42" s="59">
        <f t="shared" si="32"/>
        <v>0.44930300307700921</v>
      </c>
      <c r="CD42" s="59">
        <f t="shared" si="32"/>
        <v>0.2375025729192381</v>
      </c>
      <c r="CE42" s="59">
        <f t="shared" si="32"/>
        <v>0.21180043015777114</v>
      </c>
      <c r="CF42" s="59">
        <f t="shared" si="32"/>
        <v>1.5932830729264037E-2</v>
      </c>
      <c r="CG42" s="59">
        <f t="shared" si="32"/>
        <v>0</v>
      </c>
      <c r="CH42" s="59">
        <f t="shared" si="32"/>
        <v>1.2726982268752162E-2</v>
      </c>
      <c r="CI42" s="122">
        <f t="shared" si="6"/>
        <v>1</v>
      </c>
      <c r="CK42" s="123" t="str">
        <f t="shared" si="7"/>
        <v>与謝野町</v>
      </c>
      <c r="CL42" s="124">
        <f t="shared" si="17"/>
        <v>3.4914108232063183</v>
      </c>
      <c r="CM42" s="65">
        <f t="shared" si="18"/>
        <v>0</v>
      </c>
      <c r="CN42" s="66">
        <f t="shared" si="19"/>
        <v>0</v>
      </c>
      <c r="CO42" s="65">
        <f t="shared" si="20"/>
        <v>0</v>
      </c>
      <c r="CP42" s="66">
        <f t="shared" si="8"/>
        <v>1.3382260595489095</v>
      </c>
      <c r="CQ42" s="65">
        <f t="shared" si="21"/>
        <v>0</v>
      </c>
      <c r="CR42" s="66">
        <f t="shared" si="9"/>
        <v>2.1531847636574089</v>
      </c>
      <c r="CS42" s="65">
        <f t="shared" si="22"/>
        <v>0</v>
      </c>
      <c r="CT42" s="66">
        <f t="shared" si="10"/>
        <v>16.422790072267386</v>
      </c>
      <c r="CU42" s="67">
        <f t="shared" si="23"/>
        <v>0.25635108172692811</v>
      </c>
      <c r="CV42" s="16"/>
      <c r="CW42" s="959">
        <f t="shared" si="24"/>
        <v>0</v>
      </c>
      <c r="CX42" s="962">
        <f>VLOOKUP($AX42&amp;"_"&amp;$CW$14,データシート1!$A:$BT,MATCH($CW$12&amp;"_"&amp;CX$20,データシート1!$A$1:$BT$1,0),0)</f>
        <v>0</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4.21</v>
      </c>
      <c r="DB42" s="962">
        <f>VLOOKUP($AX42&amp;"_"&amp;$CW$14,データシート1!$A:$BT,MATCH($CW$12&amp;"_"&amp;DB$20,データシート1!$A$1:$BT$1,0),0)</f>
        <v>0</v>
      </c>
      <c r="DC42" s="962">
        <f>VLOOKUP($AX42&amp;"_"&amp;$CW$14,データシート1!$A:$BT,MATCH($CW$12&amp;"_"&amp;DC$20,データシート1!$A$1:$BT$1,0),0)</f>
        <v>0</v>
      </c>
      <c r="DD42" s="961">
        <f t="shared" si="11"/>
        <v>4.21</v>
      </c>
      <c r="DE42" s="16"/>
      <c r="DF42" s="125">
        <f>VLOOKUP($AX42&amp;"_"&amp;$DF$14,データシート1!$A:$BT,MATCH($DF$12&amp;"_"&amp;DF$20,データシート1!$A$1:$BT$1,0),0)</f>
        <v>0</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1</v>
      </c>
      <c r="DJ42" s="64">
        <f>VLOOKUP($AX42&amp;"_"&amp;$DF$14,データシート1!$A:$BT,MATCH($DF$12&amp;"_"&amp;DJ$20,データシート1!$A$1:$BT$1,0),0)</f>
        <v>0</v>
      </c>
      <c r="DK42" s="64">
        <f>VLOOKUP($AX42&amp;"_"&amp;$DF$14,データシート1!$A:$BT,MATCH($DF$12&amp;"_"&amp;DK$20,データシート1!$A$1:$BT$1,0),0)</f>
        <v>0</v>
      </c>
      <c r="DL42" s="68">
        <f t="shared" si="12"/>
        <v>1</v>
      </c>
      <c r="DM42" s="16"/>
      <c r="DN42" s="126">
        <f t="shared" si="26"/>
        <v>0</v>
      </c>
      <c r="DO42" s="127">
        <f t="shared" si="27"/>
        <v>0</v>
      </c>
      <c r="DP42" s="127">
        <f t="shared" si="29"/>
        <v>0</v>
      </c>
      <c r="DQ42" s="127">
        <f t="shared" si="30"/>
        <v>1</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11341</v>
      </c>
      <c r="AY43" s="18" t="str">
        <f>IF(IFERROR(比較地域マスタ!$Z28,"")=0,"",IFERROR(比較地域マスタ!$Z28,""))</f>
        <v>滑川町</v>
      </c>
      <c r="AZ43" s="23"/>
      <c r="BB43" s="110" t="str">
        <f t="shared" si="0"/>
        <v>11341</v>
      </c>
      <c r="BC43" s="1031" t="str">
        <f t="shared" si="0"/>
        <v>滑川町</v>
      </c>
      <c r="BD43" s="34">
        <f t="shared" si="14"/>
        <v>132.43966606796644</v>
      </c>
      <c r="BE43" s="34">
        <f t="shared" si="15"/>
        <v>60.223800689685795</v>
      </c>
      <c r="BF43" s="34">
        <f>VLOOKUP($AX43&amp;"_"&amp;$BC$14,データシート1!$A:$BT,MATCH($BC$12&amp;"_"&amp;BF$20,データシート1!$A$1:$BT$1,0),0)</f>
        <v>53.50748555607656</v>
      </c>
      <c r="BG43" s="34">
        <f>VLOOKUP($AX43&amp;"_"&amp;$BC$14,データシート1!$A:$BT,MATCH($BC$12&amp;"_"&amp;BG$20,データシート1!$A$1:$BT$1,0),0)</f>
        <v>0.66179290131046686</v>
      </c>
      <c r="BH43" s="34">
        <f>VLOOKUP($AX43&amp;"_"&amp;$BC$14,データシート1!$A:$BT,MATCH($BC$12&amp;"_"&amp;BH$20,データシート1!$A$1:$BT$1,0),0)</f>
        <v>6.0545222322987664</v>
      </c>
      <c r="BI43" s="34">
        <f>VLOOKUP($AX43&amp;"_"&amp;$BC$14,データシート1!$A:$BT,MATCH($BC$12&amp;"_"&amp;BI$20,データシート1!$A$1:$BT$1,0),0)</f>
        <v>20.259855625596096</v>
      </c>
      <c r="BJ43" s="34">
        <f>VLOOKUP($AX43&amp;"_"&amp;$BC$14,データシート1!$A:$BT,MATCH($BC$12&amp;"_"&amp;BJ$20,データシート1!$A$1:$BT$1,0),0)</f>
        <v>20.1612169881586</v>
      </c>
      <c r="BK43" s="34">
        <f t="shared" si="1"/>
        <v>31.019128683789056</v>
      </c>
      <c r="BL43" s="34">
        <f t="shared" si="2"/>
        <v>29.870654281281496</v>
      </c>
      <c r="BM43" s="34">
        <f>VLOOKUP($AX43&amp;"_"&amp;$BC$14,データシート1!$A:$BT,MATCH($BC$12&amp;"_"&amp;BM$20,データシート1!$A$1:$BT$1,0),0)</f>
        <v>16.204974560593708</v>
      </c>
      <c r="BN43" s="34">
        <f>VLOOKUP($AX43&amp;"_"&amp;$BC$14,データシート1!$A:$BT,MATCH($BC$12&amp;"_"&amp;BN$20,データシート1!$A$1:$BT$1,0),0)</f>
        <v>13.665679720687789</v>
      </c>
      <c r="BO43" s="34">
        <f>VLOOKUP($AX43&amp;"_"&amp;$BC$14,データシート1!$A:$BT,MATCH($BC$12&amp;"_"&amp;BO$20,データシート1!$A$1:$BT$1,0),0)</f>
        <v>1.1484744025075599</v>
      </c>
      <c r="BP43" s="34">
        <f>VLOOKUP($AX43&amp;"_"&amp;$BC$14,データシート1!$A:$BT,MATCH($BC$12&amp;"_"&amp;BP$20,データシート1!$A$1:$BT$1,0),0)</f>
        <v>0</v>
      </c>
      <c r="BQ43" s="34">
        <f>VLOOKUP($AX43&amp;"_"&amp;$BC$14,データシート1!$A:$BT,MATCH($BC$12&amp;"_"&amp;BQ$20,データシート1!$A$1:$BT$1,0),0)</f>
        <v>0.77566408073691462</v>
      </c>
      <c r="BR43" s="35">
        <f t="shared" si="3"/>
        <v>132.43966606796644</v>
      </c>
      <c r="BT43" s="121" t="str">
        <f t="shared" si="4"/>
        <v>滑川町</v>
      </c>
      <c r="BU43" s="33">
        <f t="shared" si="25"/>
        <v>132.43966606796644</v>
      </c>
      <c r="BV43" s="59">
        <f t="shared" si="16"/>
        <v>0.45472631030932731</v>
      </c>
      <c r="BW43" s="59">
        <f t="shared" si="16"/>
        <v>0.40401404763899934</v>
      </c>
      <c r="BX43" s="59">
        <f t="shared" si="16"/>
        <v>4.9969387643339627E-3</v>
      </c>
      <c r="BY43" s="59">
        <f t="shared" si="16"/>
        <v>4.5715323905993983E-2</v>
      </c>
      <c r="BZ43" s="59">
        <f t="shared" si="16"/>
        <v>0.15297422763961804</v>
      </c>
      <c r="CA43" s="59">
        <f t="shared" si="32"/>
        <v>0.15222944595625987</v>
      </c>
      <c r="CB43" s="59">
        <f t="shared" si="32"/>
        <v>0.23421328069394567</v>
      </c>
      <c r="CC43" s="59">
        <f t="shared" si="32"/>
        <v>0.22554160070104856</v>
      </c>
      <c r="CD43" s="59">
        <f t="shared" si="32"/>
        <v>0.12235741029637986</v>
      </c>
      <c r="CE43" s="59">
        <f t="shared" si="32"/>
        <v>0.1031841904046687</v>
      </c>
      <c r="CF43" s="59">
        <f t="shared" si="32"/>
        <v>8.6716799928971185E-3</v>
      </c>
      <c r="CG43" s="59">
        <f t="shared" si="32"/>
        <v>0</v>
      </c>
      <c r="CH43" s="59">
        <f t="shared" si="32"/>
        <v>5.8567354008492679E-3</v>
      </c>
      <c r="CI43" s="122">
        <f t="shared" si="6"/>
        <v>1</v>
      </c>
      <c r="CJ43" s="23"/>
      <c r="CK43" s="123" t="str">
        <f t="shared" si="7"/>
        <v>滑川町</v>
      </c>
      <c r="CL43" s="124">
        <f t="shared" si="17"/>
        <v>60.223800689685795</v>
      </c>
      <c r="CM43" s="65">
        <f t="shared" si="18"/>
        <v>0.32442323095271147</v>
      </c>
      <c r="CN43" s="66">
        <f t="shared" si="19"/>
        <v>53.50748555607656</v>
      </c>
      <c r="CO43" s="65">
        <f t="shared" si="20"/>
        <v>0.36514517168862132</v>
      </c>
      <c r="CP43" s="66">
        <f t="shared" si="8"/>
        <v>0.66179290131046686</v>
      </c>
      <c r="CQ43" s="65">
        <f t="shared" si="21"/>
        <v>0</v>
      </c>
      <c r="CR43" s="66">
        <f t="shared" si="9"/>
        <v>6.0545222322987664</v>
      </c>
      <c r="CS43" s="65">
        <f t="shared" si="22"/>
        <v>0</v>
      </c>
      <c r="CT43" s="66">
        <f t="shared" si="10"/>
        <v>20.259855625596096</v>
      </c>
      <c r="CU43" s="67">
        <f t="shared" si="23"/>
        <v>0</v>
      </c>
      <c r="CV43" s="16"/>
      <c r="CW43" s="959">
        <f t="shared" si="24"/>
        <v>19.538</v>
      </c>
      <c r="CX43" s="962">
        <f>VLOOKUP($AX43&amp;"_"&amp;$CW$14,データシート1!$A:$BT,MATCH($CW$12&amp;"_"&amp;CX$20,データシート1!$A$1:$BT$1,0),0)</f>
        <v>19.538</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19.538</v>
      </c>
      <c r="DE43" s="16"/>
      <c r="DF43" s="125">
        <f>VLOOKUP($AX43&amp;"_"&amp;$DF$14,データシート1!$A:$BT,MATCH($DF$12&amp;"_"&amp;DF$20,データシート1!$A$1:$BT$1,0),0)</f>
        <v>5</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5</v>
      </c>
      <c r="DM43" s="16"/>
      <c r="DN43" s="126">
        <f t="shared" si="26"/>
        <v>1</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22219</v>
      </c>
      <c r="AY44" s="18" t="str">
        <f>IF(IFERROR(比較地域マスタ!$Z29,"")=0,"",IFERROR(比較地域マスタ!$Z29,""))</f>
        <v>下田市</v>
      </c>
      <c r="BB44" s="110" t="str">
        <f t="shared" si="0"/>
        <v>22219</v>
      </c>
      <c r="BC44" s="1031" t="str">
        <f t="shared" si="0"/>
        <v>下田市</v>
      </c>
      <c r="BD44" s="34">
        <f t="shared" si="14"/>
        <v>114.76926865373244</v>
      </c>
      <c r="BE44" s="34">
        <f t="shared" si="15"/>
        <v>7.6780607367031415</v>
      </c>
      <c r="BF44" s="34">
        <f>VLOOKUP($AX44&amp;"_"&amp;$BC$14,データシート1!$A:$BT,MATCH($BC$12&amp;"_"&amp;BF$20,データシート1!$A$1:$BT$1,0),0)</f>
        <v>0.64943131381873265</v>
      </c>
      <c r="BG44" s="34">
        <f>VLOOKUP($AX44&amp;"_"&amp;$BC$14,データシート1!$A:$BT,MATCH($BC$12&amp;"_"&amp;BG$20,データシート1!$A$1:$BT$1,0),0)</f>
        <v>1.5582698875407264</v>
      </c>
      <c r="BH44" s="34">
        <f>VLOOKUP($AX44&amp;"_"&amp;$BC$14,データシート1!$A:$BT,MATCH($BC$12&amp;"_"&amp;BH$20,データシート1!$A$1:$BT$1,0),0)</f>
        <v>5.4703595353436825</v>
      </c>
      <c r="BI44" s="34">
        <f>VLOOKUP($AX44&amp;"_"&amp;$BC$14,データシート1!$A:$BT,MATCH($BC$12&amp;"_"&amp;BI$20,データシート1!$A$1:$BT$1,0),0)</f>
        <v>37.151708767137841</v>
      </c>
      <c r="BJ44" s="34">
        <f>VLOOKUP($AX44&amp;"_"&amp;$BC$14,データシート1!$A:$BT,MATCH($BC$12&amp;"_"&amp;BJ$20,データシート1!$A$1:$BT$1,0),0)</f>
        <v>28.714429673719103</v>
      </c>
      <c r="BK44" s="34">
        <f t="shared" si="1"/>
        <v>39.004332680972368</v>
      </c>
      <c r="BL44" s="34">
        <f t="shared" si="2"/>
        <v>37.570412795942218</v>
      </c>
      <c r="BM44" s="34">
        <f>VLOOKUP($AX44&amp;"_"&amp;$BC$14,データシート1!$A:$BT,MATCH($BC$12&amp;"_"&amp;BM$20,データシート1!$A$1:$BT$1,0),0)</f>
        <v>16.590969090092038</v>
      </c>
      <c r="BN44" s="34">
        <f>VLOOKUP($AX44&amp;"_"&amp;$BC$14,データシート1!$A:$BT,MATCH($BC$12&amp;"_"&amp;BN$20,データシート1!$A$1:$BT$1,0),0)</f>
        <v>20.97944370585018</v>
      </c>
      <c r="BO44" s="34">
        <f>VLOOKUP($AX44&amp;"_"&amp;$BC$14,データシート1!$A:$BT,MATCH($BC$12&amp;"_"&amp;BO$20,データシート1!$A$1:$BT$1,0),0)</f>
        <v>1.1965853790030501</v>
      </c>
      <c r="BP44" s="34">
        <f>VLOOKUP($AX44&amp;"_"&amp;$BC$14,データシート1!$A:$BT,MATCH($BC$12&amp;"_"&amp;BP$20,データシート1!$A$1:$BT$1,0),0)</f>
        <v>0.23733450602709658</v>
      </c>
      <c r="BQ44" s="34">
        <f>VLOOKUP($AX44&amp;"_"&amp;$BC$14,データシート1!$A:$BT,MATCH($BC$12&amp;"_"&amp;BQ$20,データシート1!$A$1:$BT$1,0),0)</f>
        <v>2.2207367952000001</v>
      </c>
      <c r="BR44" s="35">
        <f t="shared" si="3"/>
        <v>114.76926865373244</v>
      </c>
      <c r="BT44" s="121" t="str">
        <f t="shared" si="4"/>
        <v>下田市</v>
      </c>
      <c r="BU44" s="33">
        <f t="shared" si="25"/>
        <v>114.76926865373244</v>
      </c>
      <c r="BV44" s="59">
        <f t="shared" si="16"/>
        <v>6.6899970930967861E-2</v>
      </c>
      <c r="BW44" s="59">
        <f t="shared" si="16"/>
        <v>5.6585819656838282E-3</v>
      </c>
      <c r="BX44" s="59">
        <f t="shared" si="16"/>
        <v>1.3577414109365325E-2</v>
      </c>
      <c r="BY44" s="59">
        <f t="shared" si="16"/>
        <v>4.7663974855918709E-2</v>
      </c>
      <c r="BZ44" s="59">
        <f t="shared" si="16"/>
        <v>0.32370781135869531</v>
      </c>
      <c r="CA44" s="59">
        <f t="shared" si="32"/>
        <v>0.25019266926194944</v>
      </c>
      <c r="CB44" s="59">
        <f t="shared" si="32"/>
        <v>0.33984997149935137</v>
      </c>
      <c r="CC44" s="59">
        <f t="shared" si="32"/>
        <v>0.32735603560649146</v>
      </c>
      <c r="CD44" s="59">
        <f t="shared" si="32"/>
        <v>0.14455933443427479</v>
      </c>
      <c r="CE44" s="59">
        <f t="shared" si="32"/>
        <v>0.18279670117221664</v>
      </c>
      <c r="CF44" s="59">
        <f t="shared" si="32"/>
        <v>1.0426008573891313E-2</v>
      </c>
      <c r="CG44" s="59">
        <f t="shared" si="32"/>
        <v>2.067927318968571E-3</v>
      </c>
      <c r="CH44" s="59">
        <f t="shared" si="32"/>
        <v>1.9349576949036166E-2</v>
      </c>
      <c r="CI44" s="122">
        <f t="shared" si="6"/>
        <v>1</v>
      </c>
      <c r="CK44" s="123" t="str">
        <f t="shared" si="7"/>
        <v>下田市</v>
      </c>
      <c r="CL44" s="124">
        <f t="shared" si="17"/>
        <v>7.6780607367031415</v>
      </c>
      <c r="CM44" s="65">
        <f t="shared" si="18"/>
        <v>0</v>
      </c>
      <c r="CN44" s="66">
        <f t="shared" si="19"/>
        <v>0.64943131381873265</v>
      </c>
      <c r="CO44" s="65">
        <f t="shared" si="20"/>
        <v>0</v>
      </c>
      <c r="CP44" s="66">
        <f t="shared" si="8"/>
        <v>1.5582698875407264</v>
      </c>
      <c r="CQ44" s="65">
        <f t="shared" si="21"/>
        <v>0</v>
      </c>
      <c r="CR44" s="66">
        <f t="shared" si="9"/>
        <v>5.4703595353436825</v>
      </c>
      <c r="CS44" s="65">
        <f t="shared" si="22"/>
        <v>0</v>
      </c>
      <c r="CT44" s="66">
        <f t="shared" si="10"/>
        <v>37.151708767137841</v>
      </c>
      <c r="CU44" s="67">
        <f t="shared" si="23"/>
        <v>5.2164491602449195E-2</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1.9379999999999999</v>
      </c>
      <c r="DB44" s="962">
        <f>VLOOKUP($AX44&amp;"_"&amp;$CW$14,データシート1!$A:$BT,MATCH($CW$12&amp;"_"&amp;DB$20,データシート1!$A$1:$BT$1,0),0)</f>
        <v>0</v>
      </c>
      <c r="DC44" s="962">
        <f>VLOOKUP($AX44&amp;"_"&amp;$CW$14,データシート1!$A:$BT,MATCH($CW$12&amp;"_"&amp;DC$20,データシート1!$A$1:$BT$1,0),0)</f>
        <v>0</v>
      </c>
      <c r="DD44" s="961">
        <f t="shared" si="11"/>
        <v>1.9379999999999999</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1</v>
      </c>
      <c r="DJ44" s="64">
        <f>VLOOKUP($AX44&amp;"_"&amp;$DF$14,データシート1!$A:$BT,MATCH($DF$12&amp;"_"&amp;DJ$20,データシート1!$A$1:$BT$1,0),0)</f>
        <v>0</v>
      </c>
      <c r="DK44" s="64">
        <f>VLOOKUP($AX44&amp;"_"&amp;$DF$14,データシート1!$A:$BT,MATCH($DF$12&amp;"_"&amp;DK$20,データシート1!$A$1:$BT$1,0),0)</f>
        <v>0</v>
      </c>
      <c r="DL44" s="68">
        <f t="shared" si="12"/>
        <v>1</v>
      </c>
      <c r="DM44" s="16"/>
      <c r="DN44" s="126">
        <f t="shared" si="26"/>
        <v>0</v>
      </c>
      <c r="DO44" s="127">
        <f t="shared" si="27"/>
        <v>0</v>
      </c>
      <c r="DP44" s="127">
        <f t="shared" si="29"/>
        <v>0</v>
      </c>
      <c r="DQ44" s="127">
        <f t="shared" si="30"/>
        <v>1</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45401</v>
      </c>
      <c r="AY45" s="18" t="str">
        <f>IF(IFERROR(比較地域マスタ!$Z30,"")=0,"",IFERROR(比較地域マスタ!$Z30,""))</f>
        <v>高鍋町</v>
      </c>
      <c r="BB45" s="110" t="str">
        <f t="shared" si="0"/>
        <v>45401</v>
      </c>
      <c r="BC45" s="1031" t="str">
        <f t="shared" si="0"/>
        <v>高鍋町</v>
      </c>
      <c r="BD45" s="34">
        <f t="shared" si="14"/>
        <v>225.74734412371879</v>
      </c>
      <c r="BE45" s="34">
        <f t="shared" si="15"/>
        <v>147.85965629008518</v>
      </c>
      <c r="BF45" s="34">
        <f>VLOOKUP($AX45&amp;"_"&amp;$BC$14,データシート1!$A:$BT,MATCH($BC$12&amp;"_"&amp;BF$20,データシート1!$A$1:$BT$1,0),0)</f>
        <v>132.73443464536984</v>
      </c>
      <c r="BG45" s="34">
        <f>VLOOKUP($AX45&amp;"_"&amp;$BC$14,データシート1!$A:$BT,MATCH($BC$12&amp;"_"&amp;BG$20,データシート1!$A$1:$BT$1,0),0)</f>
        <v>0.81548806128676177</v>
      </c>
      <c r="BH45" s="34">
        <f>VLOOKUP($AX45&amp;"_"&amp;$BC$14,データシート1!$A:$BT,MATCH($BC$12&amp;"_"&amp;BH$20,データシート1!$A$1:$BT$1,0),0)</f>
        <v>14.309733583428564</v>
      </c>
      <c r="BI45" s="34">
        <f>VLOOKUP($AX45&amp;"_"&amp;$BC$14,データシート1!$A:$BT,MATCH($BC$12&amp;"_"&amp;BI$20,データシート1!$A$1:$BT$1,0),0)</f>
        <v>22.780111774838812</v>
      </c>
      <c r="BJ45" s="34">
        <f>VLOOKUP($AX45&amp;"_"&amp;$BC$14,データシート1!$A:$BT,MATCH($BC$12&amp;"_"&amp;BJ$20,データシート1!$A$1:$BT$1,0),0)</f>
        <v>17.156223274652628</v>
      </c>
      <c r="BK45" s="34">
        <f t="shared" si="1"/>
        <v>37.951352784142159</v>
      </c>
      <c r="BL45" s="34">
        <f t="shared" si="2"/>
        <v>36.784895152556189</v>
      </c>
      <c r="BM45" s="34">
        <f>VLOOKUP($AX45&amp;"_"&amp;$BC$14,データシート1!$A:$BT,MATCH($BC$12&amp;"_"&amp;BM$20,データシート1!$A$1:$BT$1,0),0)</f>
        <v>18.612003827289289</v>
      </c>
      <c r="BN45" s="34">
        <f>VLOOKUP($AX45&amp;"_"&amp;$BC$14,データシート1!$A:$BT,MATCH($BC$12&amp;"_"&amp;BN$20,データシート1!$A$1:$BT$1,0),0)</f>
        <v>18.1728913252669</v>
      </c>
      <c r="BO45" s="34">
        <f>VLOOKUP($AX45&amp;"_"&amp;$BC$14,データシート1!$A:$BT,MATCH($BC$12&amp;"_"&amp;BO$20,データシート1!$A$1:$BT$1,0),0)</f>
        <v>1.16645763158597</v>
      </c>
      <c r="BP45" s="34">
        <f>VLOOKUP($AX45&amp;"_"&amp;$BC$14,データシート1!$A:$BT,MATCH($BC$12&amp;"_"&amp;BP$20,データシート1!$A$1:$BT$1,0),0)</f>
        <v>0</v>
      </c>
      <c r="BQ45" s="34">
        <f>VLOOKUP($AX45&amp;"_"&amp;$BC$14,データシート1!$A:$BT,MATCH($BC$12&amp;"_"&amp;BQ$20,データシート1!$A$1:$BT$1,0),0)</f>
        <v>0</v>
      </c>
      <c r="BR45" s="35">
        <f t="shared" si="3"/>
        <v>225.74734412371879</v>
      </c>
      <c r="BT45" s="121" t="str">
        <f t="shared" si="4"/>
        <v>高鍋町</v>
      </c>
      <c r="BU45" s="33">
        <f t="shared" si="25"/>
        <v>225.74734412371879</v>
      </c>
      <c r="BV45" s="59">
        <f t="shared" si="16"/>
        <v>0.65497849759442595</v>
      </c>
      <c r="BW45" s="59">
        <f t="shared" si="16"/>
        <v>0.58797783495794276</v>
      </c>
      <c r="BX45" s="59">
        <f t="shared" si="16"/>
        <v>3.612392714750349E-3</v>
      </c>
      <c r="BY45" s="59">
        <f t="shared" si="16"/>
        <v>6.3388269921732701E-2</v>
      </c>
      <c r="BZ45" s="59">
        <f t="shared" si="16"/>
        <v>0.1009097664615464</v>
      </c>
      <c r="CA45" s="59">
        <f t="shared" si="32"/>
        <v>7.5997453441801366E-2</v>
      </c>
      <c r="CB45" s="59">
        <f t="shared" si="32"/>
        <v>0.16811428250222632</v>
      </c>
      <c r="CC45" s="59">
        <f t="shared" si="32"/>
        <v>0.1629471890149749</v>
      </c>
      <c r="CD45" s="59">
        <f t="shared" si="32"/>
        <v>8.2446169630634281E-2</v>
      </c>
      <c r="CE45" s="59">
        <f t="shared" si="32"/>
        <v>8.0501019384340622E-2</v>
      </c>
      <c r="CF45" s="59">
        <f t="shared" si="32"/>
        <v>5.1670934872514096E-3</v>
      </c>
      <c r="CG45" s="59">
        <f t="shared" si="32"/>
        <v>0</v>
      </c>
      <c r="CH45" s="59">
        <f t="shared" si="32"/>
        <v>0</v>
      </c>
      <c r="CI45" s="122">
        <f t="shared" si="6"/>
        <v>1</v>
      </c>
      <c r="CK45" s="123" t="str">
        <f t="shared" si="7"/>
        <v>高鍋町</v>
      </c>
      <c r="CL45" s="124">
        <f t="shared" si="17"/>
        <v>147.85965629008518</v>
      </c>
      <c r="CM45" s="65">
        <f t="shared" si="18"/>
        <v>0.11845692354131679</v>
      </c>
      <c r="CN45" s="66">
        <f t="shared" si="19"/>
        <v>132.73443464536984</v>
      </c>
      <c r="CO45" s="65">
        <f t="shared" si="20"/>
        <v>0.13195520850934647</v>
      </c>
      <c r="CP45" s="66">
        <f t="shared" si="8"/>
        <v>0.81548806128676177</v>
      </c>
      <c r="CQ45" s="65">
        <f t="shared" si="21"/>
        <v>0</v>
      </c>
      <c r="CR45" s="66">
        <f t="shared" si="9"/>
        <v>14.309733583428564</v>
      </c>
      <c r="CS45" s="65">
        <f t="shared" si="22"/>
        <v>0</v>
      </c>
      <c r="CT45" s="66">
        <f t="shared" si="10"/>
        <v>22.780111774838812</v>
      </c>
      <c r="CU45" s="67">
        <f t="shared" si="23"/>
        <v>0</v>
      </c>
      <c r="CV45" s="16"/>
      <c r="CW45" s="959">
        <f t="shared" si="24"/>
        <v>17.515000000000001</v>
      </c>
      <c r="CX45" s="962">
        <f>VLOOKUP($AX45&amp;"_"&amp;$CW$14,データシート1!$A:$BT,MATCH($CW$12&amp;"_"&amp;CX$20,データシート1!$A$1:$BT$1,0),0)</f>
        <v>17.515000000000001</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17.515000000000001</v>
      </c>
      <c r="DE45" s="16"/>
      <c r="DF45" s="125">
        <f>VLOOKUP($AX45&amp;"_"&amp;$DF$14,データシート1!$A:$BT,MATCH($DF$12&amp;"_"&amp;DF$20,データシート1!$A$1:$BT$1,0),0)</f>
        <v>3</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3</v>
      </c>
      <c r="DM45" s="16"/>
      <c r="DN45" s="126">
        <f t="shared" si="26"/>
        <v>1</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06428</v>
      </c>
      <c r="AY46" s="18" t="str">
        <f>IF(IFERROR(比較地域マスタ!$Z31,"")=0,"",IFERROR(比較地域マスタ!$Z31,""))</f>
        <v>庄内町</v>
      </c>
      <c r="BB46" s="110" t="str">
        <f t="shared" si="0"/>
        <v>06428</v>
      </c>
      <c r="BC46" s="1031" t="str">
        <f t="shared" si="0"/>
        <v>庄内町</v>
      </c>
      <c r="BD46" s="34">
        <f t="shared" si="14"/>
        <v>107.91333769906144</v>
      </c>
      <c r="BE46" s="34">
        <f t="shared" si="15"/>
        <v>15.379614556206151</v>
      </c>
      <c r="BF46" s="34">
        <f>VLOOKUP($AX46&amp;"_"&amp;$BC$14,データシート1!$A:$BT,MATCH($BC$12&amp;"_"&amp;BF$20,データシート1!$A$1:$BT$1,0),0)</f>
        <v>7.2811869714166102</v>
      </c>
      <c r="BG46" s="34">
        <f>VLOOKUP($AX46&amp;"_"&amp;$BC$14,データシート1!$A:$BT,MATCH($BC$12&amp;"_"&amp;BG$20,データシート1!$A$1:$BT$1,0),0)</f>
        <v>1.5607917580245603</v>
      </c>
      <c r="BH46" s="34">
        <f>VLOOKUP($AX46&amp;"_"&amp;$BC$14,データシート1!$A:$BT,MATCH($BC$12&amp;"_"&amp;BH$20,データシート1!$A$1:$BT$1,0),0)</f>
        <v>6.5376358267649817</v>
      </c>
      <c r="BI46" s="34">
        <f>VLOOKUP($AX46&amp;"_"&amp;$BC$14,データシート1!$A:$BT,MATCH($BC$12&amp;"_"&amp;BI$20,データシート1!$A$1:$BT$1,0),0)</f>
        <v>18.46684984954948</v>
      </c>
      <c r="BJ46" s="34">
        <f>VLOOKUP($AX46&amp;"_"&amp;$BC$14,データシート1!$A:$BT,MATCH($BC$12&amp;"_"&amp;BJ$20,データシート1!$A$1:$BT$1,0),0)</f>
        <v>29.677837926371158</v>
      </c>
      <c r="BK46" s="34">
        <f t="shared" si="1"/>
        <v>40.437900717555756</v>
      </c>
      <c r="BL46" s="34">
        <f t="shared" si="2"/>
        <v>39.252233727636025</v>
      </c>
      <c r="BM46" s="34">
        <f>VLOOKUP($AX46&amp;"_"&amp;$BC$14,データシート1!$A:$BT,MATCH($BC$12&amp;"_"&amp;BM$20,データシート1!$A$1:$BT$1,0),0)</f>
        <v>18.811796770374695</v>
      </c>
      <c r="BN46" s="34">
        <f>VLOOKUP($AX46&amp;"_"&amp;$BC$14,データシート1!$A:$BT,MATCH($BC$12&amp;"_"&amp;BN$20,データシート1!$A$1:$BT$1,0),0)</f>
        <v>20.440436957261333</v>
      </c>
      <c r="BO46" s="34">
        <f>VLOOKUP($AX46&amp;"_"&amp;$BC$14,データシート1!$A:$BT,MATCH($BC$12&amp;"_"&amp;BO$20,データシート1!$A$1:$BT$1,0),0)</f>
        <v>1.1856669899197301</v>
      </c>
      <c r="BP46" s="34">
        <f>VLOOKUP($AX46&amp;"_"&amp;$BC$14,データシート1!$A:$BT,MATCH($BC$12&amp;"_"&amp;BP$20,データシート1!$A$1:$BT$1,0),0)</f>
        <v>0</v>
      </c>
      <c r="BQ46" s="34">
        <f>VLOOKUP($AX46&amp;"_"&amp;$BC$14,データシート1!$A:$BT,MATCH($BC$12&amp;"_"&amp;BQ$20,データシート1!$A$1:$BT$1,0),0)</f>
        <v>3.9511346493788859</v>
      </c>
      <c r="BR46" s="35">
        <f t="shared" si="3"/>
        <v>107.91333769906144</v>
      </c>
      <c r="BT46" s="121" t="str">
        <f t="shared" si="4"/>
        <v>庄内町</v>
      </c>
      <c r="BU46" s="33">
        <f t="shared" si="25"/>
        <v>107.91333769906144</v>
      </c>
      <c r="BV46" s="59">
        <f t="shared" si="16"/>
        <v>0.14251819917844977</v>
      </c>
      <c r="BW46" s="59">
        <f t="shared" si="16"/>
        <v>6.747253978671014E-2</v>
      </c>
      <c r="BX46" s="59">
        <f t="shared" si="16"/>
        <v>1.4463381369753843E-2</v>
      </c>
      <c r="BY46" s="59">
        <f t="shared" si="16"/>
        <v>6.0582278021985798E-2</v>
      </c>
      <c r="BZ46" s="59">
        <f t="shared" si="16"/>
        <v>0.17112666741017771</v>
      </c>
      <c r="CA46" s="59">
        <f t="shared" si="32"/>
        <v>0.27501547592878572</v>
      </c>
      <c r="CB46" s="59">
        <f t="shared" si="32"/>
        <v>0.37472569730282246</v>
      </c>
      <c r="CC46" s="59">
        <f t="shared" si="32"/>
        <v>0.36373848279161708</v>
      </c>
      <c r="CD46" s="59">
        <f t="shared" si="32"/>
        <v>0.17432318535856303</v>
      </c>
      <c r="CE46" s="59">
        <f t="shared" si="32"/>
        <v>0.1894152974330541</v>
      </c>
      <c r="CF46" s="59">
        <f t="shared" si="32"/>
        <v>1.0987214511205339E-2</v>
      </c>
      <c r="CG46" s="59">
        <f t="shared" si="32"/>
        <v>0</v>
      </c>
      <c r="CH46" s="59">
        <f t="shared" si="32"/>
        <v>3.6613960179764232E-2</v>
      </c>
      <c r="CI46" s="122">
        <f t="shared" si="6"/>
        <v>1</v>
      </c>
      <c r="CK46" s="123" t="str">
        <f t="shared" si="7"/>
        <v>庄内町</v>
      </c>
      <c r="CL46" s="124">
        <f t="shared" si="17"/>
        <v>15.379614556206151</v>
      </c>
      <c r="CM46" s="65">
        <f t="shared" si="18"/>
        <v>0</v>
      </c>
      <c r="CN46" s="66">
        <f t="shared" si="19"/>
        <v>7.2811869714166102</v>
      </c>
      <c r="CO46" s="65">
        <f t="shared" si="20"/>
        <v>0</v>
      </c>
      <c r="CP46" s="66">
        <f t="shared" si="8"/>
        <v>1.5607917580245603</v>
      </c>
      <c r="CQ46" s="65">
        <f t="shared" si="21"/>
        <v>0</v>
      </c>
      <c r="CR46" s="66">
        <f t="shared" si="9"/>
        <v>6.5376358267649817</v>
      </c>
      <c r="CS46" s="65">
        <f t="shared" si="22"/>
        <v>0</v>
      </c>
      <c r="CT46" s="66">
        <f t="shared" si="10"/>
        <v>18.46684984954948</v>
      </c>
      <c r="CU46" s="67">
        <f t="shared" si="23"/>
        <v>0.30167570784336617</v>
      </c>
      <c r="CV46" s="16"/>
      <c r="CW46" s="959">
        <f t="shared" si="24"/>
        <v>0</v>
      </c>
      <c r="CX46" s="962">
        <f>VLOOKUP($AX46&amp;"_"&amp;$CW$14,データシート1!$A:$BT,MATCH($CW$12&amp;"_"&amp;CX$20,データシート1!$A$1:$BT$1,0),0)</f>
        <v>0</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5.5709999999999997</v>
      </c>
      <c r="DB46" s="962">
        <f>VLOOKUP($AX46&amp;"_"&amp;$CW$14,データシート1!$A:$BT,MATCH($CW$12&amp;"_"&amp;DB$20,データシート1!$A$1:$BT$1,0),0)</f>
        <v>0</v>
      </c>
      <c r="DC46" s="962">
        <f>VLOOKUP($AX46&amp;"_"&amp;$CW$14,データシート1!$A:$BT,MATCH($CW$12&amp;"_"&amp;DC$20,データシート1!$A$1:$BT$1,0),0)</f>
        <v>0</v>
      </c>
      <c r="DD46" s="961">
        <f t="shared" si="11"/>
        <v>5.5709999999999997</v>
      </c>
      <c r="DE46" s="16"/>
      <c r="DF46" s="125">
        <f>VLOOKUP($AX46&amp;"_"&amp;$DF$14,データシート1!$A:$BT,MATCH($DF$12&amp;"_"&amp;DF$20,データシート1!$A$1:$BT$1,0),0)</f>
        <v>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1</v>
      </c>
      <c r="DJ46" s="64">
        <f>VLOOKUP($AX46&amp;"_"&amp;$DF$14,データシート1!$A:$BT,MATCH($DF$12&amp;"_"&amp;DJ$20,データシート1!$A$1:$BT$1,0),0)</f>
        <v>0</v>
      </c>
      <c r="DK46" s="64">
        <f>VLOOKUP($AX46&amp;"_"&amp;$DF$14,データシート1!$A:$BT,MATCH($DF$12&amp;"_"&amp;DK$20,データシート1!$A$1:$BT$1,0),0)</f>
        <v>0</v>
      </c>
      <c r="DL46" s="68">
        <f t="shared" si="12"/>
        <v>1</v>
      </c>
      <c r="DM46" s="16"/>
      <c r="DN46" s="126">
        <f t="shared" si="26"/>
        <v>0</v>
      </c>
      <c r="DO46" s="127">
        <f t="shared" si="27"/>
        <v>0</v>
      </c>
      <c r="DP46" s="127">
        <f t="shared" si="29"/>
        <v>0</v>
      </c>
      <c r="DQ46" s="127">
        <f t="shared" si="30"/>
        <v>1</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44208</v>
      </c>
      <c r="AY47" s="18" t="str">
        <f>IF(IFERROR(比較地域マスタ!$Z32,"")=0,"",IFERROR(比較地域マスタ!$Z32,""))</f>
        <v>竹田市</v>
      </c>
      <c r="BB47" s="110" t="str">
        <f t="shared" si="0"/>
        <v>44208</v>
      </c>
      <c r="BC47" s="1031" t="str">
        <f t="shared" si="0"/>
        <v>竹田市</v>
      </c>
      <c r="BD47" s="34">
        <f t="shared" si="14"/>
        <v>142.13416096777007</v>
      </c>
      <c r="BE47" s="34">
        <f t="shared" si="15"/>
        <v>40.152452367795547</v>
      </c>
      <c r="BF47" s="34">
        <f>VLOOKUP($AX47&amp;"_"&amp;$BC$14,データシート1!$A:$BT,MATCH($BC$12&amp;"_"&amp;BF$20,データシート1!$A$1:$BT$1,0),0)</f>
        <v>11.679688512813437</v>
      </c>
      <c r="BG47" s="34">
        <f>VLOOKUP($AX47&amp;"_"&amp;$BC$14,データシート1!$A:$BT,MATCH($BC$12&amp;"_"&amp;BG$20,データシート1!$A$1:$BT$1,0),0)</f>
        <v>2.7762161763314448</v>
      </c>
      <c r="BH47" s="34">
        <f>VLOOKUP($AX47&amp;"_"&amp;$BC$14,データシート1!$A:$BT,MATCH($BC$12&amp;"_"&amp;BH$20,データシート1!$A$1:$BT$1,0),0)</f>
        <v>25.696547678650663</v>
      </c>
      <c r="BI47" s="34">
        <f>VLOOKUP($AX47&amp;"_"&amp;$BC$14,データシート1!$A:$BT,MATCH($BC$12&amp;"_"&amp;BI$20,データシート1!$A$1:$BT$1,0),0)</f>
        <v>25.854779627514617</v>
      </c>
      <c r="BJ47" s="34">
        <f>VLOOKUP($AX47&amp;"_"&amp;$BC$14,データシート1!$A:$BT,MATCH($BC$12&amp;"_"&amp;BJ$20,データシート1!$A$1:$BT$1,0),0)</f>
        <v>20.649571284605852</v>
      </c>
      <c r="BK47" s="34">
        <f t="shared" si="1"/>
        <v>55.47735768785406</v>
      </c>
      <c r="BL47" s="34">
        <f t="shared" si="2"/>
        <v>54.285560051657598</v>
      </c>
      <c r="BM47" s="34">
        <f>VLOOKUP($AX47&amp;"_"&amp;$BC$14,データシート1!$A:$BT,MATCH($BC$12&amp;"_"&amp;BM$20,データシート1!$A$1:$BT$1,0),0)</f>
        <v>17.791085884271713</v>
      </c>
      <c r="BN47" s="34">
        <f>VLOOKUP($AX47&amp;"_"&amp;$BC$14,データシート1!$A:$BT,MATCH($BC$12&amp;"_"&amp;BN$20,データシート1!$A$1:$BT$1,0),0)</f>
        <v>36.494474167385889</v>
      </c>
      <c r="BO47" s="34">
        <f>VLOOKUP($AX47&amp;"_"&amp;$BC$14,データシート1!$A:$BT,MATCH($BC$12&amp;"_"&amp;BO$20,データシート1!$A$1:$BT$1,0),0)</f>
        <v>1.19179763619646</v>
      </c>
      <c r="BP47" s="34">
        <f>VLOOKUP($AX47&amp;"_"&amp;$BC$14,データシート1!$A:$BT,MATCH($BC$12&amp;"_"&amp;BP$20,データシート1!$A$1:$BT$1,0),0)</f>
        <v>0</v>
      </c>
      <c r="BQ47" s="34">
        <f>VLOOKUP($AX47&amp;"_"&amp;$BC$14,データシート1!$A:$BT,MATCH($BC$12&amp;"_"&amp;BQ$20,データシート1!$A$1:$BT$1,0),0)</f>
        <v>0</v>
      </c>
      <c r="BR47" s="35">
        <f t="shared" si="3"/>
        <v>142.13416096777007</v>
      </c>
      <c r="BT47" s="121" t="str">
        <f t="shared" si="4"/>
        <v>竹田市</v>
      </c>
      <c r="BU47" s="33">
        <f t="shared" si="25"/>
        <v>142.13416096777007</v>
      </c>
      <c r="BV47" s="59">
        <f t="shared" si="16"/>
        <v>0.28249684730541591</v>
      </c>
      <c r="BW47" s="59">
        <f t="shared" si="16"/>
        <v>8.2173690218369733E-2</v>
      </c>
      <c r="BX47" s="59">
        <f t="shared" si="16"/>
        <v>1.9532364052586706E-2</v>
      </c>
      <c r="BY47" s="59">
        <f t="shared" si="16"/>
        <v>0.18079079303445944</v>
      </c>
      <c r="BZ47" s="59">
        <f t="shared" si="16"/>
        <v>0.18190405073258475</v>
      </c>
      <c r="CA47" s="59">
        <f t="shared" si="32"/>
        <v>0.14528225406197942</v>
      </c>
      <c r="CB47" s="59">
        <f t="shared" si="32"/>
        <v>0.39031684790001991</v>
      </c>
      <c r="CC47" s="59">
        <f t="shared" si="32"/>
        <v>0.3819318289286362</v>
      </c>
      <c r="CD47" s="59">
        <f t="shared" si="32"/>
        <v>0.12517107613774825</v>
      </c>
      <c r="CE47" s="59">
        <f t="shared" si="32"/>
        <v>0.25676075279088795</v>
      </c>
      <c r="CF47" s="59">
        <f t="shared" si="32"/>
        <v>8.3850189713837227E-3</v>
      </c>
      <c r="CG47" s="59">
        <f t="shared" si="32"/>
        <v>0</v>
      </c>
      <c r="CH47" s="59">
        <f t="shared" si="32"/>
        <v>0</v>
      </c>
      <c r="CI47" s="122">
        <f t="shared" si="6"/>
        <v>1</v>
      </c>
      <c r="CK47" s="123" t="str">
        <f t="shared" si="7"/>
        <v>竹田市</v>
      </c>
      <c r="CL47" s="124">
        <f t="shared" si="17"/>
        <v>40.152452367795547</v>
      </c>
      <c r="CM47" s="65">
        <f t="shared" si="18"/>
        <v>0</v>
      </c>
      <c r="CN47" s="66">
        <f t="shared" si="19"/>
        <v>11.679688512813437</v>
      </c>
      <c r="CO47" s="65">
        <f t="shared" si="20"/>
        <v>0</v>
      </c>
      <c r="CP47" s="66">
        <f t="shared" si="8"/>
        <v>2.7762161763314448</v>
      </c>
      <c r="CQ47" s="65">
        <f t="shared" si="21"/>
        <v>0</v>
      </c>
      <c r="CR47" s="66">
        <f t="shared" si="9"/>
        <v>25.696547678650663</v>
      </c>
      <c r="CS47" s="65">
        <f t="shared" si="22"/>
        <v>0</v>
      </c>
      <c r="CT47" s="66">
        <f t="shared" si="10"/>
        <v>25.854779627514617</v>
      </c>
      <c r="CU47" s="67">
        <f t="shared" si="23"/>
        <v>0</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0</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0</v>
      </c>
      <c r="DM47" s="16"/>
      <c r="DN47" s="126">
        <f t="shared" si="26"/>
        <v>0</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21207</v>
      </c>
      <c r="AY48" s="18" t="str">
        <f>IF(IFERROR(比較地域マスタ!$Z33,"")=0,"",IFERROR(比較地域マスタ!$Z33,""))</f>
        <v>美濃市</v>
      </c>
      <c r="BB48" s="110" t="str">
        <f t="shared" si="0"/>
        <v>21207</v>
      </c>
      <c r="BC48" s="1031" t="str">
        <f t="shared" si="0"/>
        <v>美濃市</v>
      </c>
      <c r="BD48" s="34">
        <f t="shared" si="14"/>
        <v>192.52463332488674</v>
      </c>
      <c r="BE48" s="34">
        <f t="shared" si="15"/>
        <v>104.38106531052996</v>
      </c>
      <c r="BF48" s="34">
        <f>VLOOKUP($AX48&amp;"_"&amp;$BC$14,データシート1!$A:$BT,MATCH($BC$12&amp;"_"&amp;BF$20,データシート1!$A$1:$BT$1,0),0)</f>
        <v>99.609749951513194</v>
      </c>
      <c r="BG48" s="34">
        <f>VLOOKUP($AX48&amp;"_"&amp;$BC$14,データシート1!$A:$BT,MATCH($BC$12&amp;"_"&amp;BG$20,データシート1!$A$1:$BT$1,0),0)</f>
        <v>1.3285220037239847</v>
      </c>
      <c r="BH48" s="34">
        <f>VLOOKUP($AX48&amp;"_"&amp;$BC$14,データシート1!$A:$BT,MATCH($BC$12&amp;"_"&amp;BH$20,データシート1!$A$1:$BT$1,0),0)</f>
        <v>3.4427933552927783</v>
      </c>
      <c r="BI48" s="34">
        <f>VLOOKUP($AX48&amp;"_"&amp;$BC$14,データシート1!$A:$BT,MATCH($BC$12&amp;"_"&amp;BI$20,データシート1!$A$1:$BT$1,0),0)</f>
        <v>22.190103906918818</v>
      </c>
      <c r="BJ48" s="34">
        <f>VLOOKUP($AX48&amp;"_"&amp;$BC$14,データシート1!$A:$BT,MATCH($BC$12&amp;"_"&amp;BJ$20,データシート1!$A$1:$BT$1,0),0)</f>
        <v>25.183194064992968</v>
      </c>
      <c r="BK48" s="34">
        <f t="shared" si="1"/>
        <v>37.84859362247569</v>
      </c>
      <c r="BL48" s="34">
        <f t="shared" si="2"/>
        <v>36.693404702617421</v>
      </c>
      <c r="BM48" s="34">
        <f>VLOOKUP($AX48&amp;"_"&amp;$BC$14,データシート1!$A:$BT,MATCH($BC$12&amp;"_"&amp;BM$20,データシート1!$A$1:$BT$1,0),0)</f>
        <v>19.389429428954948</v>
      </c>
      <c r="BN48" s="34">
        <f>VLOOKUP($AX48&amp;"_"&amp;$BC$14,データシート1!$A:$BT,MATCH($BC$12&amp;"_"&amp;BN$20,データシート1!$A$1:$BT$1,0),0)</f>
        <v>17.303975273662473</v>
      </c>
      <c r="BO48" s="34">
        <f>VLOOKUP($AX48&amp;"_"&amp;$BC$14,データシート1!$A:$BT,MATCH($BC$12&amp;"_"&amp;BO$20,データシート1!$A$1:$BT$1,0),0)</f>
        <v>1.1551889198582701</v>
      </c>
      <c r="BP48" s="34">
        <f>VLOOKUP($AX48&amp;"_"&amp;$BC$14,データシート1!$A:$BT,MATCH($BC$12&amp;"_"&amp;BP$20,データシート1!$A$1:$BT$1,0),0)</f>
        <v>0</v>
      </c>
      <c r="BQ48" s="34">
        <f>VLOOKUP($AX48&amp;"_"&amp;$BC$14,データシート1!$A:$BT,MATCH($BC$12&amp;"_"&amp;BQ$20,データシート1!$A$1:$BT$1,0),0)</f>
        <v>2.9216764199692991</v>
      </c>
      <c r="BR48" s="35">
        <f t="shared" si="3"/>
        <v>192.52463332488674</v>
      </c>
      <c r="BT48" s="121" t="str">
        <f t="shared" si="4"/>
        <v>美濃市</v>
      </c>
      <c r="BU48" s="33">
        <f t="shared" si="25"/>
        <v>192.52463332488674</v>
      </c>
      <c r="BV48" s="59">
        <f t="shared" si="16"/>
        <v>0.54216992136474373</v>
      </c>
      <c r="BW48" s="59">
        <f t="shared" si="16"/>
        <v>0.51738703890125581</v>
      </c>
      <c r="BX48" s="59">
        <f t="shared" si="16"/>
        <v>6.9005299778033807E-3</v>
      </c>
      <c r="BY48" s="59">
        <f t="shared" si="16"/>
        <v>1.7882352485684466E-2</v>
      </c>
      <c r="BZ48" s="59">
        <f t="shared" si="16"/>
        <v>0.11525851795532499</v>
      </c>
      <c r="CA48" s="59">
        <f t="shared" si="32"/>
        <v>0.13080504884014579</v>
      </c>
      <c r="CB48" s="59">
        <f t="shared" si="32"/>
        <v>0.19659091394609182</v>
      </c>
      <c r="CC48" s="59">
        <f t="shared" si="32"/>
        <v>0.19059070036350637</v>
      </c>
      <c r="CD48" s="59">
        <f t="shared" si="32"/>
        <v>0.10071142115219689</v>
      </c>
      <c r="CE48" s="59">
        <f t="shared" si="32"/>
        <v>8.987927921130949E-2</v>
      </c>
      <c r="CF48" s="59">
        <f t="shared" si="32"/>
        <v>6.0002135825854572E-3</v>
      </c>
      <c r="CG48" s="59">
        <f t="shared" si="32"/>
        <v>0</v>
      </c>
      <c r="CH48" s="59">
        <f t="shared" si="32"/>
        <v>1.5175597893693679E-2</v>
      </c>
      <c r="CI48" s="122">
        <f t="shared" si="6"/>
        <v>1</v>
      </c>
      <c r="CK48" s="123" t="str">
        <f t="shared" si="7"/>
        <v>美濃市</v>
      </c>
      <c r="CL48" s="124">
        <f t="shared" si="17"/>
        <v>104.38106531052996</v>
      </c>
      <c r="CM48" s="65">
        <f t="shared" si="18"/>
        <v>0.45098217631671528</v>
      </c>
      <c r="CN48" s="66">
        <f t="shared" si="19"/>
        <v>99.609749951513194</v>
      </c>
      <c r="CO48" s="65">
        <f t="shared" si="20"/>
        <v>0.47258426030498119</v>
      </c>
      <c r="CP48" s="66">
        <f t="shared" si="8"/>
        <v>1.3285220037239847</v>
      </c>
      <c r="CQ48" s="65">
        <f t="shared" si="21"/>
        <v>0</v>
      </c>
      <c r="CR48" s="66">
        <f t="shared" si="9"/>
        <v>3.4427933552927783</v>
      </c>
      <c r="CS48" s="65">
        <f t="shared" si="22"/>
        <v>0</v>
      </c>
      <c r="CT48" s="66">
        <f t="shared" si="10"/>
        <v>22.190103906918818</v>
      </c>
      <c r="CU48" s="67">
        <f t="shared" si="23"/>
        <v>0</v>
      </c>
      <c r="CV48" s="16"/>
      <c r="CW48" s="959">
        <f t="shared" si="24"/>
        <v>47.073999999999998</v>
      </c>
      <c r="CX48" s="962">
        <f>VLOOKUP($AX48&amp;"_"&amp;$CW$14,データシート1!$A:$BT,MATCH($CW$12&amp;"_"&amp;CX$20,データシート1!$A$1:$BT$1,0),0)</f>
        <v>47.073999999999998</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47.073999999999998</v>
      </c>
      <c r="DE48" s="16"/>
      <c r="DF48" s="125">
        <f>VLOOKUP($AX48&amp;"_"&amp;$DF$14,データシート1!$A:$BT,MATCH($DF$12&amp;"_"&amp;DF$20,データシート1!$A$1:$BT$1,0),0)</f>
        <v>7</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7</v>
      </c>
      <c r="DM48" s="16"/>
      <c r="DN48" s="126">
        <f t="shared" si="26"/>
        <v>1</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40544</v>
      </c>
      <c r="AY49" s="18" t="str">
        <f>IF(IFERROR(比較地域マスタ!$Z34,"")=0,"",IFERROR(比較地域マスタ!$Z34,""))</f>
        <v>広川町</v>
      </c>
      <c r="BB49" s="110" t="str">
        <f t="shared" si="0"/>
        <v>40544</v>
      </c>
      <c r="BC49" s="1031" t="str">
        <f t="shared" si="0"/>
        <v>広川町</v>
      </c>
      <c r="BD49" s="34">
        <f t="shared" si="14"/>
        <v>208.06855467603455</v>
      </c>
      <c r="BE49" s="34">
        <f t="shared" si="15"/>
        <v>133.33029207743706</v>
      </c>
      <c r="BF49" s="34">
        <f>VLOOKUP($AX49&amp;"_"&amp;$BC$14,データシート1!$A:$BT,MATCH($BC$12&amp;"_"&amp;BF$20,データシート1!$A$1:$BT$1,0),0)</f>
        <v>128.82655899560157</v>
      </c>
      <c r="BG49" s="34">
        <f>VLOOKUP($AX49&amp;"_"&amp;$BC$14,データシート1!$A:$BT,MATCH($BC$12&amp;"_"&amp;BG$20,データシート1!$A$1:$BT$1,0),0)</f>
        <v>0.89716879485311296</v>
      </c>
      <c r="BH49" s="34">
        <f>VLOOKUP($AX49&amp;"_"&amp;$BC$14,データシート1!$A:$BT,MATCH($BC$12&amp;"_"&amp;BH$20,データシート1!$A$1:$BT$1,0),0)</f>
        <v>3.6065642869823846</v>
      </c>
      <c r="BI49" s="34">
        <f>VLOOKUP($AX49&amp;"_"&amp;$BC$14,データシート1!$A:$BT,MATCH($BC$12&amp;"_"&amp;BI$20,データシート1!$A$1:$BT$1,0),0)</f>
        <v>20.445727943548778</v>
      </c>
      <c r="BJ49" s="34">
        <f>VLOOKUP($AX49&amp;"_"&amp;$BC$14,データシート1!$A:$BT,MATCH($BC$12&amp;"_"&amp;BJ$20,データシート1!$A$1:$BT$1,0),0)</f>
        <v>14.314246607034544</v>
      </c>
      <c r="BK49" s="34">
        <f t="shared" si="1"/>
        <v>37.613628848011984</v>
      </c>
      <c r="BL49" s="34">
        <f t="shared" si="2"/>
        <v>36.479634448138981</v>
      </c>
      <c r="BM49" s="34">
        <f>VLOOKUP($AX49&amp;"_"&amp;$BC$14,データシート1!$A:$BT,MATCH($BC$12&amp;"_"&amp;BM$20,データシート1!$A$1:$BT$1,0),0)</f>
        <v>17.614398247529518</v>
      </c>
      <c r="BN49" s="34">
        <f>VLOOKUP($AX49&amp;"_"&amp;$BC$14,データシート1!$A:$BT,MATCH($BC$12&amp;"_"&amp;BN$20,データシート1!$A$1:$BT$1,0),0)</f>
        <v>18.865236200609459</v>
      </c>
      <c r="BO49" s="34">
        <f>VLOOKUP($AX49&amp;"_"&amp;$BC$14,データシート1!$A:$BT,MATCH($BC$12&amp;"_"&amp;BO$20,データシート1!$A$1:$BT$1,0),0)</f>
        <v>1.133994399873</v>
      </c>
      <c r="BP49" s="34">
        <f>VLOOKUP($AX49&amp;"_"&amp;$BC$14,データシート1!$A:$BT,MATCH($BC$12&amp;"_"&amp;BP$20,データシート1!$A$1:$BT$1,0),0)</f>
        <v>0</v>
      </c>
      <c r="BQ49" s="34">
        <f>VLOOKUP($AX49&amp;"_"&amp;$BC$14,データシート1!$A:$BT,MATCH($BC$12&amp;"_"&amp;BQ$20,データシート1!$A$1:$BT$1,0),0)</f>
        <v>2.3646592000022029</v>
      </c>
      <c r="BR49" s="35">
        <f t="shared" si="3"/>
        <v>208.06855467603455</v>
      </c>
      <c r="BT49" s="121" t="str">
        <f t="shared" si="4"/>
        <v>広川町</v>
      </c>
      <c r="BU49" s="33">
        <f t="shared" si="25"/>
        <v>208.06855467603455</v>
      </c>
      <c r="BV49" s="59">
        <f t="shared" si="16"/>
        <v>0.64079981852632206</v>
      </c>
      <c r="BW49" s="59">
        <f t="shared" si="16"/>
        <v>0.619154389745179</v>
      </c>
      <c r="BX49" s="59">
        <f t="shared" si="16"/>
        <v>4.311890358684985E-3</v>
      </c>
      <c r="BY49" s="59">
        <f t="shared" si="16"/>
        <v>1.7333538422458175E-2</v>
      </c>
      <c r="BZ49" s="59">
        <f t="shared" si="16"/>
        <v>9.8264382022468719E-2</v>
      </c>
      <c r="CA49" s="59">
        <f t="shared" si="32"/>
        <v>6.8795818903639783E-2</v>
      </c>
      <c r="CB49" s="59">
        <f t="shared" si="32"/>
        <v>0.18077517242611166</v>
      </c>
      <c r="CC49" s="59">
        <f t="shared" si="32"/>
        <v>0.17532507257013558</v>
      </c>
      <c r="CD49" s="59">
        <f t="shared" si="32"/>
        <v>8.4656704973778307E-2</v>
      </c>
      <c r="CE49" s="59">
        <f t="shared" si="32"/>
        <v>9.0668367596357255E-2</v>
      </c>
      <c r="CF49" s="59">
        <f t="shared" si="32"/>
        <v>5.450099855976046E-3</v>
      </c>
      <c r="CG49" s="59">
        <f t="shared" si="32"/>
        <v>0</v>
      </c>
      <c r="CH49" s="59">
        <f t="shared" si="32"/>
        <v>1.1364808121457891E-2</v>
      </c>
      <c r="CI49" s="122">
        <f t="shared" si="6"/>
        <v>1</v>
      </c>
      <c r="CK49" s="123" t="str">
        <f t="shared" si="7"/>
        <v>広川町</v>
      </c>
      <c r="CL49" s="124">
        <f t="shared" si="17"/>
        <v>133.33029207743706</v>
      </c>
      <c r="CM49" s="65">
        <f t="shared" si="18"/>
        <v>7.3561677899149872E-2</v>
      </c>
      <c r="CN49" s="66">
        <f t="shared" si="19"/>
        <v>128.82655899560157</v>
      </c>
      <c r="CO49" s="65">
        <f t="shared" si="20"/>
        <v>7.6133369364735318E-2</v>
      </c>
      <c r="CP49" s="66">
        <f t="shared" si="8"/>
        <v>0.89716879485311296</v>
      </c>
      <c r="CQ49" s="65">
        <f t="shared" si="21"/>
        <v>0</v>
      </c>
      <c r="CR49" s="66">
        <f t="shared" si="9"/>
        <v>3.6065642869823846</v>
      </c>
      <c r="CS49" s="65">
        <f t="shared" si="22"/>
        <v>0</v>
      </c>
      <c r="CT49" s="66">
        <f t="shared" si="10"/>
        <v>20.445727943548778</v>
      </c>
      <c r="CU49" s="67">
        <f t="shared" si="23"/>
        <v>0</v>
      </c>
      <c r="CV49" s="16"/>
      <c r="CW49" s="959">
        <f t="shared" si="24"/>
        <v>9.8079999999999998</v>
      </c>
      <c r="CX49" s="962">
        <f>VLOOKUP($AX49&amp;"_"&amp;$CW$14,データシート1!$A:$BT,MATCH($CW$12&amp;"_"&amp;CX$20,データシート1!$A$1:$BT$1,0),0)</f>
        <v>9.8079999999999998</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9.8079999999999998</v>
      </c>
      <c r="DE49" s="16"/>
      <c r="DF49" s="125">
        <f>VLOOKUP($AX49&amp;"_"&amp;$DF$14,データシート1!$A:$BT,MATCH($DF$12&amp;"_"&amp;DF$20,データシート1!$A$1:$BT$1,0),0)</f>
        <v>3</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3</v>
      </c>
      <c r="DM49" s="16"/>
      <c r="DN49" s="126">
        <f t="shared" si="26"/>
        <v>1</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紋別市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北海道</v>
      </c>
      <c r="AY4" s="1038" t="str">
        <f>年度マスタ!$J4</f>
        <v>紋別市</v>
      </c>
      <c r="AZ4" s="1038" t="str">
        <f>年度マスタ!$K4</f>
        <v>01219</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1633</v>
      </c>
      <c r="BY11" s="22" t="s">
        <v>1634</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19384</v>
      </c>
      <c r="AY13" s="18" t="str">
        <f>IF(IFERROR(比較地域マスタ!$Z6,"")=0,"",IFERROR(比較地域マスタ!$Z6,""))</f>
        <v>昭和町</v>
      </c>
      <c r="BC13" s="844" t="str">
        <f t="shared" ref="BC13:BC59" si="0">AX13</f>
        <v>19384</v>
      </c>
      <c r="BD13" s="1031" t="str">
        <f>AY13</f>
        <v>昭和町</v>
      </c>
      <c r="BE13" s="34">
        <f>VLOOKUP($BC13&amp;"_"&amp;$AZ$7,データシート1!$A:$BT,MATCH("cb_"&amp;BE$12,データシート1!$A$1:$BT$1,0),0)</f>
        <v>4314.6000000000067</v>
      </c>
      <c r="BF13" s="34">
        <f>VLOOKUP($BC13&amp;"_"&amp;$AZ$7,データシート1!$A:$BT,MATCH("cb_"&amp;BF$12,データシート1!$A$1:$BT$1,0),0)</f>
        <v>7838.7999999999965</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12153.400000000003</v>
      </c>
      <c r="BL13" s="36"/>
      <c r="BM13" s="844" t="str">
        <f>AX13</f>
        <v>19384</v>
      </c>
      <c r="BN13" s="1031" t="str">
        <f>AY13</f>
        <v>昭和町</v>
      </c>
      <c r="BO13" s="34">
        <f>BE13*VLOOKUP(BO$12,別紙!$B$4:$E$10,MATCH("設備利用率",別紙!$B$4:$E$4,0),0)/100*8760/10^3</f>
        <v>5178.0377520000075</v>
      </c>
      <c r="BP13" s="34">
        <f>BF13*VLOOKUP(BP$12,別紙!$B$4:$E$10,MATCH("設備利用率",別紙!$B$4:$E$4,0),0)/100*8760/10^3</f>
        <v>10368.851087999996</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15546.888840000003</v>
      </c>
      <c r="BV13" s="36"/>
      <c r="BW13" s="33" t="str">
        <f>AX13</f>
        <v>19384</v>
      </c>
      <c r="BX13" s="33" t="str">
        <f>AY13</f>
        <v>昭和町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311402.69754684216</v>
      </c>
      <c r="BZ13" s="36"/>
      <c r="CA13" s="33" t="str">
        <f>AX13</f>
        <v>19384</v>
      </c>
      <c r="CB13" s="33" t="str">
        <f>AY13</f>
        <v>昭和町</v>
      </c>
      <c r="CC13" s="223">
        <f>BO13/$BY13</f>
        <v>1.6628108210980128E-2</v>
      </c>
      <c r="CD13" s="223">
        <f t="shared" ref="CD13:CH28" si="1">BP13/$BY13</f>
        <v>3.3297242347877481E-2</v>
      </c>
      <c r="CE13" s="223">
        <f t="shared" si="1"/>
        <v>0</v>
      </c>
      <c r="CF13" s="223">
        <f t="shared" si="1"/>
        <v>0</v>
      </c>
      <c r="CG13" s="223">
        <f t="shared" si="1"/>
        <v>0</v>
      </c>
      <c r="CH13" s="223">
        <f t="shared" si="1"/>
        <v>0</v>
      </c>
      <c r="CI13" s="223">
        <f>BU13/BY13</f>
        <v>4.9925350558857606E-2</v>
      </c>
      <c r="CK13" s="18" t="str">
        <f>AX13</f>
        <v>19384</v>
      </c>
      <c r="CL13" s="18" t="str">
        <f>AY13</f>
        <v>昭和町</v>
      </c>
      <c r="CM13" s="18">
        <f>VLOOKUP($CK13&amp;"_"&amp;$AZ$7,データシート1!$A:$BT,MATCH("ca_太陽光発電（10kW未満）",データシート1!$A$1:$BT$1,0),0)</f>
        <v>819</v>
      </c>
      <c r="CN13" s="18">
        <f>VLOOKUP($CK13&amp;"_"&amp;$AZ$5,データシート1!$A:$BT,MATCH("ab_家庭",データシート1!$A$1:$BT$1,0),0)</f>
        <v>9404</v>
      </c>
      <c r="CO13" s="223">
        <f>CM13/CN13</f>
        <v>8.7090599744789457E-2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40610</v>
      </c>
      <c r="AY14" s="18" t="str">
        <f>IF(IFERROR(比較地域マスタ!$Z7,"")=0,"",IFERROR(比較地域マスタ!$Z7,""))</f>
        <v>福智町</v>
      </c>
      <c r="BC14" s="844" t="str">
        <f t="shared" si="0"/>
        <v>40610</v>
      </c>
      <c r="BD14" s="1031" t="str">
        <f t="shared" ref="BD14:BD60" si="2">AY14</f>
        <v>福智町</v>
      </c>
      <c r="BE14" s="34">
        <f>VLOOKUP($BC14&amp;"_"&amp;$AZ$7,データシート1!$A:$BT,MATCH("cb_"&amp;BE$12,データシート1!$A$1:$BT$1,0),0)</f>
        <v>3447.1200000000017</v>
      </c>
      <c r="BF14" s="34">
        <f>VLOOKUP($BC14&amp;"_"&amp;$AZ$7,データシート1!$A:$BT,MATCH("cb_"&amp;BF$12,データシート1!$A$1:$BT$1,0),0)</f>
        <v>20498.86</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23945.980000000003</v>
      </c>
      <c r="BL14" s="36"/>
      <c r="BM14" s="844" t="str">
        <f t="shared" ref="BM14:BM60" si="4">AX14</f>
        <v>40610</v>
      </c>
      <c r="BN14" s="1031" t="str">
        <f t="shared" ref="BN14:BN60" si="5">AY14</f>
        <v>福智町</v>
      </c>
      <c r="BO14" s="34">
        <f>BE14*VLOOKUP(BO$12,別紙!$B$4:$E$10,MATCH("設備利用率",別紙!$B$4:$E$4,0),0)/100*8760/10^3</f>
        <v>4136.957654400002</v>
      </c>
      <c r="BP14" s="34">
        <f>BF14*VLOOKUP(BP$12,別紙!$B$4:$E$10,MATCH("設備利用率",別紙!$B$4:$E$4,0),0)/100*8760/10^3</f>
        <v>27115.072053600001</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31252.029708000002</v>
      </c>
      <c r="BV14" s="36"/>
      <c r="BW14" s="33" t="str">
        <f t="shared" ref="BW14:BW60" si="7">AX14</f>
        <v>40610</v>
      </c>
      <c r="BX14" s="33" t="str">
        <f t="shared" ref="BX14:BX60" si="8">AY14</f>
        <v>福智町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105687.27800136856</v>
      </c>
      <c r="BZ14" s="36"/>
      <c r="CA14" s="33" t="str">
        <f t="shared" ref="CA14:CA60" si="9">AX14</f>
        <v>40610</v>
      </c>
      <c r="CB14" s="33" t="str">
        <f t="shared" ref="CB14:CB60" si="10">AY14</f>
        <v>福智町</v>
      </c>
      <c r="CC14" s="223">
        <f t="shared" ref="CC14:CC60" si="11">BO14/$BY14</f>
        <v>3.9143383504932655E-2</v>
      </c>
      <c r="CD14" s="223">
        <f t="shared" si="1"/>
        <v>0.25655947022544079</v>
      </c>
      <c r="CE14" s="223">
        <f t="shared" si="1"/>
        <v>0</v>
      </c>
      <c r="CF14" s="223">
        <f t="shared" si="1"/>
        <v>0</v>
      </c>
      <c r="CG14" s="223">
        <f t="shared" si="1"/>
        <v>0</v>
      </c>
      <c r="CH14" s="223">
        <f t="shared" si="1"/>
        <v>0</v>
      </c>
      <c r="CI14" s="223">
        <f t="shared" ref="CI14:CI60" si="12">BU14/BY14</f>
        <v>0.29570285373037347</v>
      </c>
      <c r="CK14" s="18" t="str">
        <f t="shared" ref="CK14:CK60" si="13">AX14</f>
        <v>40610</v>
      </c>
      <c r="CL14" s="18" t="str">
        <f t="shared" ref="CL14:CL60" si="14">AY14</f>
        <v>福智町</v>
      </c>
      <c r="CM14" s="18">
        <f>VLOOKUP($CK14&amp;"_"&amp;$AZ$7,データシート1!$A:$BT,MATCH("ca_太陽光発電（10kW未満）",データシート1!$A$1:$BT$1,0),0)</f>
        <v>666</v>
      </c>
      <c r="CN14" s="18">
        <f>VLOOKUP($CK14&amp;"_"&amp;$AZ$5,データシート1!$A:$BT,MATCH("ab_家庭",データシート1!$A$1:$BT$1,0),0)</f>
        <v>11072</v>
      </c>
      <c r="CO14" s="223">
        <f t="shared" ref="CO14:CO60" si="15">CM14/CN14</f>
        <v>6.0151734104046242E-2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25425</v>
      </c>
      <c r="AY15" s="18" t="str">
        <f>IF(IFERROR(比較地域マスタ!$Z8,"")=0,"",IFERROR(比較地域マスタ!$Z8,""))</f>
        <v>愛荘町</v>
      </c>
      <c r="BC15" s="844" t="str">
        <f t="shared" si="0"/>
        <v>25425</v>
      </c>
      <c r="BD15" s="1031" t="str">
        <f t="shared" si="2"/>
        <v>愛荘町</v>
      </c>
      <c r="BE15" s="34">
        <f>VLOOKUP($BC15&amp;"_"&amp;$AZ$7,データシート1!$A:$BT,MATCH("cb_"&amp;BE$12,データシート1!$A$1:$BT$1,0),0)</f>
        <v>5571.0000000000027</v>
      </c>
      <c r="BF15" s="34">
        <f>VLOOKUP($BC15&amp;"_"&amp;$AZ$7,データシート1!$A:$BT,MATCH("cb_"&amp;BF$12,データシート1!$A$1:$BT$1,0),0)</f>
        <v>21633.399999999998</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27204.400000000001</v>
      </c>
      <c r="BL15" s="36"/>
      <c r="BM15" s="844" t="str">
        <f t="shared" si="4"/>
        <v>25425</v>
      </c>
      <c r="BN15" s="1031" t="str">
        <f t="shared" si="5"/>
        <v>愛荘町</v>
      </c>
      <c r="BO15" s="34">
        <f>BE15*VLOOKUP(BO$12,別紙!$B$4:$E$10,MATCH("設備利用率",別紙!$B$4:$E$4,0),0)/100*8760/10^3</f>
        <v>6685.8685200000027</v>
      </c>
      <c r="BP15" s="34">
        <f>BF15*VLOOKUP(BP$12,別紙!$B$4:$E$10,MATCH("設備利用率",別紙!$B$4:$E$4,0),0)/100*8760/10^3</f>
        <v>28615.796183999995</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35301.664703999995</v>
      </c>
      <c r="BV15" s="36"/>
      <c r="BW15" s="33" t="str">
        <f t="shared" si="7"/>
        <v>25425</v>
      </c>
      <c r="BX15" s="33" t="str">
        <f t="shared" si="8"/>
        <v>愛荘町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152872.8401351177</v>
      </c>
      <c r="BZ15" s="36"/>
      <c r="CA15" s="33" t="str">
        <f t="shared" si="9"/>
        <v>25425</v>
      </c>
      <c r="CB15" s="33" t="str">
        <f t="shared" si="10"/>
        <v>愛荘町</v>
      </c>
      <c r="CC15" s="223">
        <f t="shared" si="11"/>
        <v>4.3734835527950239E-2</v>
      </c>
      <c r="CD15" s="223">
        <f t="shared" si="1"/>
        <v>0.18718692057207631</v>
      </c>
      <c r="CE15" s="223">
        <f t="shared" si="1"/>
        <v>0</v>
      </c>
      <c r="CF15" s="223">
        <f t="shared" si="1"/>
        <v>0</v>
      </c>
      <c r="CG15" s="223">
        <f t="shared" si="1"/>
        <v>0</v>
      </c>
      <c r="CH15" s="223">
        <f t="shared" si="1"/>
        <v>0</v>
      </c>
      <c r="CI15" s="223">
        <f t="shared" si="12"/>
        <v>0.23092175610002652</v>
      </c>
      <c r="CK15" s="18" t="str">
        <f t="shared" si="13"/>
        <v>25425</v>
      </c>
      <c r="CL15" s="18" t="str">
        <f t="shared" si="14"/>
        <v>愛荘町</v>
      </c>
      <c r="CM15" s="18">
        <f>VLOOKUP($CK15&amp;"_"&amp;$AZ$7,データシート1!$A:$BT,MATCH("ca_太陽光発電（10kW未満）",データシート1!$A$1:$BT$1,0),0)</f>
        <v>1223</v>
      </c>
      <c r="CN15" s="18">
        <f>VLOOKUP($CK15&amp;"_"&amp;$AZ$5,データシート1!$A:$BT,MATCH("ab_家庭",データシート1!$A$1:$BT$1,0),0)</f>
        <v>8491</v>
      </c>
      <c r="CO15" s="223">
        <f t="shared" si="15"/>
        <v>0.14403486044046637</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39386</v>
      </c>
      <c r="AY16" s="18" t="str">
        <f>IF(IFERROR(比較地域マスタ!$Z9,"")=0,"",IFERROR(比較地域マスタ!$Z9,""))</f>
        <v>いの町</v>
      </c>
      <c r="BC16" s="844" t="str">
        <f t="shared" si="0"/>
        <v>39386</v>
      </c>
      <c r="BD16" s="1031" t="str">
        <f t="shared" si="2"/>
        <v>いの町</v>
      </c>
      <c r="BE16" s="34">
        <f>VLOOKUP($BC16&amp;"_"&amp;$AZ$7,データシート1!$A:$BT,MATCH("cb_"&amp;BE$12,データシート1!$A$1:$BT$1,0),0)</f>
        <v>3389.9010000000035</v>
      </c>
      <c r="BF16" s="34">
        <f>VLOOKUP($BC16&amp;"_"&amp;$AZ$7,データシート1!$A:$BT,MATCH("cb_"&amp;BF$12,データシート1!$A$1:$BT$1,0),0)</f>
        <v>5247.9000000000005</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8637.8010000000031</v>
      </c>
      <c r="BL16" s="36"/>
      <c r="BM16" s="844" t="str">
        <f t="shared" si="4"/>
        <v>39386</v>
      </c>
      <c r="BN16" s="1031" t="str">
        <f t="shared" si="5"/>
        <v>いの町</v>
      </c>
      <c r="BO16" s="34">
        <f>BE16*VLOOKUP(BO$12,別紙!$B$4:$E$10,MATCH("設備利用率",別紙!$B$4:$E$4,0),0)/100*8760/10^3</f>
        <v>4068.2879881200038</v>
      </c>
      <c r="BP16" s="34">
        <f>BF16*VLOOKUP(BP$12,別紙!$B$4:$E$10,MATCH("設備利用率",別紙!$B$4:$E$4,0),0)/100*8760/10^3</f>
        <v>6941.7122040000013</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11010.000192120006</v>
      </c>
      <c r="BV16" s="36"/>
      <c r="BW16" s="33" t="str">
        <f t="shared" si="7"/>
        <v>39386</v>
      </c>
      <c r="BX16" s="33" t="str">
        <f t="shared" si="8"/>
        <v>いの町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115563.30790754373</v>
      </c>
      <c r="BZ16" s="36"/>
      <c r="CA16" s="33" t="str">
        <f t="shared" si="9"/>
        <v>39386</v>
      </c>
      <c r="CB16" s="33" t="str">
        <f t="shared" si="10"/>
        <v>いの町</v>
      </c>
      <c r="CC16" s="223">
        <f t="shared" si="11"/>
        <v>3.5203976606267035E-2</v>
      </c>
      <c r="CD16" s="223">
        <f t="shared" si="1"/>
        <v>6.0068479603869671E-2</v>
      </c>
      <c r="CE16" s="223">
        <f t="shared" si="1"/>
        <v>0</v>
      </c>
      <c r="CF16" s="223">
        <f t="shared" si="1"/>
        <v>0</v>
      </c>
      <c r="CG16" s="223">
        <f t="shared" si="1"/>
        <v>0</v>
      </c>
      <c r="CH16" s="223">
        <f t="shared" si="1"/>
        <v>0</v>
      </c>
      <c r="CI16" s="223">
        <f t="shared" si="12"/>
        <v>9.5272456210136719E-2</v>
      </c>
      <c r="CK16" s="18" t="str">
        <f t="shared" si="13"/>
        <v>39386</v>
      </c>
      <c r="CL16" s="18" t="str">
        <f t="shared" si="14"/>
        <v>いの町</v>
      </c>
      <c r="CM16" s="18">
        <f>VLOOKUP($CK16&amp;"_"&amp;$AZ$7,データシート1!$A:$BT,MATCH("ca_太陽光発電（10kW未満）",データシート1!$A$1:$BT$1,0),0)</f>
        <v>738</v>
      </c>
      <c r="CN16" s="18">
        <f>VLOOKUP($CK16&amp;"_"&amp;$AZ$5,データシート1!$A:$BT,MATCH("ab_家庭",データシート1!$A$1:$BT$1,0),0)</f>
        <v>10360</v>
      </c>
      <c r="CO16" s="223">
        <f t="shared" si="15"/>
        <v>7.1235521235521237E-2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08521</v>
      </c>
      <c r="AY17" s="18" t="str">
        <f>IF(IFERROR(比較地域マスタ!$Z10,"")=0,"",IFERROR(比較地域マスタ!$Z10,""))</f>
        <v>八千代町</v>
      </c>
      <c r="BC17" s="844" t="str">
        <f t="shared" si="0"/>
        <v>08521</v>
      </c>
      <c r="BD17" s="1031" t="str">
        <f t="shared" si="2"/>
        <v>八千代町</v>
      </c>
      <c r="BE17" s="34">
        <f>VLOOKUP($BC17&amp;"_"&amp;$AZ$7,データシート1!$A:$BT,MATCH("cb_"&amp;BE$12,データシート1!$A$1:$BT$1,0),0)</f>
        <v>2937.2000000000039</v>
      </c>
      <c r="BF17" s="34">
        <f>VLOOKUP($BC17&amp;"_"&amp;$AZ$7,データシート1!$A:$BT,MATCH("cb_"&amp;BF$12,データシート1!$A$1:$BT$1,0),0)</f>
        <v>25882.399999999998</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28819.600000000002</v>
      </c>
      <c r="BL17" s="36"/>
      <c r="BM17" s="844" t="str">
        <f t="shared" si="4"/>
        <v>08521</v>
      </c>
      <c r="BN17" s="1031" t="str">
        <f t="shared" si="5"/>
        <v>八千代町</v>
      </c>
      <c r="BO17" s="34">
        <f>BE17*VLOOKUP(BO$12,別紙!$B$4:$E$10,MATCH("設備利用率",別紙!$B$4:$E$4,0),0)/100*8760/10^3</f>
        <v>3524.9924640000045</v>
      </c>
      <c r="BP17" s="34">
        <f>BF17*VLOOKUP(BP$12,別紙!$B$4:$E$10,MATCH("設備利用率",別紙!$B$4:$E$4,0),0)/100*8760/10^3</f>
        <v>34236.203423999992</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37761.195887999995</v>
      </c>
      <c r="BV17" s="36"/>
      <c r="BW17" s="33" t="str">
        <f t="shared" si="7"/>
        <v>08521</v>
      </c>
      <c r="BX17" s="33" t="str">
        <f t="shared" si="8"/>
        <v>八千代町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189904.14916697991</v>
      </c>
      <c r="BZ17" s="36"/>
      <c r="CA17" s="33" t="str">
        <f t="shared" si="9"/>
        <v>08521</v>
      </c>
      <c r="CB17" s="33" t="str">
        <f t="shared" si="10"/>
        <v>八千代町</v>
      </c>
      <c r="CC17" s="223">
        <f t="shared" si="11"/>
        <v>1.856195601550828E-2</v>
      </c>
      <c r="CD17" s="223">
        <f t="shared" si="1"/>
        <v>0.18028149239591709</v>
      </c>
      <c r="CE17" s="223">
        <f t="shared" si="1"/>
        <v>0</v>
      </c>
      <c r="CF17" s="223">
        <f t="shared" si="1"/>
        <v>0</v>
      </c>
      <c r="CG17" s="223">
        <f t="shared" si="1"/>
        <v>0</v>
      </c>
      <c r="CH17" s="223">
        <f t="shared" si="1"/>
        <v>0</v>
      </c>
      <c r="CI17" s="223">
        <f t="shared" si="12"/>
        <v>0.19884344841142534</v>
      </c>
      <c r="CK17" s="18" t="str">
        <f t="shared" si="13"/>
        <v>08521</v>
      </c>
      <c r="CL17" s="18" t="str">
        <f t="shared" si="14"/>
        <v>八千代町</v>
      </c>
      <c r="CM17" s="18">
        <f>VLOOKUP($CK17&amp;"_"&amp;$AZ$7,データシート1!$A:$BT,MATCH("ca_太陽光発電（10kW未満）",データシート1!$A$1:$BT$1,0),0)</f>
        <v>550</v>
      </c>
      <c r="CN17" s="18">
        <f>VLOOKUP($CK17&amp;"_"&amp;$AZ$5,データシート1!$A:$BT,MATCH("ab_家庭",データシート1!$A$1:$BT$1,0),0)</f>
        <v>7909</v>
      </c>
      <c r="CO17" s="223">
        <f t="shared" si="15"/>
        <v>6.9541029207232263E-2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34215</v>
      </c>
      <c r="AY18" s="18" t="str">
        <f>IF(IFERROR(比較地域マスタ!$Z11,"")=0,"",IFERROR(比較地域マスタ!$Z11,""))</f>
        <v>江田島市</v>
      </c>
      <c r="BC18" s="844" t="str">
        <f t="shared" si="0"/>
        <v>34215</v>
      </c>
      <c r="BD18" s="1031" t="str">
        <f t="shared" si="2"/>
        <v>江田島市</v>
      </c>
      <c r="BE18" s="34">
        <f>VLOOKUP($BC18&amp;"_"&amp;$AZ$7,データシート1!$A:$BT,MATCH("cb_"&amp;BE$12,データシート1!$A$1:$BT$1,0),0)</f>
        <v>3242.5130000000004</v>
      </c>
      <c r="BF18" s="34">
        <f>VLOOKUP($BC18&amp;"_"&amp;$AZ$7,データシート1!$A:$BT,MATCH("cb_"&amp;BF$12,データシート1!$A$1:$BT$1,0),0)</f>
        <v>17015.344000000012</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20257.857000000011</v>
      </c>
      <c r="BL18" s="36"/>
      <c r="BM18" s="844" t="str">
        <f t="shared" si="4"/>
        <v>34215</v>
      </c>
      <c r="BN18" s="1031" t="str">
        <f t="shared" si="5"/>
        <v>江田島市</v>
      </c>
      <c r="BO18" s="34">
        <f>BE18*VLOOKUP(BO$12,別紙!$B$4:$E$10,MATCH("設備利用率",別紙!$B$4:$E$4,0),0)/100*8760/10^3</f>
        <v>3891.4047015599999</v>
      </c>
      <c r="BP18" s="34">
        <f>BF18*VLOOKUP(BP$12,別紙!$B$4:$E$10,MATCH("設備利用率",別紙!$B$4:$E$4,0),0)/100*8760/10^3</f>
        <v>22507.216429440017</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26398.621131000018</v>
      </c>
      <c r="BV18" s="36"/>
      <c r="BW18" s="33" t="str">
        <f t="shared" si="7"/>
        <v>34215</v>
      </c>
      <c r="BX18" s="33" t="str">
        <f t="shared" si="8"/>
        <v>江田島市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126931.33378443609</v>
      </c>
      <c r="BZ18" s="36"/>
      <c r="CA18" s="33" t="str">
        <f t="shared" si="9"/>
        <v>34215</v>
      </c>
      <c r="CB18" s="33" t="str">
        <f t="shared" si="10"/>
        <v>江田島市</v>
      </c>
      <c r="CC18" s="223">
        <f t="shared" si="11"/>
        <v>3.0657557795529533E-2</v>
      </c>
      <c r="CD18" s="223">
        <f t="shared" si="1"/>
        <v>0.17731804873068921</v>
      </c>
      <c r="CE18" s="223">
        <f t="shared" si="1"/>
        <v>0</v>
      </c>
      <c r="CF18" s="223">
        <f t="shared" si="1"/>
        <v>0</v>
      </c>
      <c r="CG18" s="223">
        <f t="shared" si="1"/>
        <v>0</v>
      </c>
      <c r="CH18" s="223">
        <f t="shared" si="1"/>
        <v>0</v>
      </c>
      <c r="CI18" s="223">
        <f t="shared" si="12"/>
        <v>0.20797560652621874</v>
      </c>
      <c r="CK18" s="18" t="str">
        <f t="shared" si="13"/>
        <v>34215</v>
      </c>
      <c r="CL18" s="18" t="str">
        <f t="shared" si="14"/>
        <v>江田島市</v>
      </c>
      <c r="CM18" s="18">
        <f>VLOOKUP($CK18&amp;"_"&amp;$AZ$7,データシート1!$A:$BT,MATCH("ca_太陽光発電（10kW未満）",データシート1!$A$1:$BT$1,0),0)</f>
        <v>728</v>
      </c>
      <c r="CN18" s="18">
        <f>VLOOKUP($CK18&amp;"_"&amp;$AZ$5,データシート1!$A:$BT,MATCH("ab_家庭",データシート1!$A$1:$BT$1,0),0)</f>
        <v>11944</v>
      </c>
      <c r="CO18" s="223">
        <f t="shared" si="15"/>
        <v>6.0951105157401209E-2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42208</v>
      </c>
      <c r="AY19" s="18" t="str">
        <f>IF(IFERROR(比較地域マスタ!$Z12,"")=0,"",IFERROR(比較地域マスタ!$Z12,""))</f>
        <v>松浦市</v>
      </c>
      <c r="BC19" s="844" t="str">
        <f t="shared" si="0"/>
        <v>42208</v>
      </c>
      <c r="BD19" s="1031" t="str">
        <f t="shared" si="2"/>
        <v>松浦市</v>
      </c>
      <c r="BE19" s="34">
        <f>VLOOKUP($BC19&amp;"_"&amp;$AZ$7,データシート1!$A:$BT,MATCH("cb_"&amp;BE$12,データシート1!$A$1:$BT$1,0),0)</f>
        <v>3623.1800000000039</v>
      </c>
      <c r="BF19" s="34">
        <f>VLOOKUP($BC19&amp;"_"&amp;$AZ$7,データシート1!$A:$BT,MATCH("cb_"&amp;BF$12,データシート1!$A$1:$BT$1,0),0)</f>
        <v>29690.1</v>
      </c>
      <c r="BG19" s="34">
        <f>VLOOKUP($BC19&amp;"_"&amp;$AZ$7,データシート1!$A:$BT,MATCH("cb_"&amp;BG$12,データシート1!$A$1:$BT$1,0),0)</f>
        <v>1200.7000000000003</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7820</v>
      </c>
      <c r="BK19" s="34">
        <f t="shared" si="3"/>
        <v>42333.979999999996</v>
      </c>
      <c r="BL19" s="36"/>
      <c r="BM19" s="844" t="str">
        <f t="shared" si="4"/>
        <v>42208</v>
      </c>
      <c r="BN19" s="1031" t="str">
        <f t="shared" si="5"/>
        <v>松浦市</v>
      </c>
      <c r="BO19" s="34">
        <f>BE19*VLOOKUP(BO$12,別紙!$B$4:$E$10,MATCH("設備利用率",別紙!$B$4:$E$4,0),0)/100*8760/10^3</f>
        <v>4348.2507816000043</v>
      </c>
      <c r="BP19" s="34">
        <f>BF19*VLOOKUP(BP$12,別紙!$B$4:$E$10,MATCH("設備利用率",別紙!$B$4:$E$4,0),0)/100*8760/10^3</f>
        <v>39272.876675999993</v>
      </c>
      <c r="BQ19" s="34">
        <f>BG19*VLOOKUP(BQ$12,別紙!$B$4:$E$10,MATCH("設備利用率",別紙!$B$4:$E$4,0),0)/100*8760/10^3</f>
        <v>2608.496736000001</v>
      </c>
      <c r="BR19" s="34">
        <f>BH19*VLOOKUP(BR$12,別紙!$B$4:$E$10,MATCH("設備利用率",別紙!$B$4:$E$4,0),0)/100*8760/10^3</f>
        <v>0</v>
      </c>
      <c r="BS19" s="34">
        <f>BI19*VLOOKUP(BS$12,別紙!$B$4:$E$10,MATCH("設備利用率",別紙!$B$4:$E$4,0),0)/100*8760/10^3</f>
        <v>0</v>
      </c>
      <c r="BT19" s="34">
        <f>BJ19*VLOOKUP(BT$12,別紙!$B$4:$E$10,MATCH("設備利用率",別紙!$B$4:$E$4,0),0)/100*8760/10^3</f>
        <v>54802.559999999998</v>
      </c>
      <c r="BU19" s="34">
        <f t="shared" si="6"/>
        <v>101032.1841936</v>
      </c>
      <c r="BV19" s="36"/>
      <c r="BW19" s="33" t="str">
        <f t="shared" si="7"/>
        <v>42208</v>
      </c>
      <c r="BX19" s="33" t="str">
        <f t="shared" si="8"/>
        <v>松浦市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149241.20662784009</v>
      </c>
      <c r="BZ19" s="36"/>
      <c r="CA19" s="33" t="str">
        <f t="shared" si="9"/>
        <v>42208</v>
      </c>
      <c r="CB19" s="33" t="str">
        <f t="shared" si="10"/>
        <v>松浦市</v>
      </c>
      <c r="CC19" s="223">
        <f t="shared" si="11"/>
        <v>2.9135725178389592E-2</v>
      </c>
      <c r="CD19" s="223">
        <f t="shared" si="1"/>
        <v>0.26315035614750826</v>
      </c>
      <c r="CE19" s="223">
        <f t="shared" si="1"/>
        <v>1.7478394841076023E-2</v>
      </c>
      <c r="CF19" s="223">
        <f t="shared" si="1"/>
        <v>0</v>
      </c>
      <c r="CG19" s="223">
        <f t="shared" si="1"/>
        <v>0</v>
      </c>
      <c r="CH19" s="223">
        <f t="shared" si="1"/>
        <v>0.3672079664744341</v>
      </c>
      <c r="CI19" s="223">
        <f t="shared" si="12"/>
        <v>0.67697244264140799</v>
      </c>
      <c r="CK19" s="18" t="str">
        <f t="shared" si="13"/>
        <v>42208</v>
      </c>
      <c r="CL19" s="18" t="str">
        <f t="shared" si="14"/>
        <v>松浦市</v>
      </c>
      <c r="CM19" s="18">
        <f>VLOOKUP($CK19&amp;"_"&amp;$AZ$7,データシート1!$A:$BT,MATCH("ca_太陽光発電（10kW未満）",データシート1!$A$1:$BT$1,0),0)</f>
        <v>718</v>
      </c>
      <c r="CN19" s="18">
        <f>VLOOKUP($CK19&amp;"_"&amp;$AZ$5,データシート1!$A:$BT,MATCH("ab_家庭",データシート1!$A$1:$BT$1,0),0)</f>
        <v>10038</v>
      </c>
      <c r="CO19" s="223">
        <f t="shared" si="15"/>
        <v>7.1528192867105003E-2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23446</v>
      </c>
      <c r="AY20" s="18" t="str">
        <f>IF(IFERROR(比較地域マスタ!$Z13,"")=0,"",IFERROR(比較地域マスタ!$Z13,""))</f>
        <v>美浜町</v>
      </c>
      <c r="BC20" s="844" t="str">
        <f t="shared" si="0"/>
        <v>23446</v>
      </c>
      <c r="BD20" s="1031" t="str">
        <f t="shared" si="2"/>
        <v>美浜町</v>
      </c>
      <c r="BE20" s="34">
        <f>VLOOKUP($BC20&amp;"_"&amp;$AZ$7,データシート1!$A:$BT,MATCH("cb_"&amp;BE$12,データシート1!$A$1:$BT$1,0),0)</f>
        <v>4006.2000000000016</v>
      </c>
      <c r="BF20" s="34">
        <f>VLOOKUP($BC20&amp;"_"&amp;$AZ$7,データシート1!$A:$BT,MATCH("cb_"&amp;BF$12,データシート1!$A$1:$BT$1,0),0)</f>
        <v>71602.8</v>
      </c>
      <c r="BG20" s="34">
        <f>VLOOKUP($BC20&amp;"_"&amp;$AZ$7,データシート1!$A:$BT,MATCH("cb_"&amp;BG$12,データシート1!$A$1:$BT$1,0),0)</f>
        <v>39.6</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75648.600000000006</v>
      </c>
      <c r="BL20" s="36"/>
      <c r="BM20" s="844" t="str">
        <f t="shared" si="4"/>
        <v>23446</v>
      </c>
      <c r="BN20" s="1031" t="str">
        <f t="shared" si="5"/>
        <v>美浜町</v>
      </c>
      <c r="BO20" s="34">
        <f>BE20*VLOOKUP(BO$12,別紙!$B$4:$E$10,MATCH("設備利用率",別紙!$B$4:$E$4,0),0)/100*8760/10^3</f>
        <v>4807.9207440000018</v>
      </c>
      <c r="BP20" s="34">
        <f>BF20*VLOOKUP(BP$12,別紙!$B$4:$E$10,MATCH("設備利用率",別紙!$B$4:$E$4,0),0)/100*8760/10^3</f>
        <v>94713.319728000002</v>
      </c>
      <c r="BQ20" s="34">
        <f>BG20*VLOOKUP(BQ$12,別紙!$B$4:$E$10,MATCH("設備利用率",別紙!$B$4:$E$4,0),0)/100*8760/10^3</f>
        <v>86.030208000000002</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99607.270680000001</v>
      </c>
      <c r="BV20" s="36"/>
      <c r="BW20" s="33" t="str">
        <f t="shared" si="7"/>
        <v>23446</v>
      </c>
      <c r="BX20" s="33" t="str">
        <f t="shared" si="8"/>
        <v>美浜町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118328.06213220625</v>
      </c>
      <c r="BZ20" s="36"/>
      <c r="CA20" s="33" t="str">
        <f t="shared" si="9"/>
        <v>23446</v>
      </c>
      <c r="CB20" s="33" t="str">
        <f t="shared" si="10"/>
        <v>美浜町</v>
      </c>
      <c r="CC20" s="223">
        <f t="shared" si="11"/>
        <v>4.0632126119230963E-2</v>
      </c>
      <c r="CD20" s="223">
        <f t="shared" si="1"/>
        <v>0.80042990666219282</v>
      </c>
      <c r="CE20" s="223">
        <f t="shared" si="1"/>
        <v>7.2704822887980432E-4</v>
      </c>
      <c r="CF20" s="223">
        <f t="shared" si="1"/>
        <v>0</v>
      </c>
      <c r="CG20" s="223">
        <f t="shared" si="1"/>
        <v>0</v>
      </c>
      <c r="CH20" s="223">
        <f t="shared" si="1"/>
        <v>0</v>
      </c>
      <c r="CI20" s="223">
        <f t="shared" si="12"/>
        <v>0.84178908101030359</v>
      </c>
      <c r="CK20" s="18" t="str">
        <f t="shared" si="13"/>
        <v>23446</v>
      </c>
      <c r="CL20" s="18" t="str">
        <f t="shared" si="14"/>
        <v>美浜町</v>
      </c>
      <c r="CM20" s="18">
        <f>VLOOKUP($CK20&amp;"_"&amp;$AZ$7,データシート1!$A:$BT,MATCH("ca_太陽光発電（10kW未満）",データシート1!$A$1:$BT$1,0),0)</f>
        <v>835</v>
      </c>
      <c r="CN20" s="18">
        <f>VLOOKUP($CK20&amp;"_"&amp;$AZ$5,データシート1!$A:$BT,MATCH("ab_家庭",データシート1!$A$1:$BT$1,0),0)</f>
        <v>9006</v>
      </c>
      <c r="CO20" s="223">
        <f t="shared" si="15"/>
        <v>9.2715967133022423E-2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25383</v>
      </c>
      <c r="AY21" s="18" t="str">
        <f>IF(IFERROR(比較地域マスタ!$Z14,"")=0,"",IFERROR(比較地域マスタ!$Z14,""))</f>
        <v>日野町</v>
      </c>
      <c r="BC21" s="844" t="str">
        <f t="shared" si="0"/>
        <v>25383</v>
      </c>
      <c r="BD21" s="1031" t="str">
        <f t="shared" si="2"/>
        <v>日野町</v>
      </c>
      <c r="BE21" s="34">
        <f>VLOOKUP($BC21&amp;"_"&amp;$AZ$7,データシート1!$A:$BT,MATCH("cb_"&amp;BE$12,データシート1!$A$1:$BT$1,0),0)</f>
        <v>4485.0000000000073</v>
      </c>
      <c r="BF21" s="34">
        <f>VLOOKUP($BC21&amp;"_"&amp;$AZ$7,データシート1!$A:$BT,MATCH("cb_"&amp;BF$12,データシート1!$A$1:$BT$1,0),0)</f>
        <v>40372.399999999965</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1176</v>
      </c>
      <c r="BK21" s="34">
        <f t="shared" si="3"/>
        <v>46033.399999999972</v>
      </c>
      <c r="BL21" s="36"/>
      <c r="BM21" s="844" t="str">
        <f t="shared" si="4"/>
        <v>25383</v>
      </c>
      <c r="BN21" s="1031" t="str">
        <f t="shared" si="5"/>
        <v>日野町</v>
      </c>
      <c r="BO21" s="34">
        <f>BE21*VLOOKUP(BO$12,別紙!$B$4:$E$10,MATCH("設備利用率",別紙!$B$4:$E$4,0),0)/100*8760/10^3</f>
        <v>5382.5382000000081</v>
      </c>
      <c r="BP21" s="34">
        <f>BF21*VLOOKUP(BP$12,別紙!$B$4:$E$10,MATCH("設備利用率",別紙!$B$4:$E$4,0),0)/100*8760/10^3</f>
        <v>53402.995823999947</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8241.4079999999994</v>
      </c>
      <c r="BU21" s="34">
        <f t="shared" si="6"/>
        <v>67026.94202399996</v>
      </c>
      <c r="BV21" s="36"/>
      <c r="BW21" s="33" t="str">
        <f t="shared" si="7"/>
        <v>25383</v>
      </c>
      <c r="BX21" s="33" t="str">
        <f t="shared" si="8"/>
        <v>日野町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361721.4391358688</v>
      </c>
      <c r="BZ21" s="36"/>
      <c r="CA21" s="33" t="str">
        <f t="shared" si="9"/>
        <v>25383</v>
      </c>
      <c r="CB21" s="33" t="str">
        <f t="shared" si="10"/>
        <v>日野町</v>
      </c>
      <c r="CC21" s="223">
        <f t="shared" si="11"/>
        <v>1.4880340553931707E-2</v>
      </c>
      <c r="CD21" s="223">
        <f t="shared" si="1"/>
        <v>0.14763569433865065</v>
      </c>
      <c r="CE21" s="223">
        <f t="shared" si="1"/>
        <v>0</v>
      </c>
      <c r="CF21" s="223">
        <f t="shared" si="1"/>
        <v>0</v>
      </c>
      <c r="CG21" s="223">
        <f t="shared" si="1"/>
        <v>0</v>
      </c>
      <c r="CH21" s="223">
        <f t="shared" si="1"/>
        <v>2.2783852733993974E-2</v>
      </c>
      <c r="CI21" s="223">
        <f t="shared" si="12"/>
        <v>0.18529988762657634</v>
      </c>
      <c r="CK21" s="18" t="str">
        <f t="shared" si="13"/>
        <v>25383</v>
      </c>
      <c r="CL21" s="18" t="str">
        <f t="shared" si="14"/>
        <v>日野町</v>
      </c>
      <c r="CM21" s="18">
        <f>VLOOKUP($CK21&amp;"_"&amp;$AZ$7,データシート1!$A:$BT,MATCH("ca_太陽光発電（10kW未満）",データシート1!$A$1:$BT$1,0),0)</f>
        <v>925</v>
      </c>
      <c r="CN21" s="18">
        <f>VLOOKUP($CK21&amp;"_"&amp;$AZ$5,データシート1!$A:$BT,MATCH("ab_家庭",データシート1!$A$1:$BT$1,0),0)</f>
        <v>8613</v>
      </c>
      <c r="CO21" s="223">
        <f t="shared" si="15"/>
        <v>0.10739579705096947</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01610</v>
      </c>
      <c r="AY22" s="18" t="str">
        <f>IF(IFERROR(比較地域マスタ!$Z15,"")=0,"",IFERROR(比較地域マスタ!$Z15,""))</f>
        <v>新ひだか町</v>
      </c>
      <c r="BC22" s="844" t="str">
        <f t="shared" si="0"/>
        <v>01610</v>
      </c>
      <c r="BD22" s="1031" t="str">
        <f t="shared" si="2"/>
        <v>新ひだか町</v>
      </c>
      <c r="BE22" s="34">
        <f>VLOOKUP($BC22&amp;"_"&amp;$AZ$7,データシート1!$A:$BT,MATCH("cb_"&amp;BE$12,データシート1!$A$1:$BT$1,0),0)</f>
        <v>1167.0289999999993</v>
      </c>
      <c r="BF22" s="34">
        <f>VLOOKUP($BC22&amp;"_"&amp;$AZ$7,データシート1!$A:$BT,MATCH("cb_"&amp;BF$12,データシート1!$A$1:$BT$1,0),0)</f>
        <v>22106.1</v>
      </c>
      <c r="BG22" s="34">
        <f>VLOOKUP($BC22&amp;"_"&amp;$AZ$7,データシート1!$A:$BT,MATCH("cb_"&amp;BG$12,データシート1!$A$1:$BT$1,0),0)</f>
        <v>19.8</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23292.928999999996</v>
      </c>
      <c r="BL22" s="36"/>
      <c r="BM22" s="844" t="str">
        <f t="shared" si="4"/>
        <v>01610</v>
      </c>
      <c r="BN22" s="1031" t="str">
        <f t="shared" si="5"/>
        <v>新ひだか町</v>
      </c>
      <c r="BO22" s="34">
        <f>BE22*VLOOKUP(BO$12,別紙!$B$4:$E$10,MATCH("設備利用率",別紙!$B$4:$E$4,0),0)/100*8760/10^3</f>
        <v>1400.5748434799989</v>
      </c>
      <c r="BP22" s="34">
        <f>BF22*VLOOKUP(BP$12,別紙!$B$4:$E$10,MATCH("設備利用率",別紙!$B$4:$E$4,0),0)/100*8760/10^3</f>
        <v>29241.064835999998</v>
      </c>
      <c r="BQ22" s="34">
        <f>BG22*VLOOKUP(BQ$12,別紙!$B$4:$E$10,MATCH("設備利用率",別紙!$B$4:$E$4,0),0)/100*8760/10^3</f>
        <v>43.015104000000001</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30684.654783479993</v>
      </c>
      <c r="BV22" s="36"/>
      <c r="BW22" s="33" t="str">
        <f t="shared" si="7"/>
        <v>01610</v>
      </c>
      <c r="BX22" s="33" t="str">
        <f t="shared" si="8"/>
        <v>新ひだか町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106104.35715936367</v>
      </c>
      <c r="BZ22" s="36"/>
      <c r="CA22" s="33" t="str">
        <f t="shared" si="9"/>
        <v>01610</v>
      </c>
      <c r="CB22" s="33" t="str">
        <f t="shared" si="10"/>
        <v>新ひだか町</v>
      </c>
      <c r="CC22" s="223">
        <f t="shared" si="11"/>
        <v>1.3199974826447537E-2</v>
      </c>
      <c r="CD22" s="223">
        <f t="shared" si="1"/>
        <v>0.27558778563712816</v>
      </c>
      <c r="CE22" s="223">
        <f t="shared" si="1"/>
        <v>4.0540374732578956E-4</v>
      </c>
      <c r="CF22" s="223">
        <f t="shared" si="1"/>
        <v>0</v>
      </c>
      <c r="CG22" s="223">
        <f t="shared" si="1"/>
        <v>0</v>
      </c>
      <c r="CH22" s="223">
        <f t="shared" si="1"/>
        <v>0</v>
      </c>
      <c r="CI22" s="223">
        <f t="shared" si="12"/>
        <v>0.28919316421090141</v>
      </c>
      <c r="CK22" s="18" t="str">
        <f t="shared" si="13"/>
        <v>01610</v>
      </c>
      <c r="CL22" s="18" t="str">
        <f t="shared" si="14"/>
        <v>新ひだか町</v>
      </c>
      <c r="CM22" s="18">
        <f>VLOOKUP($CK22&amp;"_"&amp;$AZ$7,データシート1!$A:$BT,MATCH("ca_太陽光発電（10kW未満）",データシート1!$A$1:$BT$1,0),0)</f>
        <v>202</v>
      </c>
      <c r="CN22" s="18">
        <f>VLOOKUP($CK22&amp;"_"&amp;$AZ$5,データシート1!$A:$BT,MATCH("ab_家庭",データシート1!$A$1:$BT$1,0),0)</f>
        <v>11434</v>
      </c>
      <c r="CO22" s="223">
        <f t="shared" si="15"/>
        <v>1.7666608361028513E-2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07461</v>
      </c>
      <c r="AY23" s="18" t="str">
        <f>IF(IFERROR(比較地域マスタ!$Z16,"")=0,"",IFERROR(比較地域マスタ!$Z16,""))</f>
        <v>西郷村</v>
      </c>
      <c r="BC23" s="844" t="str">
        <f t="shared" si="0"/>
        <v>07461</v>
      </c>
      <c r="BD23" s="1031" t="str">
        <f t="shared" si="2"/>
        <v>西郷村</v>
      </c>
      <c r="BE23" s="34">
        <f>VLOOKUP($BC23&amp;"_"&amp;$AZ$7,データシート1!$A:$BT,MATCH("cb_"&amp;BE$12,データシート1!$A$1:$BT$1,0),0)</f>
        <v>4172.4000000000051</v>
      </c>
      <c r="BF23" s="34">
        <f>VLOOKUP($BC23&amp;"_"&amp;$AZ$7,データシート1!$A:$BT,MATCH("cb_"&amp;BF$12,データシート1!$A$1:$BT$1,0),0)</f>
        <v>205655.3000000004</v>
      </c>
      <c r="BG23" s="34">
        <f>VLOOKUP($BC23&amp;"_"&amp;$AZ$7,データシート1!$A:$BT,MATCH("cb_"&amp;BG$12,データシート1!$A$1:$BT$1,0),0)</f>
        <v>26.200000000000003</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49.9</v>
      </c>
      <c r="BK23" s="34">
        <f t="shared" si="3"/>
        <v>209903.8000000004</v>
      </c>
      <c r="BL23" s="36"/>
      <c r="BM23" s="844" t="str">
        <f t="shared" si="4"/>
        <v>07461</v>
      </c>
      <c r="BN23" s="1031" t="str">
        <f t="shared" si="5"/>
        <v>西郷村</v>
      </c>
      <c r="BO23" s="34">
        <f>BE23*VLOOKUP(BO$12,別紙!$B$4:$E$10,MATCH("設備利用率",別紙!$B$4:$E$4,0),0)/100*8760/10^3</f>
        <v>5007.3806880000056</v>
      </c>
      <c r="BP23" s="34">
        <f>BF23*VLOOKUP(BP$12,別紙!$B$4:$E$10,MATCH("設備利用率",別紙!$B$4:$E$4,0),0)/100*8760/10^3</f>
        <v>272032.60462800052</v>
      </c>
      <c r="BQ23" s="34">
        <f>BG23*VLOOKUP(BQ$12,別紙!$B$4:$E$10,MATCH("設備利用率",別紙!$B$4:$E$4,0),0)/100*8760/10^3</f>
        <v>56.918976000000008</v>
      </c>
      <c r="BR23" s="34">
        <f>BH23*VLOOKUP(BR$12,別紙!$B$4:$E$10,MATCH("設備利用率",別紙!$B$4:$E$4,0),0)/100*8760/10^3</f>
        <v>0</v>
      </c>
      <c r="BS23" s="34">
        <f>BI23*VLOOKUP(BS$12,別紙!$B$4:$E$10,MATCH("設備利用率",別紙!$B$4:$E$4,0),0)/100*8760/10^3</f>
        <v>0</v>
      </c>
      <c r="BT23" s="34">
        <f>BJ23*VLOOKUP(BT$12,別紙!$B$4:$E$10,MATCH("設備利用率",別紙!$B$4:$E$4,0),0)/100*8760/10^3</f>
        <v>349.69920000000002</v>
      </c>
      <c r="BU23" s="34">
        <f t="shared" si="6"/>
        <v>277446.60349200049</v>
      </c>
      <c r="BV23" s="36"/>
      <c r="BW23" s="33" t="str">
        <f t="shared" si="7"/>
        <v>07461</v>
      </c>
      <c r="BX23" s="33" t="str">
        <f t="shared" si="8"/>
        <v>西郷村</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279940.83367512235</v>
      </c>
      <c r="BZ23" s="36"/>
      <c r="CA23" s="33" t="str">
        <f t="shared" si="9"/>
        <v>07461</v>
      </c>
      <c r="CB23" s="33" t="str">
        <f t="shared" si="10"/>
        <v>西郷村</v>
      </c>
      <c r="CC23" s="223">
        <f t="shared" si="11"/>
        <v>1.7887282188389794E-2</v>
      </c>
      <c r="CD23" s="223">
        <f t="shared" si="1"/>
        <v>0.97175035544725319</v>
      </c>
      <c r="CE23" s="223">
        <f t="shared" si="1"/>
        <v>2.033250214081157E-4</v>
      </c>
      <c r="CF23" s="223">
        <f t="shared" si="1"/>
        <v>0</v>
      </c>
      <c r="CG23" s="223">
        <f t="shared" si="1"/>
        <v>0</v>
      </c>
      <c r="CH23" s="223">
        <f t="shared" si="1"/>
        <v>1.249189678436958E-3</v>
      </c>
      <c r="CI23" s="223">
        <f t="shared" si="12"/>
        <v>0.99109015233548792</v>
      </c>
      <c r="CK23" s="18" t="str">
        <f t="shared" si="13"/>
        <v>07461</v>
      </c>
      <c r="CL23" s="18" t="str">
        <f t="shared" si="14"/>
        <v>西郷村</v>
      </c>
      <c r="CM23" s="18">
        <f>VLOOKUP($CK23&amp;"_"&amp;$AZ$7,データシート1!$A:$BT,MATCH("ca_太陽光発電（10kW未満）",データシート1!$A$1:$BT$1,0),0)</f>
        <v>888</v>
      </c>
      <c r="CN23" s="18">
        <f>VLOOKUP($CK23&amp;"_"&amp;$AZ$5,データシート1!$A:$BT,MATCH("ab_家庭",データシート1!$A$1:$BT$1,0),0)</f>
        <v>8562</v>
      </c>
      <c r="CO23" s="223">
        <f t="shared" si="15"/>
        <v>0.10371408549404344</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38402</v>
      </c>
      <c r="AY24" s="18" t="str">
        <f>IF(IFERROR(比較地域マスタ!$Z17,"")=0,"",IFERROR(比較地域マスタ!$Z17,""))</f>
        <v>砥部町</v>
      </c>
      <c r="BC24" s="844" t="str">
        <f t="shared" si="0"/>
        <v>38402</v>
      </c>
      <c r="BD24" s="1031" t="str">
        <f t="shared" si="2"/>
        <v>砥部町</v>
      </c>
      <c r="BE24" s="34">
        <f>VLOOKUP($BC24&amp;"_"&amp;$AZ$7,データシート1!$A:$BT,MATCH("cb_"&amp;BE$12,データシート1!$A$1:$BT$1,0),0)</f>
        <v>4048.493000000004</v>
      </c>
      <c r="BF24" s="34">
        <f>VLOOKUP($BC24&amp;"_"&amp;$AZ$7,データシート1!$A:$BT,MATCH("cb_"&amp;BF$12,データシート1!$A$1:$BT$1,0),0)</f>
        <v>8250.5000000000018</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12298.993000000006</v>
      </c>
      <c r="BL24" s="36"/>
      <c r="BM24" s="844" t="str">
        <f t="shared" si="4"/>
        <v>38402</v>
      </c>
      <c r="BN24" s="1031" t="str">
        <f t="shared" si="5"/>
        <v>砥部町</v>
      </c>
      <c r="BO24" s="34">
        <f>BE24*VLOOKUP(BO$12,別紙!$B$4:$E$10,MATCH("設備利用率",別紙!$B$4:$E$4,0),0)/100*8760/10^3</f>
        <v>4858.6774191600052</v>
      </c>
      <c r="BP24" s="34">
        <f>BF24*VLOOKUP(BP$12,別紙!$B$4:$E$10,MATCH("設備利用率",別紙!$B$4:$E$4,0),0)/100*8760/10^3</f>
        <v>10913.43138</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15772.108799160005</v>
      </c>
      <c r="BV24" s="36"/>
      <c r="BW24" s="33" t="str">
        <f t="shared" si="7"/>
        <v>38402</v>
      </c>
      <c r="BX24" s="33" t="str">
        <f t="shared" si="8"/>
        <v>砥部町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104852.59062772384</v>
      </c>
      <c r="BZ24" s="36"/>
      <c r="CA24" s="33" t="str">
        <f t="shared" si="9"/>
        <v>38402</v>
      </c>
      <c r="CB24" s="33" t="str">
        <f t="shared" si="10"/>
        <v>砥部町</v>
      </c>
      <c r="CC24" s="223">
        <f t="shared" si="11"/>
        <v>4.6338172381554237E-2</v>
      </c>
      <c r="CD24" s="223">
        <f t="shared" si="1"/>
        <v>0.10408356450388365</v>
      </c>
      <c r="CE24" s="223">
        <f t="shared" si="1"/>
        <v>0</v>
      </c>
      <c r="CF24" s="223">
        <f t="shared" si="1"/>
        <v>0</v>
      </c>
      <c r="CG24" s="223">
        <f t="shared" si="1"/>
        <v>0</v>
      </c>
      <c r="CH24" s="223">
        <f t="shared" si="1"/>
        <v>0</v>
      </c>
      <c r="CI24" s="223">
        <f t="shared" si="12"/>
        <v>0.15042173688543789</v>
      </c>
      <c r="CK24" s="18" t="str">
        <f t="shared" si="13"/>
        <v>38402</v>
      </c>
      <c r="CL24" s="18" t="str">
        <f t="shared" si="14"/>
        <v>砥部町</v>
      </c>
      <c r="CM24" s="18">
        <f>VLOOKUP($CK24&amp;"_"&amp;$AZ$7,データシート1!$A:$BT,MATCH("ca_太陽光発電（10kW未満）",データシート1!$A$1:$BT$1,0),0)</f>
        <v>833</v>
      </c>
      <c r="CN24" s="18">
        <f>VLOOKUP($CK24&amp;"_"&amp;$AZ$5,データシート1!$A:$BT,MATCH("ab_家庭",データシート1!$A$1:$BT$1,0),0)</f>
        <v>9489</v>
      </c>
      <c r="CO24" s="223">
        <f t="shared" si="15"/>
        <v>8.7785857308462431E-2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01219</v>
      </c>
      <c r="AY25" s="18" t="str">
        <f>IF(IFERROR(比較地域マスタ!$Z18,"")=0,"",IFERROR(比較地域マスタ!$Z18,""))</f>
        <v>紋別市</v>
      </c>
      <c r="BC25" s="844" t="str">
        <f t="shared" si="0"/>
        <v>01219</v>
      </c>
      <c r="BD25" s="1031" t="str">
        <f t="shared" si="2"/>
        <v>紋別市</v>
      </c>
      <c r="BE25" s="34">
        <f>VLOOKUP($BC25&amp;"_"&amp;$AZ$7,データシート1!$A:$BT,MATCH("cb_"&amp;BE$12,データシート1!$A$1:$BT$1,0),0)</f>
        <v>709.55399999999997</v>
      </c>
      <c r="BF25" s="34">
        <f>VLOOKUP($BC25&amp;"_"&amp;$AZ$7,データシート1!$A:$BT,MATCH("cb_"&amp;BF$12,データシート1!$A$1:$BT$1,0),0)</f>
        <v>36830.500000000007</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47860</v>
      </c>
      <c r="BK25" s="34">
        <f t="shared" si="3"/>
        <v>85400.054000000004</v>
      </c>
      <c r="BL25" s="36"/>
      <c r="BM25" s="844" t="str">
        <f t="shared" si="4"/>
        <v>01219</v>
      </c>
      <c r="BN25" s="1031" t="str">
        <f t="shared" si="5"/>
        <v>紋別市</v>
      </c>
      <c r="BO25" s="34">
        <f>BE25*VLOOKUP(BO$12,別紙!$B$4:$E$10,MATCH("設備利用率",別紙!$B$4:$E$4,0),0)/100*8760/10^3</f>
        <v>851.5499464799999</v>
      </c>
      <c r="BP25" s="34">
        <f>BF25*VLOOKUP(BP$12,別紙!$B$4:$E$10,MATCH("設備利用率",別紙!$B$4:$E$4,0),0)/100*8760/10^3</f>
        <v>48717.912180000007</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335402.88</v>
      </c>
      <c r="BU25" s="34">
        <f t="shared" si="6"/>
        <v>384972.34212648001</v>
      </c>
      <c r="BV25" s="36"/>
      <c r="BW25" s="33" t="str">
        <f t="shared" si="7"/>
        <v>01219</v>
      </c>
      <c r="BX25" s="33" t="str">
        <f t="shared" si="8"/>
        <v>紋別市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170724.45950937321</v>
      </c>
      <c r="BZ25" s="36"/>
      <c r="CA25" s="33" t="str">
        <f t="shared" si="9"/>
        <v>01219</v>
      </c>
      <c r="CB25" s="33" t="str">
        <f t="shared" si="10"/>
        <v>紋別市</v>
      </c>
      <c r="CC25" s="223">
        <f t="shared" si="11"/>
        <v>4.9878614284513088E-3</v>
      </c>
      <c r="CD25" s="223">
        <f t="shared" si="1"/>
        <v>0.28535988527950368</v>
      </c>
      <c r="CE25" s="223">
        <f t="shared" si="1"/>
        <v>0</v>
      </c>
      <c r="CF25" s="223">
        <f t="shared" si="1"/>
        <v>0</v>
      </c>
      <c r="CG25" s="223">
        <f t="shared" si="1"/>
        <v>0</v>
      </c>
      <c r="CH25" s="223">
        <f t="shared" si="1"/>
        <v>1.9645859823711174</v>
      </c>
      <c r="CI25" s="223">
        <f t="shared" si="12"/>
        <v>2.2549337290790725</v>
      </c>
      <c r="CK25" s="18" t="str">
        <f t="shared" si="13"/>
        <v>01219</v>
      </c>
      <c r="CL25" s="18" t="str">
        <f t="shared" si="14"/>
        <v>紋別市</v>
      </c>
      <c r="CM25" s="18">
        <f>VLOOKUP($CK25&amp;"_"&amp;$AZ$7,データシート1!$A:$BT,MATCH("ca_太陽光発電（10kW未満）",データシート1!$A$1:$BT$1,0),0)</f>
        <v>122</v>
      </c>
      <c r="CN25" s="18">
        <f>VLOOKUP($CK25&amp;"_"&amp;$AZ$5,データシート1!$A:$BT,MATCH("ab_家庭",データシート1!$A$1:$BT$1,0),0)</f>
        <v>11658</v>
      </c>
      <c r="CO25" s="223">
        <f t="shared" si="15"/>
        <v>1.0464916795333677E-2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12322</v>
      </c>
      <c r="AY26" s="18" t="str">
        <f>IF(IFERROR(比較地域マスタ!$Z19,"")=0,"",IFERROR(比較地域マスタ!$Z19,""))</f>
        <v>酒々井町</v>
      </c>
      <c r="BC26" s="844" t="str">
        <f t="shared" si="0"/>
        <v>12322</v>
      </c>
      <c r="BD26" s="1031" t="str">
        <f t="shared" si="2"/>
        <v>酒々井町</v>
      </c>
      <c r="BE26" s="34">
        <f>VLOOKUP($BC26&amp;"_"&amp;$AZ$7,データシート1!$A:$BT,MATCH("cb_"&amp;BE$12,データシート1!$A$1:$BT$1,0),0)</f>
        <v>2374.1000000000035</v>
      </c>
      <c r="BF26" s="34">
        <f>VLOOKUP($BC26&amp;"_"&amp;$AZ$7,データシート1!$A:$BT,MATCH("cb_"&amp;BF$12,データシート1!$A$1:$BT$1,0),0)</f>
        <v>14895.1</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1425</v>
      </c>
      <c r="BK26" s="34">
        <f t="shared" si="3"/>
        <v>18694.200000000004</v>
      </c>
      <c r="BL26" s="36"/>
      <c r="BM26" s="844" t="str">
        <f t="shared" si="4"/>
        <v>12322</v>
      </c>
      <c r="BN26" s="1031" t="str">
        <f t="shared" si="5"/>
        <v>酒々井町</v>
      </c>
      <c r="BO26" s="34">
        <f>BE26*VLOOKUP(BO$12,別紙!$B$4:$E$10,MATCH("設備利用率",別紙!$B$4:$E$4,0),0)/100*8760/10^3</f>
        <v>2849.2048920000043</v>
      </c>
      <c r="BP26" s="34">
        <f>BF26*VLOOKUP(BP$12,別紙!$B$4:$E$10,MATCH("設備利用率",別紙!$B$4:$E$4,0),0)/100*8760/10^3</f>
        <v>19702.642476000001</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9986.4</v>
      </c>
      <c r="BU26" s="34">
        <f t="shared" si="6"/>
        <v>32538.247368000004</v>
      </c>
      <c r="BV26" s="36"/>
      <c r="BW26" s="33" t="str">
        <f t="shared" si="7"/>
        <v>12322</v>
      </c>
      <c r="BX26" s="33" t="str">
        <f t="shared" si="8"/>
        <v>酒々井町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109219.49951629181</v>
      </c>
      <c r="BZ26" s="36"/>
      <c r="CA26" s="33" t="str">
        <f t="shared" si="9"/>
        <v>12322</v>
      </c>
      <c r="CB26" s="33" t="str">
        <f t="shared" si="10"/>
        <v>酒々井町</v>
      </c>
      <c r="CC26" s="223">
        <f t="shared" si="11"/>
        <v>2.6086961619660239E-2</v>
      </c>
      <c r="CD26" s="223">
        <f t="shared" si="1"/>
        <v>0.18039491632225474</v>
      </c>
      <c r="CE26" s="223">
        <f t="shared" si="1"/>
        <v>0</v>
      </c>
      <c r="CF26" s="223">
        <f t="shared" si="1"/>
        <v>0</v>
      </c>
      <c r="CG26" s="223">
        <f t="shared" si="1"/>
        <v>0</v>
      </c>
      <c r="CH26" s="223">
        <f t="shared" si="1"/>
        <v>9.1434222315863761E-2</v>
      </c>
      <c r="CI26" s="223">
        <f t="shared" si="12"/>
        <v>0.2979161002577787</v>
      </c>
      <c r="CK26" s="18" t="str">
        <f t="shared" si="13"/>
        <v>12322</v>
      </c>
      <c r="CL26" s="18" t="str">
        <f t="shared" si="14"/>
        <v>酒々井町</v>
      </c>
      <c r="CM26" s="18">
        <f>VLOOKUP($CK26&amp;"_"&amp;$AZ$7,データシート1!$A:$BT,MATCH("ca_太陽光発電（10kW未満）",データシート1!$A$1:$BT$1,0),0)</f>
        <v>496</v>
      </c>
      <c r="CN26" s="18">
        <f>VLOOKUP($CK26&amp;"_"&amp;$AZ$5,データシート1!$A:$BT,MATCH("ab_家庭",データシート1!$A$1:$BT$1,0),0)</f>
        <v>9915</v>
      </c>
      <c r="CO26" s="223">
        <f t="shared" si="15"/>
        <v>5.0025214321734748E-2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30401</v>
      </c>
      <c r="AY27" s="18" t="str">
        <f>IF(IFERROR(比較地域マスタ!$Z20,"")=0,"",IFERROR(比較地域マスタ!$Z20,""))</f>
        <v>白浜町</v>
      </c>
      <c r="BC27" s="844" t="str">
        <f t="shared" si="0"/>
        <v>30401</v>
      </c>
      <c r="BD27" s="1031" t="str">
        <f t="shared" si="2"/>
        <v>白浜町</v>
      </c>
      <c r="BE27" s="34">
        <f>VLOOKUP($BC27&amp;"_"&amp;$AZ$7,データシート1!$A:$BT,MATCH("cb_"&amp;BE$12,データシート1!$A$1:$BT$1,0),0)</f>
        <v>2899.1000000000013</v>
      </c>
      <c r="BF27" s="34">
        <f>VLOOKUP($BC27&amp;"_"&amp;$AZ$7,データシート1!$A:$BT,MATCH("cb_"&amp;BF$12,データシート1!$A$1:$BT$1,0),0)</f>
        <v>43640</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46539.1</v>
      </c>
      <c r="BL27" s="36"/>
      <c r="BM27" s="844" t="str">
        <f t="shared" si="4"/>
        <v>30401</v>
      </c>
      <c r="BN27" s="1031" t="str">
        <f t="shared" si="5"/>
        <v>白浜町</v>
      </c>
      <c r="BO27" s="34">
        <f>BE27*VLOOKUP(BO$12,別紙!$B$4:$E$10,MATCH("設備利用率",別紙!$B$4:$E$4,0),0)/100*8760/10^3</f>
        <v>3479.2678920000012</v>
      </c>
      <c r="BP27" s="34">
        <f>BF27*VLOOKUP(BP$12,別紙!$B$4:$E$10,MATCH("設備利用率",別紙!$B$4:$E$4,0),0)/100*8760/10^3</f>
        <v>57725.246400000004</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61204.514292000007</v>
      </c>
      <c r="BV27" s="36"/>
      <c r="BW27" s="33" t="str">
        <f t="shared" si="7"/>
        <v>30401</v>
      </c>
      <c r="BX27" s="33" t="str">
        <f t="shared" si="8"/>
        <v>白浜町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125653.76115785234</v>
      </c>
      <c r="BZ27" s="36"/>
      <c r="CA27" s="33" t="str">
        <f t="shared" si="9"/>
        <v>30401</v>
      </c>
      <c r="CB27" s="33" t="str">
        <f t="shared" si="10"/>
        <v>白浜町</v>
      </c>
      <c r="CC27" s="223">
        <f t="shared" si="11"/>
        <v>2.768932549204935E-2</v>
      </c>
      <c r="CD27" s="223">
        <f t="shared" si="1"/>
        <v>0.45939927200016523</v>
      </c>
      <c r="CE27" s="223">
        <f t="shared" si="1"/>
        <v>0</v>
      </c>
      <c r="CF27" s="223">
        <f t="shared" si="1"/>
        <v>0</v>
      </c>
      <c r="CG27" s="223">
        <f t="shared" si="1"/>
        <v>0</v>
      </c>
      <c r="CH27" s="223">
        <f t="shared" si="1"/>
        <v>0</v>
      </c>
      <c r="CI27" s="223">
        <f t="shared" si="12"/>
        <v>0.48708859749221461</v>
      </c>
      <c r="CK27" s="18" t="str">
        <f t="shared" si="13"/>
        <v>30401</v>
      </c>
      <c r="CL27" s="18" t="str">
        <f t="shared" si="14"/>
        <v>白浜町</v>
      </c>
      <c r="CM27" s="18">
        <f>VLOOKUP($CK27&amp;"_"&amp;$AZ$7,データシート1!$A:$BT,MATCH("ca_太陽光発電（10kW未満）",データシート1!$A$1:$BT$1,0),0)</f>
        <v>631</v>
      </c>
      <c r="CN27" s="18">
        <f>VLOOKUP($CK27&amp;"_"&amp;$AZ$5,データシート1!$A:$BT,MATCH("ab_家庭",データシート1!$A$1:$BT$1,0),0)</f>
        <v>11099</v>
      </c>
      <c r="CO27" s="223">
        <f t="shared" si="15"/>
        <v>5.6851968645823946E-2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18423</v>
      </c>
      <c r="AY28" s="18" t="str">
        <f>IF(IFERROR(比較地域マスタ!$Z21,"")=0,"",IFERROR(比較地域マスタ!$Z21,""))</f>
        <v>越前町</v>
      </c>
      <c r="BC28" s="844" t="str">
        <f t="shared" si="0"/>
        <v>18423</v>
      </c>
      <c r="BD28" s="1031" t="str">
        <f t="shared" si="2"/>
        <v>越前町</v>
      </c>
      <c r="BE28" s="34">
        <f>VLOOKUP($BC28&amp;"_"&amp;$AZ$7,データシート1!$A:$BT,MATCH("cb_"&amp;BE$12,データシート1!$A$1:$BT$1,0),0)</f>
        <v>979.99999999999989</v>
      </c>
      <c r="BF28" s="34">
        <f>VLOOKUP($BC28&amp;"_"&amp;$AZ$7,データシート1!$A:$BT,MATCH("cb_"&amp;BF$12,データシート1!$A$1:$BT$1,0),0)</f>
        <v>5346.5</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6326.5</v>
      </c>
      <c r="BL28" s="36"/>
      <c r="BM28" s="844" t="str">
        <f t="shared" si="4"/>
        <v>18423</v>
      </c>
      <c r="BN28" s="1031" t="str">
        <f t="shared" si="5"/>
        <v>越前町</v>
      </c>
      <c r="BO28" s="34">
        <f>BE28*VLOOKUP(BO$12,別紙!$B$4:$E$10,MATCH("設備利用率",別紙!$B$4:$E$4,0),0)/100*8760/10^3</f>
        <v>1176.1175999999998</v>
      </c>
      <c r="BP28" s="34">
        <f>BF28*VLOOKUP(BP$12,別紙!$B$4:$E$10,MATCH("設備利用率",別紙!$B$4:$E$4,0),0)/100*8760/10^3</f>
        <v>7072.1363399999991</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8248.2539399999987</v>
      </c>
      <c r="BV28" s="36"/>
      <c r="BW28" s="33" t="str">
        <f t="shared" si="7"/>
        <v>18423</v>
      </c>
      <c r="BX28" s="33" t="str">
        <f t="shared" si="8"/>
        <v>越前町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131819.97267239945</v>
      </c>
      <c r="BZ28" s="36"/>
      <c r="CA28" s="33" t="str">
        <f t="shared" si="9"/>
        <v>18423</v>
      </c>
      <c r="CB28" s="33" t="str">
        <f t="shared" si="10"/>
        <v>越前町</v>
      </c>
      <c r="CC28" s="223">
        <f t="shared" si="11"/>
        <v>8.9221502338109344E-3</v>
      </c>
      <c r="CD28" s="223">
        <f t="shared" si="1"/>
        <v>5.3649960598730784E-2</v>
      </c>
      <c r="CE28" s="223">
        <f t="shared" si="1"/>
        <v>0</v>
      </c>
      <c r="CF28" s="223">
        <f t="shared" si="1"/>
        <v>0</v>
      </c>
      <c r="CG28" s="223">
        <f t="shared" si="1"/>
        <v>0</v>
      </c>
      <c r="CH28" s="223">
        <f t="shared" si="1"/>
        <v>0</v>
      </c>
      <c r="CI28" s="223">
        <f t="shared" si="12"/>
        <v>6.2572110832541716E-2</v>
      </c>
      <c r="CK28" s="18" t="str">
        <f t="shared" si="13"/>
        <v>18423</v>
      </c>
      <c r="CL28" s="18" t="str">
        <f t="shared" si="14"/>
        <v>越前町</v>
      </c>
      <c r="CM28" s="18">
        <f>VLOOKUP($CK28&amp;"_"&amp;$AZ$7,データシート1!$A:$BT,MATCH("ca_太陽光発電（10kW未満）",データシート1!$A$1:$BT$1,0),0)</f>
        <v>189</v>
      </c>
      <c r="CN28" s="18">
        <f>VLOOKUP($CK28&amp;"_"&amp;$AZ$5,データシート1!$A:$BT,MATCH("ab_家庭",データシート1!$A$1:$BT$1,0),0)</f>
        <v>7306</v>
      </c>
      <c r="CO28" s="223">
        <f t="shared" si="15"/>
        <v>2.5869148644949356E-2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01229</v>
      </c>
      <c r="AY29" s="18" t="str">
        <f>IF(IFERROR(比較地域マスタ!$Z22,"")=0,"",IFERROR(比較地域マスタ!$Z22,""))</f>
        <v>富良野市</v>
      </c>
      <c r="BC29" s="844" t="str">
        <f t="shared" si="0"/>
        <v>01229</v>
      </c>
      <c r="BD29" s="1031" t="str">
        <f t="shared" si="2"/>
        <v>富良野市</v>
      </c>
      <c r="BE29" s="34">
        <f>VLOOKUP($BC29&amp;"_"&amp;$AZ$7,データシート1!$A:$BT,MATCH("cb_"&amp;BE$12,データシート1!$A$1:$BT$1,0),0)</f>
        <v>865.95899999999938</v>
      </c>
      <c r="BF29" s="34">
        <f>VLOOKUP($BC29&amp;"_"&amp;$AZ$7,データシート1!$A:$BT,MATCH("cb_"&amp;BF$12,データシート1!$A$1:$BT$1,0),0)</f>
        <v>1069.8999999999999</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1935.8589999999992</v>
      </c>
      <c r="BL29" s="36"/>
      <c r="BM29" s="844" t="str">
        <f t="shared" si="4"/>
        <v>01229</v>
      </c>
      <c r="BN29" s="1031" t="str">
        <f t="shared" si="5"/>
        <v>富良野市</v>
      </c>
      <c r="BO29" s="34">
        <f>BE29*VLOOKUP(BO$12,別紙!$B$4:$E$10,MATCH("設備利用率",別紙!$B$4:$E$4,0),0)/100*8760/10^3</f>
        <v>1039.2547150799992</v>
      </c>
      <c r="BP29" s="34">
        <f>BF29*VLOOKUP(BP$12,別紙!$B$4:$E$10,MATCH("設備利用率",別紙!$B$4:$E$4,0),0)/100*8760/10^3</f>
        <v>1415.220924</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2454.4756390799994</v>
      </c>
      <c r="BV29" s="36"/>
      <c r="BW29" s="33" t="str">
        <f t="shared" si="7"/>
        <v>01229</v>
      </c>
      <c r="BX29" s="33" t="str">
        <f t="shared" si="8"/>
        <v>富良野市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108460.43703276142</v>
      </c>
      <c r="BZ29" s="36"/>
      <c r="CA29" s="33" t="str">
        <f t="shared" si="9"/>
        <v>01229</v>
      </c>
      <c r="CB29" s="33" t="str">
        <f t="shared" si="10"/>
        <v>富良野市</v>
      </c>
      <c r="CC29" s="223">
        <f t="shared" si="11"/>
        <v>9.581878365159854E-3</v>
      </c>
      <c r="CD29" s="223">
        <f t="shared" ref="CD29:CD60" si="16">BP29/$BY29</f>
        <v>1.304826868411493E-2</v>
      </c>
      <c r="CE29" s="223">
        <f t="shared" ref="CE29:CE60" si="17">BQ29/$BY29</f>
        <v>0</v>
      </c>
      <c r="CF29" s="223">
        <f t="shared" ref="CF29:CF60" si="18">BR29/$BY29</f>
        <v>0</v>
      </c>
      <c r="CG29" s="223">
        <f t="shared" ref="CG29:CG60" si="19">BS29/$BY29</f>
        <v>0</v>
      </c>
      <c r="CH29" s="223">
        <f t="shared" ref="CH29:CH60" si="20">BT29/$BY29</f>
        <v>0</v>
      </c>
      <c r="CI29" s="223">
        <f t="shared" si="12"/>
        <v>2.2630147049274785E-2</v>
      </c>
      <c r="CK29" s="18" t="str">
        <f t="shared" si="13"/>
        <v>01229</v>
      </c>
      <c r="CL29" s="18" t="str">
        <f t="shared" si="14"/>
        <v>富良野市</v>
      </c>
      <c r="CM29" s="18">
        <f>VLOOKUP($CK29&amp;"_"&amp;$AZ$7,データシート1!$A:$BT,MATCH("ca_太陽光発電（10kW未満）",データシート1!$A$1:$BT$1,0),0)</f>
        <v>176</v>
      </c>
      <c r="CN29" s="18">
        <f>VLOOKUP($CK29&amp;"_"&amp;$AZ$5,データシート1!$A:$BT,MATCH("ab_家庭",データシート1!$A$1:$BT$1,0),0)</f>
        <v>10513</v>
      </c>
      <c r="CO29" s="223">
        <f t="shared" si="15"/>
        <v>1.6741177589650907E-2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47348</v>
      </c>
      <c r="AY30" s="18" t="str">
        <f>IF(IFERROR(比較地域マスタ!$Z23,"")=0,"",IFERROR(比較地域マスタ!$Z23,""))</f>
        <v>与那原町</v>
      </c>
      <c r="BC30" s="844" t="str">
        <f t="shared" si="0"/>
        <v>47348</v>
      </c>
      <c r="BD30" s="1031" t="str">
        <f t="shared" si="2"/>
        <v>与那原町</v>
      </c>
      <c r="BE30" s="34">
        <f>VLOOKUP($BC30&amp;"_"&amp;$AZ$7,データシート1!$A:$BT,MATCH("cb_"&amp;BE$12,データシート1!$A$1:$BT$1,0),0)</f>
        <v>1334.8199999999997</v>
      </c>
      <c r="BF30" s="34">
        <f>VLOOKUP($BC30&amp;"_"&amp;$AZ$7,データシート1!$A:$BT,MATCH("cb_"&amp;BF$12,データシート1!$A$1:$BT$1,0),0)</f>
        <v>2126.6</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3461.4199999999996</v>
      </c>
      <c r="BL30" s="36"/>
      <c r="BM30" s="844" t="str">
        <f t="shared" si="4"/>
        <v>47348</v>
      </c>
      <c r="BN30" s="1031" t="str">
        <f t="shared" si="5"/>
        <v>与那原町</v>
      </c>
      <c r="BO30" s="34">
        <f>BE30*VLOOKUP(BO$12,別紙!$B$4:$E$10,MATCH("設備利用率",別紙!$B$4:$E$4,0),0)/100*8760/10^3</f>
        <v>1601.9441783999996</v>
      </c>
      <c r="BP30" s="34">
        <f>BF30*VLOOKUP(BP$12,別紙!$B$4:$E$10,MATCH("設備利用率",別紙!$B$4:$E$4,0),0)/100*8760/10^3</f>
        <v>2812.9814159999996</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4414.9255943999997</v>
      </c>
      <c r="BV30" s="36"/>
      <c r="BW30" s="33" t="str">
        <f t="shared" si="7"/>
        <v>47348</v>
      </c>
      <c r="BX30" s="33" t="str">
        <f t="shared" si="8"/>
        <v>与那原町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82513.013536648461</v>
      </c>
      <c r="BZ30" s="36"/>
      <c r="CA30" s="33" t="str">
        <f t="shared" si="9"/>
        <v>47348</v>
      </c>
      <c r="CB30" s="33" t="str">
        <f t="shared" si="10"/>
        <v>与那原町</v>
      </c>
      <c r="CC30" s="223">
        <f t="shared" si="11"/>
        <v>1.9414442761668014E-2</v>
      </c>
      <c r="CD30" s="223">
        <f t="shared" si="16"/>
        <v>3.4091366869670847E-2</v>
      </c>
      <c r="CE30" s="223">
        <f t="shared" si="17"/>
        <v>0</v>
      </c>
      <c r="CF30" s="223">
        <f t="shared" si="18"/>
        <v>0</v>
      </c>
      <c r="CG30" s="223">
        <f t="shared" si="19"/>
        <v>0</v>
      </c>
      <c r="CH30" s="223">
        <f t="shared" si="20"/>
        <v>0</v>
      </c>
      <c r="CI30" s="223">
        <f t="shared" si="12"/>
        <v>5.3505809631338871E-2</v>
      </c>
      <c r="CK30" s="18" t="str">
        <f t="shared" si="13"/>
        <v>47348</v>
      </c>
      <c r="CL30" s="18" t="str">
        <f t="shared" si="14"/>
        <v>与那原町</v>
      </c>
      <c r="CM30" s="18">
        <f>VLOOKUP($CK30&amp;"_"&amp;$AZ$7,データシート1!$A:$BT,MATCH("ca_太陽光発電（10kW未満）",データシート1!$A$1:$BT$1,0),0)</f>
        <v>238</v>
      </c>
      <c r="CN30" s="18">
        <f>VLOOKUP($CK30&amp;"_"&amp;$AZ$5,データシート1!$A:$BT,MATCH("ab_家庭",データシート1!$A$1:$BT$1,0),0)</f>
        <v>8786</v>
      </c>
      <c r="CO30" s="223">
        <f t="shared" si="15"/>
        <v>2.7088549965854768E-2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17207</v>
      </c>
      <c r="AY31" s="18" t="str">
        <f>IF(IFERROR(比較地域マスタ!$Z24,"")=0,"",IFERROR(比較地域マスタ!$Z24,""))</f>
        <v>羽咋市</v>
      </c>
      <c r="BC31" s="844" t="str">
        <f t="shared" si="0"/>
        <v>17207</v>
      </c>
      <c r="BD31" s="1031" t="str">
        <f t="shared" si="2"/>
        <v>羽咋市</v>
      </c>
      <c r="BE31" s="34">
        <f>VLOOKUP($BC31&amp;"_"&amp;$AZ$7,データシート1!$A:$BT,MATCH("cb_"&amp;BE$12,データシート1!$A$1:$BT$1,0),0)</f>
        <v>1106.268</v>
      </c>
      <c r="BF31" s="34">
        <f>VLOOKUP($BC31&amp;"_"&amp;$AZ$7,データシート1!$A:$BT,MATCH("cb_"&amp;BF$12,データシート1!$A$1:$BT$1,0),0)</f>
        <v>26595.899999999998</v>
      </c>
      <c r="BG31" s="34">
        <f>VLOOKUP($BC31&amp;"_"&amp;$AZ$7,データシート1!$A:$BT,MATCH("cb_"&amp;BG$12,データシート1!$A$1:$BT$1,0),0)</f>
        <v>19.8</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27721.967999999997</v>
      </c>
      <c r="BL31" s="36"/>
      <c r="BM31" s="844" t="str">
        <f t="shared" si="4"/>
        <v>17207</v>
      </c>
      <c r="BN31" s="1031" t="str">
        <f t="shared" si="5"/>
        <v>羽咋市</v>
      </c>
      <c r="BO31" s="34">
        <f>BE31*VLOOKUP(BO$12,別紙!$B$4:$E$10,MATCH("設備利用率",別紙!$B$4:$E$4,0),0)/100*8760/10^3</f>
        <v>1327.6543521599999</v>
      </c>
      <c r="BP31" s="34">
        <f>BF31*VLOOKUP(BP$12,別紙!$B$4:$E$10,MATCH("設備利用率",別紙!$B$4:$E$4,0),0)/100*8760/10^3</f>
        <v>35179.99268399999</v>
      </c>
      <c r="BQ31" s="34">
        <f>BG31*VLOOKUP(BQ$12,別紙!$B$4:$E$10,MATCH("設備利用率",別紙!$B$4:$E$4,0),0)/100*8760/10^3</f>
        <v>43.015104000000001</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36550.662140159991</v>
      </c>
      <c r="BV31" s="36"/>
      <c r="BW31" s="33" t="str">
        <f t="shared" si="7"/>
        <v>17207</v>
      </c>
      <c r="BX31" s="33" t="str">
        <f t="shared" si="8"/>
        <v>羽咋市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133669.08805294239</v>
      </c>
      <c r="BZ31" s="36"/>
      <c r="CA31" s="33" t="str">
        <f t="shared" si="9"/>
        <v>17207</v>
      </c>
      <c r="CB31" s="33" t="str">
        <f t="shared" si="10"/>
        <v>羽咋市</v>
      </c>
      <c r="CC31" s="223">
        <f t="shared" si="11"/>
        <v>9.9323962742541884E-3</v>
      </c>
      <c r="CD31" s="223">
        <f t="shared" si="16"/>
        <v>0.2631871975521089</v>
      </c>
      <c r="CE31" s="223">
        <f t="shared" si="17"/>
        <v>3.2180292860951507E-4</v>
      </c>
      <c r="CF31" s="223">
        <f t="shared" si="18"/>
        <v>0</v>
      </c>
      <c r="CG31" s="223">
        <f t="shared" si="19"/>
        <v>0</v>
      </c>
      <c r="CH31" s="223">
        <f t="shared" si="20"/>
        <v>0</v>
      </c>
      <c r="CI31" s="223">
        <f t="shared" si="12"/>
        <v>0.27344139675497264</v>
      </c>
      <c r="CK31" s="18" t="str">
        <f t="shared" si="13"/>
        <v>17207</v>
      </c>
      <c r="CL31" s="18" t="str">
        <f t="shared" si="14"/>
        <v>羽咋市</v>
      </c>
      <c r="CM31" s="18">
        <f>VLOOKUP($CK31&amp;"_"&amp;$AZ$7,データシート1!$A:$BT,MATCH("ca_太陽光発電（10kW未満）",データシート1!$A$1:$BT$1,0),0)</f>
        <v>233</v>
      </c>
      <c r="CN31" s="18">
        <f>VLOOKUP($CK31&amp;"_"&amp;$AZ$5,データシート1!$A:$BT,MATCH("ab_家庭",データシート1!$A$1:$BT$1,0),0)</f>
        <v>8484</v>
      </c>
      <c r="CO31" s="223">
        <f t="shared" si="15"/>
        <v>2.7463460631777462E-2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12329</v>
      </c>
      <c r="AY32" s="18" t="str">
        <f>IF(IFERROR(比較地域マスタ!$Z25,"")=0,"",IFERROR(比較地域マスタ!$Z25,""))</f>
        <v>栄町</v>
      </c>
      <c r="AZ32" s="22"/>
      <c r="BA32" s="22"/>
      <c r="BB32" s="22"/>
      <c r="BC32" s="844" t="str">
        <f t="shared" si="0"/>
        <v>12329</v>
      </c>
      <c r="BD32" s="1031" t="str">
        <f t="shared" si="2"/>
        <v>栄町</v>
      </c>
      <c r="BE32" s="34">
        <f>VLOOKUP($BC32&amp;"_"&amp;$AZ$7,データシート1!$A:$BT,MATCH("cb_"&amp;BE$12,データシート1!$A$1:$BT$1,0),0)</f>
        <v>2291.3000000000025</v>
      </c>
      <c r="BF32" s="34">
        <f>VLOOKUP($BC32&amp;"_"&amp;$AZ$7,データシート1!$A:$BT,MATCH("cb_"&amp;BF$12,データシート1!$A$1:$BT$1,0),0)</f>
        <v>7404.3999999999987</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300</v>
      </c>
      <c r="BK32" s="34">
        <f t="shared" si="3"/>
        <v>9995.7000000000007</v>
      </c>
      <c r="BL32" s="36"/>
      <c r="BM32" s="844" t="str">
        <f t="shared" si="4"/>
        <v>12329</v>
      </c>
      <c r="BN32" s="1031" t="str">
        <f t="shared" si="5"/>
        <v>栄町</v>
      </c>
      <c r="BO32" s="34">
        <f>BE32*VLOOKUP(BO$12,別紙!$B$4:$E$10,MATCH("設備利用率",別紙!$B$4:$E$4,0),0)/100*8760/10^3</f>
        <v>2749.8349560000029</v>
      </c>
      <c r="BP32" s="34">
        <f>BF32*VLOOKUP(BP$12,別紙!$B$4:$E$10,MATCH("設備利用率",別紙!$B$4:$E$4,0),0)/100*8760/10^3</f>
        <v>9794.2441439999984</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2102.4</v>
      </c>
      <c r="BU32" s="34">
        <f t="shared" si="6"/>
        <v>14646.4791</v>
      </c>
      <c r="BV32" s="36"/>
      <c r="BW32" s="33" t="str">
        <f t="shared" si="7"/>
        <v>12329</v>
      </c>
      <c r="BX32" s="33" t="str">
        <f t="shared" si="8"/>
        <v>栄町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97775.862724930994</v>
      </c>
      <c r="BZ32" s="36"/>
      <c r="CA32" s="33" t="str">
        <f t="shared" si="9"/>
        <v>12329</v>
      </c>
      <c r="CB32" s="33" t="str">
        <f t="shared" si="10"/>
        <v>栄町</v>
      </c>
      <c r="CC32" s="223">
        <f t="shared" si="11"/>
        <v>2.8123862877446615E-2</v>
      </c>
      <c r="CD32" s="223">
        <f t="shared" si="16"/>
        <v>0.10017036793174366</v>
      </c>
      <c r="CE32" s="223">
        <f t="shared" si="17"/>
        <v>0</v>
      </c>
      <c r="CF32" s="223">
        <f t="shared" si="18"/>
        <v>0</v>
      </c>
      <c r="CG32" s="223">
        <f t="shared" si="19"/>
        <v>0</v>
      </c>
      <c r="CH32" s="223">
        <f t="shared" si="20"/>
        <v>2.150223931968363E-2</v>
      </c>
      <c r="CI32" s="223">
        <f t="shared" si="12"/>
        <v>0.1497964701288739</v>
      </c>
      <c r="CJ32" s="22"/>
      <c r="CK32" s="18" t="str">
        <f t="shared" si="13"/>
        <v>12329</v>
      </c>
      <c r="CL32" s="18" t="str">
        <f t="shared" si="14"/>
        <v>栄町</v>
      </c>
      <c r="CM32" s="18">
        <f>VLOOKUP($CK32&amp;"_"&amp;$AZ$7,データシート1!$A:$BT,MATCH("ca_太陽光発電（10kW未満）",データシート1!$A$1:$BT$1,0),0)</f>
        <v>485</v>
      </c>
      <c r="CN32" s="18">
        <f>VLOOKUP($CK32&amp;"_"&amp;$AZ$5,データシート1!$A:$BT,MATCH("ab_家庭",データシート1!$A$1:$BT$1,0),0)</f>
        <v>9230</v>
      </c>
      <c r="CO32" s="223">
        <f t="shared" si="15"/>
        <v>5.254604550379198E-2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39206</v>
      </c>
      <c r="AY33" s="18" t="str">
        <f>IF(IFERROR(比較地域マスタ!$Z26,"")=0,"",IFERROR(比較地域マスタ!$Z26,""))</f>
        <v>須崎市</v>
      </c>
      <c r="BC33" s="844" t="str">
        <f t="shared" si="0"/>
        <v>39206</v>
      </c>
      <c r="BD33" s="1031" t="str">
        <f t="shared" si="2"/>
        <v>須崎市</v>
      </c>
      <c r="BE33" s="34">
        <f>VLOOKUP($BC33&amp;"_"&amp;$AZ$7,データシート1!$A:$BT,MATCH("cb_"&amp;BE$12,データシート1!$A$1:$BT$1,0),0)</f>
        <v>2543.9520000000002</v>
      </c>
      <c r="BF33" s="34">
        <f>VLOOKUP($BC33&amp;"_"&amp;$AZ$7,データシート1!$A:$BT,MATCH("cb_"&amp;BF$12,データシート1!$A$1:$BT$1,0),0)</f>
        <v>8852.8220000000001</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29220.544999999998</v>
      </c>
      <c r="BK33" s="34">
        <f t="shared" si="3"/>
        <v>40617.319000000003</v>
      </c>
      <c r="BL33" s="36"/>
      <c r="BM33" s="844" t="str">
        <f t="shared" si="4"/>
        <v>39206</v>
      </c>
      <c r="BN33" s="1031" t="str">
        <f t="shared" si="5"/>
        <v>須崎市</v>
      </c>
      <c r="BO33" s="34">
        <f>BE33*VLOOKUP(BO$12,別紙!$B$4:$E$10,MATCH("設備利用率",別紙!$B$4:$E$4,0),0)/100*8760/10^3</f>
        <v>3053.0476742400001</v>
      </c>
      <c r="BP33" s="34">
        <f>BF33*VLOOKUP(BP$12,別紙!$B$4:$E$10,MATCH("設備利用率",別紙!$B$4:$E$4,0),0)/100*8760/10^3</f>
        <v>11710.158828719999</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204777.57935999997</v>
      </c>
      <c r="BU33" s="34">
        <f t="shared" si="6"/>
        <v>219540.78586295998</v>
      </c>
      <c r="BV33" s="36"/>
      <c r="BW33" s="33" t="str">
        <f t="shared" si="7"/>
        <v>39206</v>
      </c>
      <c r="BX33" s="33" t="str">
        <f t="shared" si="8"/>
        <v>須崎市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176429.6778286979</v>
      </c>
      <c r="BZ33" s="36"/>
      <c r="CA33" s="33" t="str">
        <f t="shared" si="9"/>
        <v>39206</v>
      </c>
      <c r="CB33" s="33" t="str">
        <f t="shared" si="10"/>
        <v>須崎市</v>
      </c>
      <c r="CC33" s="223">
        <f t="shared" si="11"/>
        <v>1.7304615140794607E-2</v>
      </c>
      <c r="CD33" s="223">
        <f t="shared" si="16"/>
        <v>6.6372953648364222E-2</v>
      </c>
      <c r="CE33" s="223">
        <f t="shared" si="17"/>
        <v>0</v>
      </c>
      <c r="CF33" s="223">
        <f t="shared" si="18"/>
        <v>0</v>
      </c>
      <c r="CG33" s="223">
        <f t="shared" si="19"/>
        <v>0</v>
      </c>
      <c r="CH33" s="223">
        <f t="shared" si="20"/>
        <v>1.1606753573445059</v>
      </c>
      <c r="CI33" s="223">
        <f t="shared" si="12"/>
        <v>1.2443529261336648</v>
      </c>
      <c r="CK33" s="18" t="str">
        <f t="shared" si="13"/>
        <v>39206</v>
      </c>
      <c r="CL33" s="18" t="str">
        <f t="shared" si="14"/>
        <v>須崎市</v>
      </c>
      <c r="CM33" s="18">
        <f>VLOOKUP($CK33&amp;"_"&amp;$AZ$7,データシート1!$A:$BT,MATCH("ca_太陽光発電（10kW未満）",データシート1!$A$1:$BT$1,0),0)</f>
        <v>514</v>
      </c>
      <c r="CN33" s="18">
        <f>VLOOKUP($CK33&amp;"_"&amp;$AZ$5,データシート1!$A:$BT,MATCH("ab_家庭",データシート1!$A$1:$BT$1,0),0)</f>
        <v>10652</v>
      </c>
      <c r="CO33" s="223">
        <f t="shared" si="15"/>
        <v>4.8253849042433343E-2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26465</v>
      </c>
      <c r="AY34" s="18" t="str">
        <f>IF(IFERROR(比較地域マスタ!$Z27,"")=0,"",IFERROR(比較地域マスタ!$Z27,""))</f>
        <v>与謝野町</v>
      </c>
      <c r="BC34" s="844" t="str">
        <f t="shared" si="0"/>
        <v>26465</v>
      </c>
      <c r="BD34" s="1031" t="str">
        <f t="shared" si="2"/>
        <v>与謝野町</v>
      </c>
      <c r="BE34" s="34">
        <f>VLOOKUP($BC34&amp;"_"&amp;$AZ$7,データシート1!$A:$BT,MATCH("cb_"&amp;BE$12,データシート1!$A$1:$BT$1,0),0)</f>
        <v>1759.0999999999995</v>
      </c>
      <c r="BF34" s="34">
        <f>VLOOKUP($BC34&amp;"_"&amp;$AZ$7,データシート1!$A:$BT,MATCH("cb_"&amp;BF$12,データシート1!$A$1:$BT$1,0),0)</f>
        <v>6243.7999999999993</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8002.8999999999987</v>
      </c>
      <c r="BL34" s="36"/>
      <c r="BM34" s="844" t="str">
        <f t="shared" si="4"/>
        <v>26465</v>
      </c>
      <c r="BN34" s="1031" t="str">
        <f t="shared" si="5"/>
        <v>与謝野町</v>
      </c>
      <c r="BO34" s="34">
        <f>BE34*VLOOKUP(BO$12,別紙!$B$4:$E$10,MATCH("設備利用率",別紙!$B$4:$E$4,0),0)/100*8760/10^3</f>
        <v>2111.1310919999992</v>
      </c>
      <c r="BP34" s="34">
        <f>BF34*VLOOKUP(BP$12,別紙!$B$4:$E$10,MATCH("設備利用率",別紙!$B$4:$E$4,0),0)/100*8760/10^3</f>
        <v>8259.0488879999994</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10370.179979999999</v>
      </c>
      <c r="BV34" s="36"/>
      <c r="BW34" s="33" t="str">
        <f t="shared" si="7"/>
        <v>26465</v>
      </c>
      <c r="BX34" s="33" t="str">
        <f t="shared" si="8"/>
        <v>与謝野町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92264.300319699163</v>
      </c>
      <c r="BZ34" s="36"/>
      <c r="CA34" s="33" t="str">
        <f t="shared" si="9"/>
        <v>26465</v>
      </c>
      <c r="CB34" s="33" t="str">
        <f t="shared" si="10"/>
        <v>与謝野町</v>
      </c>
      <c r="CC34" s="223">
        <f t="shared" si="11"/>
        <v>2.2881342888688833E-2</v>
      </c>
      <c r="CD34" s="223">
        <f t="shared" si="16"/>
        <v>8.9515108870734342E-2</v>
      </c>
      <c r="CE34" s="223">
        <f t="shared" si="17"/>
        <v>0</v>
      </c>
      <c r="CF34" s="223">
        <f t="shared" si="18"/>
        <v>0</v>
      </c>
      <c r="CG34" s="223">
        <f t="shared" si="19"/>
        <v>0</v>
      </c>
      <c r="CH34" s="223">
        <f t="shared" si="20"/>
        <v>0</v>
      </c>
      <c r="CI34" s="223">
        <f t="shared" si="12"/>
        <v>0.11239645175942317</v>
      </c>
      <c r="CK34" s="18" t="str">
        <f t="shared" si="13"/>
        <v>26465</v>
      </c>
      <c r="CL34" s="18" t="str">
        <f t="shared" si="14"/>
        <v>与謝野町</v>
      </c>
      <c r="CM34" s="18">
        <f>VLOOKUP($CK34&amp;"_"&amp;$AZ$7,データシート1!$A:$BT,MATCH("ca_太陽光発電（10kW未満）",データシート1!$A$1:$BT$1,0),0)</f>
        <v>362</v>
      </c>
      <c r="CN34" s="18">
        <f>VLOOKUP($CK34&amp;"_"&amp;$AZ$5,データシート1!$A:$BT,MATCH("ab_家庭",データシート1!$A$1:$BT$1,0),0)</f>
        <v>8928</v>
      </c>
      <c r="CO34" s="223">
        <f t="shared" si="15"/>
        <v>4.0546594982078854E-2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11341</v>
      </c>
      <c r="AY35" s="18" t="str">
        <f>IF(IFERROR(比較地域マスタ!$Z28,"")=0,"",IFERROR(比較地域マスタ!$Z28,""))</f>
        <v>滑川町</v>
      </c>
      <c r="BC35" s="844" t="str">
        <f t="shared" si="0"/>
        <v>11341</v>
      </c>
      <c r="BD35" s="1031" t="str">
        <f t="shared" si="2"/>
        <v>滑川町</v>
      </c>
      <c r="BE35" s="34">
        <f>VLOOKUP($BC35&amp;"_"&amp;$AZ$7,データシート1!$A:$BT,MATCH("cb_"&amp;BE$12,データシート1!$A$1:$BT$1,0),0)</f>
        <v>4223.9000000000087</v>
      </c>
      <c r="BF35" s="34">
        <f>VLOOKUP($BC35&amp;"_"&amp;$AZ$7,データシート1!$A:$BT,MATCH("cb_"&amp;BF$12,データシート1!$A$1:$BT$1,0),0)</f>
        <v>22785.799999999996</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27009.700000000004</v>
      </c>
      <c r="BL35" s="36"/>
      <c r="BM35" s="844" t="str">
        <f t="shared" si="4"/>
        <v>11341</v>
      </c>
      <c r="BN35" s="1031" t="str">
        <f t="shared" si="5"/>
        <v>滑川町</v>
      </c>
      <c r="BO35" s="34">
        <f>BE35*VLOOKUP(BO$12,別紙!$B$4:$E$10,MATCH("設備利用率",別紙!$B$4:$E$4,0),0)/100*8760/10^3</f>
        <v>5069.1868680000098</v>
      </c>
      <c r="BP35" s="34">
        <f>BF35*VLOOKUP(BP$12,別紙!$B$4:$E$10,MATCH("設備利用率",別紙!$B$4:$E$4,0),0)/100*8760/10^3</f>
        <v>30140.14480799999</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35209.331676000002</v>
      </c>
      <c r="BV35" s="36"/>
      <c r="BW35" s="33" t="str">
        <f t="shared" si="7"/>
        <v>11341</v>
      </c>
      <c r="BX35" s="33" t="str">
        <f t="shared" si="8"/>
        <v>滑川町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137714.3329320816</v>
      </c>
      <c r="BZ35" s="36"/>
      <c r="CA35" s="33" t="str">
        <f t="shared" si="9"/>
        <v>11341</v>
      </c>
      <c r="CB35" s="33" t="str">
        <f t="shared" si="10"/>
        <v>滑川町</v>
      </c>
      <c r="CC35" s="223">
        <f t="shared" si="11"/>
        <v>3.6809435590847671E-2</v>
      </c>
      <c r="CD35" s="223">
        <f t="shared" si="16"/>
        <v>0.21885989763218477</v>
      </c>
      <c r="CE35" s="223">
        <f t="shared" si="17"/>
        <v>0</v>
      </c>
      <c r="CF35" s="223">
        <f t="shared" si="18"/>
        <v>0</v>
      </c>
      <c r="CG35" s="223">
        <f t="shared" si="19"/>
        <v>0</v>
      </c>
      <c r="CH35" s="223">
        <f t="shared" si="20"/>
        <v>0</v>
      </c>
      <c r="CI35" s="223">
        <f t="shared" si="12"/>
        <v>0.25566933322303242</v>
      </c>
      <c r="CK35" s="18" t="str">
        <f t="shared" si="13"/>
        <v>11341</v>
      </c>
      <c r="CL35" s="18" t="str">
        <f t="shared" si="14"/>
        <v>滑川町</v>
      </c>
      <c r="CM35" s="18">
        <f>VLOOKUP($CK35&amp;"_"&amp;$AZ$7,データシート1!$A:$BT,MATCH("ca_太陽光発電（10kW未満）",データシート1!$A$1:$BT$1,0),0)</f>
        <v>854</v>
      </c>
      <c r="CN35" s="18">
        <f>VLOOKUP($CK35&amp;"_"&amp;$AZ$5,データシート1!$A:$BT,MATCH("ab_家庭",データシート1!$A$1:$BT$1,0),0)</f>
        <v>8235</v>
      </c>
      <c r="CO35" s="223">
        <f t="shared" si="15"/>
        <v>0.1037037037037037</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22219</v>
      </c>
      <c r="AY36" s="18" t="str">
        <f>IF(IFERROR(比較地域マスタ!$Z29,"")=0,"",IFERROR(比較地域マスタ!$Z29,""))</f>
        <v>下田市</v>
      </c>
      <c r="BC36" s="844" t="str">
        <f t="shared" si="0"/>
        <v>22219</v>
      </c>
      <c r="BD36" s="1031" t="str">
        <f t="shared" si="2"/>
        <v>下田市</v>
      </c>
      <c r="BE36" s="34">
        <f>VLOOKUP($BC36&amp;"_"&amp;$AZ$7,データシート1!$A:$BT,MATCH("cb_"&amp;BE$12,データシート1!$A$1:$BT$1,0),0)</f>
        <v>2004.9</v>
      </c>
      <c r="BF36" s="34">
        <f>VLOOKUP($BC36&amp;"_"&amp;$AZ$7,データシート1!$A:$BT,MATCH("cb_"&amp;BF$12,データシート1!$A$1:$BT$1,0),0)</f>
        <v>21490.799999999999</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110</v>
      </c>
      <c r="BJ36" s="34">
        <f>VLOOKUP($BC36&amp;"_"&amp;$AZ$7,データシート1!$A:$BT,MATCH("cb_"&amp;BJ$12,データシート1!$A$1:$BT$1,0),0)</f>
        <v>0</v>
      </c>
      <c r="BK36" s="34">
        <f t="shared" si="3"/>
        <v>23605.7</v>
      </c>
      <c r="BL36" s="36"/>
      <c r="BM36" s="844" t="str">
        <f t="shared" si="4"/>
        <v>22219</v>
      </c>
      <c r="BN36" s="1031" t="str">
        <f t="shared" si="5"/>
        <v>下田市</v>
      </c>
      <c r="BO36" s="34">
        <f>BE36*VLOOKUP(BO$12,別紙!$B$4:$E$10,MATCH("設備利用率",別紙!$B$4:$E$4,0),0)/100*8760/10^3</f>
        <v>2406.1205880000007</v>
      </c>
      <c r="BP36" s="34">
        <f>BF36*VLOOKUP(BP$12,別紙!$B$4:$E$10,MATCH("設備利用率",別紙!$B$4:$E$4,0),0)/100*8760/10^3</f>
        <v>28427.170607999997</v>
      </c>
      <c r="BQ36" s="34">
        <f>BG36*VLOOKUP(BQ$12,別紙!$B$4:$E$10,MATCH("設備利用率",別紙!$B$4:$E$4,0),0)/100*8760/10^3</f>
        <v>0</v>
      </c>
      <c r="BR36" s="34">
        <f>BH36*VLOOKUP(BR$12,別紙!$B$4:$E$10,MATCH("設備利用率",別紙!$B$4:$E$4,0),0)/100*8760/10^3</f>
        <v>0</v>
      </c>
      <c r="BS36" s="34">
        <f>BI36*VLOOKUP(BS$12,別紙!$B$4:$E$10,MATCH("設備利用率",別紙!$B$4:$E$4,0),0)/100*8760/10^3</f>
        <v>770.88</v>
      </c>
      <c r="BT36" s="34">
        <f>BJ36*VLOOKUP(BT$12,別紙!$B$4:$E$10,MATCH("設備利用率",別紙!$B$4:$E$4,0),0)/100*8760/10^3</f>
        <v>0</v>
      </c>
      <c r="BU36" s="34">
        <f t="shared" si="6"/>
        <v>31604.171195999999</v>
      </c>
      <c r="BV36" s="36"/>
      <c r="BW36" s="33" t="str">
        <f t="shared" si="7"/>
        <v>22219</v>
      </c>
      <c r="BX36" s="33" t="str">
        <f t="shared" si="8"/>
        <v>下田市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119426.85189360143</v>
      </c>
      <c r="BZ36" s="36"/>
      <c r="CA36" s="33" t="str">
        <f t="shared" si="9"/>
        <v>22219</v>
      </c>
      <c r="CB36" s="33" t="str">
        <f t="shared" si="10"/>
        <v>下田市</v>
      </c>
      <c r="CC36" s="223">
        <f t="shared" si="11"/>
        <v>2.0147232802750568E-2</v>
      </c>
      <c r="CD36" s="223">
        <f t="shared" si="16"/>
        <v>0.23802997531347511</v>
      </c>
      <c r="CE36" s="223">
        <f t="shared" si="17"/>
        <v>0</v>
      </c>
      <c r="CF36" s="223">
        <f t="shared" si="18"/>
        <v>0</v>
      </c>
      <c r="CG36" s="223">
        <f t="shared" si="19"/>
        <v>6.454829778874056E-3</v>
      </c>
      <c r="CH36" s="223">
        <f t="shared" si="20"/>
        <v>0</v>
      </c>
      <c r="CI36" s="223">
        <f t="shared" si="12"/>
        <v>0.26463203789509976</v>
      </c>
      <c r="CK36" s="18" t="str">
        <f t="shared" si="13"/>
        <v>22219</v>
      </c>
      <c r="CL36" s="18" t="str">
        <f t="shared" si="14"/>
        <v>下田市</v>
      </c>
      <c r="CM36" s="18">
        <f>VLOOKUP($CK36&amp;"_"&amp;$AZ$7,データシート1!$A:$BT,MATCH("ca_太陽光発電（10kW未満）",データシート1!$A$1:$BT$1,0),0)</f>
        <v>447</v>
      </c>
      <c r="CN36" s="18">
        <f>VLOOKUP($CK36&amp;"_"&amp;$AZ$5,データシート1!$A:$BT,MATCH("ab_家庭",データシート1!$A$1:$BT$1,0),0)</f>
        <v>10501</v>
      </c>
      <c r="CO36" s="223">
        <f t="shared" si="15"/>
        <v>4.2567374535758498E-2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45401</v>
      </c>
      <c r="AY37" s="18" t="str">
        <f>IF(IFERROR(比較地域マスタ!$Z30,"")=0,"",IFERROR(比較地域マスタ!$Z30,""))</f>
        <v>高鍋町</v>
      </c>
      <c r="BC37" s="844" t="str">
        <f t="shared" si="0"/>
        <v>45401</v>
      </c>
      <c r="BD37" s="1031" t="str">
        <f t="shared" si="2"/>
        <v>高鍋町</v>
      </c>
      <c r="BE37" s="34">
        <f>VLOOKUP($BC37&amp;"_"&amp;$AZ$7,データシート1!$A:$BT,MATCH("cb_"&amp;BE$12,データシート1!$A$1:$BT$1,0),0)</f>
        <v>5601.4700000000093</v>
      </c>
      <c r="BF37" s="34">
        <f>VLOOKUP($BC37&amp;"_"&amp;$AZ$7,データシート1!$A:$BT,MATCH("cb_"&amp;BF$12,データシート1!$A$1:$BT$1,0),0)</f>
        <v>31114.180000000095</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36715.650000000103</v>
      </c>
      <c r="BL37" s="36"/>
      <c r="BM37" s="844" t="str">
        <f t="shared" si="4"/>
        <v>45401</v>
      </c>
      <c r="BN37" s="1031" t="str">
        <f t="shared" si="5"/>
        <v>高鍋町</v>
      </c>
      <c r="BO37" s="34">
        <f>BE37*VLOOKUP(BO$12,別紙!$B$4:$E$10,MATCH("設備利用率",別紙!$B$4:$E$4,0),0)/100*8760/10^3</f>
        <v>6722.4361764000105</v>
      </c>
      <c r="BP37" s="34">
        <f>BF37*VLOOKUP(BP$12,別紙!$B$4:$E$10,MATCH("設備利用率",別紙!$B$4:$E$4,0),0)/100*8760/10^3</f>
        <v>41156.592736800128</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47879.028913200142</v>
      </c>
      <c r="BV37" s="36"/>
      <c r="BW37" s="33" t="str">
        <f t="shared" si="7"/>
        <v>45401</v>
      </c>
      <c r="BX37" s="33" t="str">
        <f t="shared" si="8"/>
        <v>高鍋町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163731.87039539858</v>
      </c>
      <c r="BZ37" s="36"/>
      <c r="CA37" s="33" t="str">
        <f t="shared" si="9"/>
        <v>45401</v>
      </c>
      <c r="CB37" s="33" t="str">
        <f t="shared" si="10"/>
        <v>高鍋町</v>
      </c>
      <c r="CC37" s="223">
        <f t="shared" si="11"/>
        <v>4.1057591049109117E-2</v>
      </c>
      <c r="CD37" s="223">
        <f t="shared" si="16"/>
        <v>0.2513658009122503</v>
      </c>
      <c r="CE37" s="223">
        <f t="shared" si="17"/>
        <v>0</v>
      </c>
      <c r="CF37" s="223">
        <f t="shared" si="18"/>
        <v>0</v>
      </c>
      <c r="CG37" s="223">
        <f t="shared" si="19"/>
        <v>0</v>
      </c>
      <c r="CH37" s="223">
        <f t="shared" si="20"/>
        <v>0</v>
      </c>
      <c r="CI37" s="223">
        <f t="shared" si="12"/>
        <v>0.29242339196135941</v>
      </c>
      <c r="CK37" s="18" t="str">
        <f t="shared" si="13"/>
        <v>45401</v>
      </c>
      <c r="CL37" s="18" t="str">
        <f t="shared" si="14"/>
        <v>高鍋町</v>
      </c>
      <c r="CM37" s="18">
        <f>VLOOKUP($CK37&amp;"_"&amp;$AZ$7,データシート1!$A:$BT,MATCH("ca_太陽光発電（10kW未満）",データシート1!$A$1:$BT$1,0),0)</f>
        <v>1043</v>
      </c>
      <c r="CN37" s="18">
        <f>VLOOKUP($CK37&amp;"_"&amp;$AZ$5,データシート1!$A:$BT,MATCH("ab_家庭",データシート1!$A$1:$BT$1,0),0)</f>
        <v>9611</v>
      </c>
      <c r="CO37" s="223">
        <f t="shared" si="15"/>
        <v>0.10852148579752367</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06428</v>
      </c>
      <c r="AY38" s="18" t="str">
        <f>IF(IFERROR(比較地域マスタ!$Z31,"")=0,"",IFERROR(比較地域マスタ!$Z31,""))</f>
        <v>庄内町</v>
      </c>
      <c r="BC38" s="844" t="str">
        <f t="shared" si="0"/>
        <v>06428</v>
      </c>
      <c r="BD38" s="1031" t="str">
        <f t="shared" si="2"/>
        <v>庄内町</v>
      </c>
      <c r="BE38" s="34">
        <f>VLOOKUP($BC38&amp;"_"&amp;$AZ$7,データシート1!$A:$BT,MATCH("cb_"&amp;BE$12,データシート1!$A$1:$BT$1,0),0)</f>
        <v>1527.5000000000007</v>
      </c>
      <c r="BF38" s="34">
        <f>VLOOKUP($BC38&amp;"_"&amp;$AZ$7,データシート1!$A:$BT,MATCH("cb_"&amp;BF$12,データシート1!$A$1:$BT$1,0),0)</f>
        <v>3665.9</v>
      </c>
      <c r="BG38" s="34">
        <f>VLOOKUP($BC38&amp;"_"&amp;$AZ$7,データシート1!$A:$BT,MATCH("cb_"&amp;BG$12,データシート1!$A$1:$BT$1,0),0)</f>
        <v>31829.5</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37022.9</v>
      </c>
      <c r="BL38" s="36"/>
      <c r="BM38" s="844" t="str">
        <f t="shared" si="4"/>
        <v>06428</v>
      </c>
      <c r="BN38" s="1031" t="str">
        <f t="shared" si="5"/>
        <v>庄内町</v>
      </c>
      <c r="BO38" s="34">
        <f>BE38*VLOOKUP(BO$12,別紙!$B$4:$E$10,MATCH("設備利用率",別紙!$B$4:$E$4,0),0)/100*8760/10^3</f>
        <v>1833.1833000000006</v>
      </c>
      <c r="BP38" s="34">
        <f>BF38*VLOOKUP(BP$12,別紙!$B$4:$E$10,MATCH("設備利用率",別紙!$B$4:$E$4,0),0)/100*8760/10^3</f>
        <v>4849.1058839999996</v>
      </c>
      <c r="BQ38" s="34">
        <f>BG38*VLOOKUP(BQ$12,別紙!$B$4:$E$10,MATCH("設備利用率",別紙!$B$4:$E$4,0),0)/100*8760/10^3</f>
        <v>69148.952160000001</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75831.241343999995</v>
      </c>
      <c r="BV38" s="36"/>
      <c r="BW38" s="33" t="str">
        <f t="shared" si="7"/>
        <v>06428</v>
      </c>
      <c r="BX38" s="33" t="str">
        <f t="shared" si="8"/>
        <v>庄内町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91740.886616695629</v>
      </c>
      <c r="BZ38" s="36"/>
      <c r="CA38" s="33" t="str">
        <f t="shared" si="9"/>
        <v>06428</v>
      </c>
      <c r="CB38" s="33" t="str">
        <f t="shared" si="10"/>
        <v>庄内町</v>
      </c>
      <c r="CC38" s="223">
        <f t="shared" si="11"/>
        <v>1.9982184253998538E-2</v>
      </c>
      <c r="CD38" s="223">
        <f t="shared" si="16"/>
        <v>5.2856540445920724E-2</v>
      </c>
      <c r="CE38" s="223">
        <f t="shared" si="17"/>
        <v>0.75374192151545882</v>
      </c>
      <c r="CF38" s="223">
        <f t="shared" si="18"/>
        <v>0</v>
      </c>
      <c r="CG38" s="223">
        <f t="shared" si="19"/>
        <v>0</v>
      </c>
      <c r="CH38" s="223">
        <f t="shared" si="20"/>
        <v>0</v>
      </c>
      <c r="CI38" s="223">
        <f t="shared" si="12"/>
        <v>0.82658064621537797</v>
      </c>
      <c r="CK38" s="18" t="str">
        <f t="shared" si="13"/>
        <v>06428</v>
      </c>
      <c r="CL38" s="18" t="str">
        <f t="shared" si="14"/>
        <v>庄内町</v>
      </c>
      <c r="CM38" s="18">
        <f>VLOOKUP($CK38&amp;"_"&amp;$AZ$7,データシート1!$A:$BT,MATCH("ca_太陽光発電（10kW未満）",データシート1!$A$1:$BT$1,0),0)</f>
        <v>309</v>
      </c>
      <c r="CN38" s="18">
        <f>VLOOKUP($CK38&amp;"_"&amp;$AZ$5,データシート1!$A:$BT,MATCH("ab_家庭",データシート1!$A$1:$BT$1,0),0)</f>
        <v>7115</v>
      </c>
      <c r="CO38" s="223">
        <f t="shared" si="15"/>
        <v>4.3429374560787069E-2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44208</v>
      </c>
      <c r="AY39" s="18" t="str">
        <f>IF(IFERROR(比較地域マスタ!$Z32,"")=0,"",IFERROR(比較地域マスタ!$Z32,""))</f>
        <v>竹田市</v>
      </c>
      <c r="BC39" s="844" t="str">
        <f t="shared" si="0"/>
        <v>44208</v>
      </c>
      <c r="BD39" s="1031" t="str">
        <f t="shared" si="2"/>
        <v>竹田市</v>
      </c>
      <c r="BE39" s="34">
        <f>VLOOKUP($BC39&amp;"_"&amp;$AZ$7,データシート1!$A:$BT,MATCH("cb_"&amp;BE$12,データシート1!$A$1:$BT$1,0),0)</f>
        <v>4663.3400000000029</v>
      </c>
      <c r="BF39" s="34">
        <f>VLOOKUP($BC39&amp;"_"&amp;$AZ$7,データシート1!$A:$BT,MATCH("cb_"&amp;BF$12,データシート1!$A$1:$BT$1,0),0)</f>
        <v>37993.280000000021</v>
      </c>
      <c r="BG39" s="34">
        <f>VLOOKUP($BC39&amp;"_"&amp;$AZ$7,データシート1!$A:$BT,MATCH("cb_"&amp;BG$12,データシート1!$A$1:$BT$1,0),0)</f>
        <v>19.8</v>
      </c>
      <c r="BH39" s="34">
        <f>VLOOKUP($BC39&amp;"_"&amp;$AZ$7,データシート1!$A:$BT,MATCH("cb_"&amp;BH$12,データシート1!$A$1:$BT$1,0),0)</f>
        <v>9353</v>
      </c>
      <c r="BI39" s="34">
        <f>VLOOKUP($BC39&amp;"_"&amp;$AZ$7,データシート1!$A:$BT,MATCH("cb_"&amp;BI$12,データシート1!$A$1:$BT$1,0),0)</f>
        <v>0</v>
      </c>
      <c r="BJ39" s="34">
        <f>VLOOKUP($BC39&amp;"_"&amp;$AZ$7,データシート1!$A:$BT,MATCH("cb_"&amp;BJ$12,データシート1!$A$1:$BT$1,0),0)</f>
        <v>0</v>
      </c>
      <c r="BK39" s="34">
        <f t="shared" si="3"/>
        <v>52029.420000000027</v>
      </c>
      <c r="BL39" s="36"/>
      <c r="BM39" s="844" t="str">
        <f t="shared" si="4"/>
        <v>44208</v>
      </c>
      <c r="BN39" s="1031" t="str">
        <f t="shared" si="5"/>
        <v>竹田市</v>
      </c>
      <c r="BO39" s="34">
        <f>BE39*VLOOKUP(BO$12,別紙!$B$4:$E$10,MATCH("設備利用率",別紙!$B$4:$E$4,0),0)/100*8760/10^3</f>
        <v>5596.5676008000037</v>
      </c>
      <c r="BP39" s="34">
        <f>BF39*VLOOKUP(BP$12,別紙!$B$4:$E$10,MATCH("設備利用率",別紙!$B$4:$E$4,0),0)/100*8760/10^3</f>
        <v>50255.991052800025</v>
      </c>
      <c r="BQ39" s="34">
        <f>BG39*VLOOKUP(BQ$12,別紙!$B$4:$E$10,MATCH("設備利用率",別紙!$B$4:$E$4,0),0)/100*8760/10^3</f>
        <v>43.015104000000001</v>
      </c>
      <c r="BR39" s="34">
        <f>BH39*VLOOKUP(BR$12,別紙!$B$4:$E$10,MATCH("設備利用率",別紙!$B$4:$E$4,0),0)/100*8760/10^3</f>
        <v>49159.368000000002</v>
      </c>
      <c r="BS39" s="34">
        <f>BI39*VLOOKUP(BS$12,別紙!$B$4:$E$10,MATCH("設備利用率",別紙!$B$4:$E$4,0),0)/100*8760/10^3</f>
        <v>0</v>
      </c>
      <c r="BT39" s="34">
        <f>BJ39*VLOOKUP(BT$12,別紙!$B$4:$E$10,MATCH("設備利用率",別紙!$B$4:$E$4,0),0)/100*8760/10^3</f>
        <v>0</v>
      </c>
      <c r="BU39" s="34">
        <f t="shared" si="6"/>
        <v>105054.94175760003</v>
      </c>
      <c r="BV39" s="36"/>
      <c r="BW39" s="33" t="str">
        <f t="shared" si="7"/>
        <v>44208</v>
      </c>
      <c r="BX39" s="33" t="str">
        <f t="shared" si="8"/>
        <v>竹田市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111710.62503858846</v>
      </c>
      <c r="BZ39" s="36"/>
      <c r="CA39" s="33" t="str">
        <f t="shared" si="9"/>
        <v>44208</v>
      </c>
      <c r="CB39" s="33" t="str">
        <f t="shared" si="10"/>
        <v>竹田市</v>
      </c>
      <c r="CC39" s="223">
        <f t="shared" si="11"/>
        <v>5.0098794083971582E-2</v>
      </c>
      <c r="CD39" s="223">
        <f t="shared" si="16"/>
        <v>0.44987655413654681</v>
      </c>
      <c r="CE39" s="223">
        <f t="shared" si="17"/>
        <v>3.8505830564587024E-4</v>
      </c>
      <c r="CF39" s="223">
        <f t="shared" si="18"/>
        <v>0.44005991357598051</v>
      </c>
      <c r="CG39" s="223">
        <f t="shared" si="19"/>
        <v>0</v>
      </c>
      <c r="CH39" s="223">
        <f t="shared" si="20"/>
        <v>0</v>
      </c>
      <c r="CI39" s="223">
        <f t="shared" si="12"/>
        <v>0.94042032010214471</v>
      </c>
      <c r="CK39" s="18" t="str">
        <f t="shared" si="13"/>
        <v>44208</v>
      </c>
      <c r="CL39" s="18" t="str">
        <f t="shared" si="14"/>
        <v>竹田市</v>
      </c>
      <c r="CM39" s="18">
        <f>VLOOKUP($CK39&amp;"_"&amp;$AZ$7,データシート1!$A:$BT,MATCH("ca_太陽光発電（10kW未満）",データシート1!$A$1:$BT$1,0),0)</f>
        <v>924</v>
      </c>
      <c r="CN39" s="18">
        <f>VLOOKUP($CK39&amp;"_"&amp;$AZ$5,データシート1!$A:$BT,MATCH("ab_家庭",データシート1!$A$1:$BT$1,0),0)</f>
        <v>9937</v>
      </c>
      <c r="CO39" s="223">
        <f t="shared" si="15"/>
        <v>9.2985810606822983E-2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21207</v>
      </c>
      <c r="AY40" s="18" t="str">
        <f>IF(IFERROR(比較地域マスタ!$Z33,"")=0,"",IFERROR(比較地域マスタ!$Z33,""))</f>
        <v>美濃市</v>
      </c>
      <c r="BC40" s="844" t="str">
        <f t="shared" si="0"/>
        <v>21207</v>
      </c>
      <c r="BD40" s="1031" t="str">
        <f t="shared" si="2"/>
        <v>美濃市</v>
      </c>
      <c r="BE40" s="34">
        <f>VLOOKUP($BC40&amp;"_"&amp;$AZ$7,データシート1!$A:$BT,MATCH("cb_"&amp;BE$12,データシート1!$A$1:$BT$1,0),0)</f>
        <v>3172.6000000000022</v>
      </c>
      <c r="BF40" s="34">
        <f>VLOOKUP($BC40&amp;"_"&amp;$AZ$7,データシート1!$A:$BT,MATCH("cb_"&amp;BF$12,データシート1!$A$1:$BT$1,0),0)</f>
        <v>19278.099999999999</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22450.7</v>
      </c>
      <c r="BL40" s="36"/>
      <c r="BM40" s="844" t="str">
        <f t="shared" si="4"/>
        <v>21207</v>
      </c>
      <c r="BN40" s="1031" t="str">
        <f t="shared" si="5"/>
        <v>美濃市</v>
      </c>
      <c r="BO40" s="34">
        <f>BE40*VLOOKUP(BO$12,別紙!$B$4:$E$10,MATCH("設備利用率",別紙!$B$4:$E$4,0),0)/100*8760/10^3</f>
        <v>3807.5007120000023</v>
      </c>
      <c r="BP40" s="34">
        <f>BF40*VLOOKUP(BP$12,別紙!$B$4:$E$10,MATCH("設備利用率",別紙!$B$4:$E$4,0),0)/100*8760/10^3</f>
        <v>25500.299556000002</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29307.800268000003</v>
      </c>
      <c r="BV40" s="36"/>
      <c r="BW40" s="33" t="str">
        <f t="shared" si="7"/>
        <v>21207</v>
      </c>
      <c r="BX40" s="33" t="str">
        <f t="shared" si="8"/>
        <v>美濃市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193631.32566232732</v>
      </c>
      <c r="BZ40" s="36"/>
      <c r="CA40" s="33" t="str">
        <f t="shared" si="9"/>
        <v>21207</v>
      </c>
      <c r="CB40" s="33" t="str">
        <f t="shared" si="10"/>
        <v>美濃市</v>
      </c>
      <c r="CC40" s="223">
        <f t="shared" si="11"/>
        <v>1.9663660820253243E-2</v>
      </c>
      <c r="CD40" s="223">
        <f t="shared" si="16"/>
        <v>0.1316951142526899</v>
      </c>
      <c r="CE40" s="223">
        <f t="shared" si="17"/>
        <v>0</v>
      </c>
      <c r="CF40" s="223">
        <f t="shared" si="18"/>
        <v>0</v>
      </c>
      <c r="CG40" s="223">
        <f t="shared" si="19"/>
        <v>0</v>
      </c>
      <c r="CH40" s="223">
        <f t="shared" si="20"/>
        <v>0</v>
      </c>
      <c r="CI40" s="223">
        <f t="shared" si="12"/>
        <v>0.15135877507294312</v>
      </c>
      <c r="CK40" s="18" t="str">
        <f t="shared" si="13"/>
        <v>21207</v>
      </c>
      <c r="CL40" s="18" t="str">
        <f t="shared" si="14"/>
        <v>美濃市</v>
      </c>
      <c r="CM40" s="18">
        <f>VLOOKUP($CK40&amp;"_"&amp;$AZ$7,データシート1!$A:$BT,MATCH("ca_太陽光発電（10kW未満）",データシート1!$A$1:$BT$1,0),0)</f>
        <v>643</v>
      </c>
      <c r="CN40" s="18">
        <f>VLOOKUP($CK40&amp;"_"&amp;$AZ$5,データシート1!$A:$BT,MATCH("ab_家庭",データシート1!$A$1:$BT$1,0),0)</f>
        <v>8167</v>
      </c>
      <c r="CO40" s="223">
        <f t="shared" si="15"/>
        <v>7.8731480347740912E-2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40544</v>
      </c>
      <c r="AY41" s="18" t="str">
        <f>IF(IFERROR(比較地域マスタ!$Z34,"")=0,"",IFERROR(比較地域マスタ!$Z34,""))</f>
        <v>広川町</v>
      </c>
      <c r="BC41" s="844" t="str">
        <f t="shared" si="0"/>
        <v>40544</v>
      </c>
      <c r="BD41" s="1031" t="str">
        <f t="shared" si="2"/>
        <v>広川町</v>
      </c>
      <c r="BE41" s="34">
        <f>VLOOKUP($BC41&amp;"_"&amp;$AZ$7,データシート1!$A:$BT,MATCH("cb_"&amp;BE$12,データシート1!$A$1:$BT$1,0),0)</f>
        <v>5660.0450000000073</v>
      </c>
      <c r="BF41" s="34">
        <f>VLOOKUP($BC41&amp;"_"&amp;$AZ$7,データシート1!$A:$BT,MATCH("cb_"&amp;BF$12,データシート1!$A$1:$BT$1,0),0)</f>
        <v>17449.400000000001</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23109.445000000007</v>
      </c>
      <c r="BL41" s="36"/>
      <c r="BM41" s="844" t="str">
        <f t="shared" si="4"/>
        <v>40544</v>
      </c>
      <c r="BN41" s="1031" t="str">
        <f t="shared" si="5"/>
        <v>広川町</v>
      </c>
      <c r="BO41" s="34">
        <f>BE41*VLOOKUP(BO$12,別紙!$B$4:$E$10,MATCH("設備利用率",別紙!$B$4:$E$4,0),0)/100*8760/10^3</f>
        <v>6792.733205400008</v>
      </c>
      <c r="BP41" s="34">
        <f>BF41*VLOOKUP(BP$12,別紙!$B$4:$E$10,MATCH("設備利用率",別紙!$B$4:$E$4,0),0)/100*8760/10^3</f>
        <v>23081.368343999995</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29874.101549400002</v>
      </c>
      <c r="BV41" s="36"/>
      <c r="BW41" s="33" t="str">
        <f t="shared" si="7"/>
        <v>40544</v>
      </c>
      <c r="BX41" s="33" t="str">
        <f t="shared" si="8"/>
        <v>広川町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144937.91152762427</v>
      </c>
      <c r="BZ41" s="36"/>
      <c r="CA41" s="33" t="str">
        <f t="shared" si="9"/>
        <v>40544</v>
      </c>
      <c r="CB41" s="33" t="str">
        <f t="shared" si="10"/>
        <v>広川町</v>
      </c>
      <c r="CC41" s="223">
        <f t="shared" si="11"/>
        <v>4.6866503965771272E-2</v>
      </c>
      <c r="CD41" s="223">
        <f t="shared" si="16"/>
        <v>0.15925004093632761</v>
      </c>
      <c r="CE41" s="223">
        <f t="shared" si="17"/>
        <v>0</v>
      </c>
      <c r="CF41" s="223">
        <f t="shared" si="18"/>
        <v>0</v>
      </c>
      <c r="CG41" s="223">
        <f t="shared" si="19"/>
        <v>0</v>
      </c>
      <c r="CH41" s="223">
        <f t="shared" si="20"/>
        <v>0</v>
      </c>
      <c r="CI41" s="223">
        <f t="shared" si="12"/>
        <v>0.20611654490209888</v>
      </c>
      <c r="CK41" s="18" t="str">
        <f t="shared" si="13"/>
        <v>40544</v>
      </c>
      <c r="CL41" s="18" t="str">
        <f t="shared" si="14"/>
        <v>広川町</v>
      </c>
      <c r="CM41" s="18">
        <f>VLOOKUP($CK41&amp;"_"&amp;$AZ$7,データシート1!$A:$BT,MATCH("ca_太陽光発電（10kW未満）",データシート1!$A$1:$BT$1,0),0)</f>
        <v>1087</v>
      </c>
      <c r="CN41" s="18">
        <f>VLOOKUP($CK41&amp;"_"&amp;$AZ$5,データシート1!$A:$BT,MATCH("ab_家庭",データシート1!$A$1:$BT$1,0),0)</f>
        <v>8092</v>
      </c>
      <c r="CO41" s="223">
        <f t="shared" si="15"/>
        <v>0.13433020266930301</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01647</v>
      </c>
      <c r="AY72" s="18" t="str">
        <f>IF(IFERROR(比較地域マスタ!$AE7,"")=0,"",IFERROR(比較地域マスタ!$AE7,""))</f>
        <v>足寄町</v>
      </c>
      <c r="AZ72" s="16"/>
      <c r="BA72" s="22">
        <v>1</v>
      </c>
      <c r="BB72" s="22">
        <v>1</v>
      </c>
      <c r="BC72" s="18" t="str">
        <f>AX72</f>
        <v>01647</v>
      </c>
      <c r="BD72" s="18" t="str">
        <f>AY72</f>
        <v>足寄町</v>
      </c>
      <c r="BE72" s="33">
        <f>VLOOKUP(BC72&amp;"_"&amp;$AZ$9,データシート3!A:AB,MATCH("ea_"&amp;"太陽光（建物系）"&amp;"_年間発電",データシート3!$A$1:$AB$1,0),0)/10^3+VLOOKUP(BC72&amp;"_"&amp;$AZ$9,データシート3!A:AB,MATCH("ea_"&amp;"太陽光（土地系）"&amp;"_年間発電",データシート3!$A$1:$AB$1,0),0)/10^3</f>
        <v>5789704.4139999999</v>
      </c>
      <c r="BF72" s="33">
        <f>VLOOKUP(BC72&amp;"_"&amp;$AZ$9,データシート3!A:AB,MATCH("ea_"&amp;"風力（陸上）"&amp;"_年間発電",データシート3!$A$1:$AB$1,0),0)/10^3</f>
        <v>8958639.4409999996</v>
      </c>
      <c r="BG72" s="33">
        <f>VLOOKUP(BC72&amp;"_"&amp;$AZ$9,データシート3!A:AB,MATCH("ea_"&amp;"中小水（河川）"&amp;"_年間発電",データシート3!$A$1:$AB$1,0),0)/10^3+VLOOKUP(BC72&amp;"_"&amp;$AZ$9,データシート3!A:AB,MATCH("ea_"&amp;"中小水（農業用水路）"&amp;"_年間発電",データシート3!$A$1:$AB$1,0),0)/10^3</f>
        <v>81203.334000000003</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33291.364000000001</v>
      </c>
      <c r="BI72" s="33">
        <f>SUM(BE72:BH72)</f>
        <v>14862838.553000001</v>
      </c>
      <c r="BJ72" s="33">
        <f>(VLOOKUP($BC72&amp;"_"&amp;$AZ$8,データシート3!$A:$AN,MATCH("da_合計",データシート3!$A$1:$AN$1,0),0))/10^3</f>
        <v>32867.437045062739</v>
      </c>
      <c r="BK72" s="33">
        <f t="shared" ref="BK72:BK103" si="21">BI72-BJ72</f>
        <v>14829971.115954939</v>
      </c>
      <c r="BL72" s="33">
        <f t="shared" ref="BL72:BL103" si="22">IF(BK72&gt;0,0,BK72)</f>
        <v>0</v>
      </c>
      <c r="BM72" s="33">
        <f t="shared" ref="BM72:BM103" si="23">IF(BK72&gt;0,BK72,0)</f>
        <v>14829971.115954939</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01662</v>
      </c>
      <c r="AY73" s="18" t="str">
        <f>IF(IFERROR(比較地域マスタ!$AE8,"")=0,"",IFERROR(比較地域マスタ!$AE8,""))</f>
        <v>厚岸町</v>
      </c>
      <c r="AZ73" s="16"/>
      <c r="BA73" s="22">
        <v>2</v>
      </c>
      <c r="BB73" s="22">
        <v>1</v>
      </c>
      <c r="BC73" s="18" t="str">
        <f t="shared" ref="BC73:BC136" si="24">AX73</f>
        <v>01662</v>
      </c>
      <c r="BD73" s="18" t="str">
        <f t="shared" ref="BD73:BD136" si="25">AY73</f>
        <v>厚岸町</v>
      </c>
      <c r="BE73" s="33">
        <f>VLOOKUP(BC73&amp;"_"&amp;$AZ$9,データシート3!A:AB,MATCH("ea_"&amp;"太陽光（建物系）"&amp;"_年間発電",データシート3!$A$1:$AB$1,0),0)/10^3+VLOOKUP(BC73&amp;"_"&amp;$AZ$9,データシート3!A:AB,MATCH("ea_"&amp;"太陽光（土地系）"&amp;"_年間発電",データシート3!$A$1:$AB$1,0),0)/10^3</f>
        <v>3935168.2420000001</v>
      </c>
      <c r="BF73" s="33">
        <f>VLOOKUP(BC73&amp;"_"&amp;$AZ$9,データシート3!A:AB,MATCH("ea_"&amp;"風力（陸上）"&amp;"_年間発電",データシート3!$A$1:$AB$1,0),0)/10^3</f>
        <v>10135208.824999999</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14070377.067</v>
      </c>
      <c r="BJ73" s="33">
        <f>(VLOOKUP($BC73&amp;"_"&amp;$AZ$8,データシート3!$A:$AN,MATCH("da_合計",データシート3!$A$1:$AN$1,0),0))/10^3</f>
        <v>49316.238961645096</v>
      </c>
      <c r="BK73" s="33">
        <f t="shared" si="21"/>
        <v>14021060.828038355</v>
      </c>
      <c r="BL73" s="33">
        <f t="shared" si="22"/>
        <v>0</v>
      </c>
      <c r="BM73" s="33">
        <f t="shared" si="23"/>
        <v>14021060.828038355</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01211</v>
      </c>
      <c r="AY74" s="18" t="str">
        <f>IF(IFERROR(比較地域マスタ!$AE9,"")=0,"",IFERROR(比較地域マスタ!$AE9,""))</f>
        <v>網走市</v>
      </c>
      <c r="AZ74" s="16"/>
      <c r="BA74" s="22">
        <v>3</v>
      </c>
      <c r="BB74" s="22">
        <v>1</v>
      </c>
      <c r="BC74" s="18" t="str">
        <f t="shared" si="24"/>
        <v>01211</v>
      </c>
      <c r="BD74" s="18" t="str">
        <f t="shared" si="25"/>
        <v>網走市</v>
      </c>
      <c r="BE74" s="33">
        <f>VLOOKUP(BC74&amp;"_"&amp;$AZ$9,データシート3!A:AB,MATCH("ea_"&amp;"太陽光（建物系）"&amp;"_年間発電",データシート3!$A$1:$AB$1,0),0)/10^3+VLOOKUP(BC74&amp;"_"&amp;$AZ$9,データシート3!A:AB,MATCH("ea_"&amp;"太陽光（土地系）"&amp;"_年間発電",データシート3!$A$1:$AB$1,0),0)/10^3</f>
        <v>6255785.0430000005</v>
      </c>
      <c r="BF74" s="33">
        <f>VLOOKUP(BC74&amp;"_"&amp;$AZ$9,データシート3!A:AB,MATCH("ea_"&amp;"風力（陸上）"&amp;"_年間発電",データシート3!$A$1:$AB$1,0),0)/10^3</f>
        <v>2806310.571</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272.99700000000001</v>
      </c>
      <c r="BI74" s="33">
        <f t="shared" si="26"/>
        <v>9062368.6109999996</v>
      </c>
      <c r="BJ74" s="33">
        <f>(VLOOKUP($BC74&amp;"_"&amp;$AZ$8,データシート3!$A:$AN,MATCH("da_合計",データシート3!$A$1:$AN$1,0),0))/10^3</f>
        <v>208996.31303575725</v>
      </c>
      <c r="BK74" s="33">
        <f t="shared" si="21"/>
        <v>8853372.2979642432</v>
      </c>
      <c r="BL74" s="33">
        <f t="shared" si="22"/>
        <v>0</v>
      </c>
      <c r="BM74" s="33">
        <f t="shared" si="23"/>
        <v>8853372.2979642432</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01644</v>
      </c>
      <c r="AY75" s="18" t="str">
        <f>IF(IFERROR(比較地域マスタ!$AE10,"")=0,"",IFERROR(比較地域マスタ!$AE10,""))</f>
        <v>池田町</v>
      </c>
      <c r="AZ75" s="16"/>
      <c r="BA75" s="22">
        <v>4</v>
      </c>
      <c r="BB75" s="22">
        <v>1</v>
      </c>
      <c r="BC75" s="18" t="str">
        <f t="shared" si="24"/>
        <v>01644</v>
      </c>
      <c r="BD75" s="18" t="str">
        <f t="shared" si="25"/>
        <v>池田町</v>
      </c>
      <c r="BE75" s="33">
        <f>VLOOKUP(BC75&amp;"_"&amp;$AZ$9,データシート3!A:AB,MATCH("ea_"&amp;"太陽光（建物系）"&amp;"_年間発電",データシート3!$A$1:$AB$1,0),0)/10^3+VLOOKUP(BC75&amp;"_"&amp;$AZ$9,データシート3!A:AB,MATCH("ea_"&amp;"太陽光（土地系）"&amp;"_年間発電",データシート3!$A$1:$AB$1,0),0)/10^3</f>
        <v>2790519.7690000008</v>
      </c>
      <c r="BF75" s="33">
        <f>VLOOKUP(BC75&amp;"_"&amp;$AZ$9,データシート3!A:AB,MATCH("ea_"&amp;"風力（陸上）"&amp;"_年間発電",データシート3!$A$1:$AB$1,0),0)/10^3</f>
        <v>2437250.1830000002</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5227769.9520000014</v>
      </c>
      <c r="BJ75" s="33">
        <f>(VLOOKUP($BC75&amp;"_"&amp;$AZ$8,データシート3!$A:$AN,MATCH("da_合計",データシート3!$A$1:$AN$1,0),0))/10^3</f>
        <v>35918.549534566766</v>
      </c>
      <c r="BK75" s="33">
        <f t="shared" si="21"/>
        <v>5191851.4024654347</v>
      </c>
      <c r="BL75" s="33">
        <f t="shared" si="22"/>
        <v>0</v>
      </c>
      <c r="BM75" s="33">
        <f t="shared" si="23"/>
        <v>5191851.4024654347</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01649</v>
      </c>
      <c r="AY76" s="18" t="str">
        <f>IF(IFERROR(比較地域マスタ!$AE11,"")=0,"",IFERROR(比較地域マスタ!$AE11,""))</f>
        <v>浦幌町</v>
      </c>
      <c r="AZ76" s="16"/>
      <c r="BA76" s="22">
        <v>5</v>
      </c>
      <c r="BB76" s="22">
        <v>1</v>
      </c>
      <c r="BC76" s="18" t="str">
        <f t="shared" si="24"/>
        <v>01649</v>
      </c>
      <c r="BD76" s="18" t="str">
        <f t="shared" si="25"/>
        <v>浦幌町</v>
      </c>
      <c r="BE76" s="33">
        <f>VLOOKUP(BC76&amp;"_"&amp;$AZ$9,データシート3!A:AB,MATCH("ea_"&amp;"太陽光（建物系）"&amp;"_年間発電",データシート3!$A$1:$AB$1,0),0)/10^3+VLOOKUP(BC76&amp;"_"&amp;$AZ$9,データシート3!A:AB,MATCH("ea_"&amp;"太陽光（土地系）"&amp;"_年間発電",データシート3!$A$1:$AB$1,0),0)/10^3</f>
        <v>4103844.773</v>
      </c>
      <c r="BF76" s="33">
        <f>VLOOKUP(BC76&amp;"_"&amp;$AZ$9,データシート3!A:AB,MATCH("ea_"&amp;"風力（陸上）"&amp;"_年間発電",データシート3!$A$1:$AB$1,0),0)/10^3</f>
        <v>5495693.6330000013</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581.80399999999997</v>
      </c>
      <c r="BI76" s="33">
        <f t="shared" si="26"/>
        <v>9600120.2100000009</v>
      </c>
      <c r="BJ76" s="33">
        <f>(VLOOKUP($BC76&amp;"_"&amp;$AZ$8,データシート3!$A:$AN,MATCH("da_合計",データシート3!$A$1:$AN$1,0),0))/10^3</f>
        <v>33142.54739583475</v>
      </c>
      <c r="BK76" s="33">
        <f t="shared" si="21"/>
        <v>9566977.6626041662</v>
      </c>
      <c r="BL76" s="33">
        <f t="shared" si="22"/>
        <v>0</v>
      </c>
      <c r="BM76" s="33">
        <f t="shared" si="23"/>
        <v>9566977.6626041662</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01555</v>
      </c>
      <c r="AY77" s="18" t="str">
        <f>IF(IFERROR(比較地域マスタ!$AE12,"")=0,"",IFERROR(比較地域マスタ!$AE12,""))</f>
        <v>遠軽町</v>
      </c>
      <c r="AZ77" s="16"/>
      <c r="BA77" s="22">
        <v>6</v>
      </c>
      <c r="BB77" s="22">
        <v>1</v>
      </c>
      <c r="BC77" s="18" t="str">
        <f t="shared" si="24"/>
        <v>01555</v>
      </c>
      <c r="BD77" s="18" t="str">
        <f t="shared" si="25"/>
        <v>遠軽町</v>
      </c>
      <c r="BE77" s="33">
        <f>VLOOKUP(BC77&amp;"_"&amp;$AZ$9,データシート3!A:AB,MATCH("ea_"&amp;"太陽光（建物系）"&amp;"_年間発電",データシート3!$A$1:$AB$1,0),0)/10^3+VLOOKUP(BC77&amp;"_"&amp;$AZ$9,データシート3!A:AB,MATCH("ea_"&amp;"太陽光（土地系）"&amp;"_年間発電",データシート3!$A$1:$AB$1,0),0)/10^3</f>
        <v>3160922.8990000002</v>
      </c>
      <c r="BF77" s="33">
        <f>VLOOKUP(BC77&amp;"_"&amp;$AZ$9,データシート3!A:AB,MATCH("ea_"&amp;"風力（陸上）"&amp;"_年間発電",データシート3!$A$1:$AB$1,0),0)/10^3</f>
        <v>11469027.208000002</v>
      </c>
      <c r="BG77" s="33">
        <f>VLOOKUP(BC77&amp;"_"&amp;$AZ$9,データシート3!A:AB,MATCH("ea_"&amp;"中小水（河川）"&amp;"_年間発電",データシート3!$A$1:$AB$1,0),0)/10^3+VLOOKUP(BC77&amp;"_"&amp;$AZ$9,データシート3!A:AB,MATCH("ea_"&amp;"中小水（農業用水路）"&amp;"_年間発電",データシート3!$A$1:$AB$1,0),0)/10^3</f>
        <v>34433.678999999996</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2468.0070000000001</v>
      </c>
      <c r="BI77" s="33">
        <f t="shared" si="26"/>
        <v>14666851.793000001</v>
      </c>
      <c r="BJ77" s="33">
        <f>(VLOOKUP($BC77&amp;"_"&amp;$AZ$8,データシート3!$A:$AN,MATCH("da_合計",データシート3!$A$1:$AN$1,0),0))/10^3</f>
        <v>96492.553094613148</v>
      </c>
      <c r="BK77" s="33">
        <f t="shared" si="21"/>
        <v>14570359.239905389</v>
      </c>
      <c r="BL77" s="33">
        <f t="shared" si="22"/>
        <v>0</v>
      </c>
      <c r="BM77" s="33">
        <f t="shared" si="23"/>
        <v>14570359.239905389</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01563</v>
      </c>
      <c r="AY78" s="18" t="str">
        <f>IF(IFERROR(比較地域マスタ!$AE13,"")=0,"",IFERROR(比較地域マスタ!$AE13,""))</f>
        <v>雄武町</v>
      </c>
      <c r="AZ78" s="16"/>
      <c r="BA78" s="22">
        <v>7</v>
      </c>
      <c r="BB78" s="22">
        <v>1</v>
      </c>
      <c r="BC78" s="18" t="str">
        <f t="shared" si="24"/>
        <v>01563</v>
      </c>
      <c r="BD78" s="18" t="str">
        <f t="shared" si="25"/>
        <v>雄武町</v>
      </c>
      <c r="BE78" s="33">
        <f>VLOOKUP(BC78&amp;"_"&amp;$AZ$9,データシート3!A:AB,MATCH("ea_"&amp;"太陽光（建物系）"&amp;"_年間発電",データシート3!$A$1:$AB$1,0),0)/10^3+VLOOKUP(BC78&amp;"_"&amp;$AZ$9,データシート3!A:AB,MATCH("ea_"&amp;"太陽光（土地系）"&amp;"_年間発電",データシート3!$A$1:$AB$1,0),0)/10^3</f>
        <v>3828201.7709999997</v>
      </c>
      <c r="BF78" s="33">
        <f>VLOOKUP(BC78&amp;"_"&amp;$AZ$9,データシート3!A:AB,MATCH("ea_"&amp;"風力（陸上）"&amp;"_年間発電",データシート3!$A$1:$AB$1,0),0)/10^3</f>
        <v>13389848.154999999</v>
      </c>
      <c r="BG78" s="33">
        <f>VLOOKUP(BC78&amp;"_"&amp;$AZ$9,データシート3!A:AB,MATCH("ea_"&amp;"中小水（河川）"&amp;"_年間発電",データシート3!$A$1:$AB$1,0),0)/10^3+VLOOKUP(BC78&amp;"_"&amp;$AZ$9,データシート3!A:AB,MATCH("ea_"&amp;"中小水（農業用水路）"&amp;"_年間発電",データシート3!$A$1:$AB$1,0),0)/10^3</f>
        <v>4505.3630000000003</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17222555.289000001</v>
      </c>
      <c r="BJ78" s="33">
        <f>(VLOOKUP($BC78&amp;"_"&amp;$AZ$8,データシート3!$A:$AN,MATCH("da_合計",データシート3!$A$1:$AN$1,0),0))/10^3</f>
        <v>32013.761650705332</v>
      </c>
      <c r="BK78" s="33">
        <f t="shared" si="21"/>
        <v>17190541.527349297</v>
      </c>
      <c r="BL78" s="33">
        <f t="shared" si="22"/>
        <v>0</v>
      </c>
      <c r="BM78" s="33">
        <f t="shared" si="23"/>
        <v>17190541.527349297</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01564</v>
      </c>
      <c r="AY79" s="18" t="str">
        <f>IF(IFERROR(比較地域マスタ!$AE14,"")=0,"",IFERROR(比較地域マスタ!$AE14,""))</f>
        <v>大空町</v>
      </c>
      <c r="AZ79" s="16"/>
      <c r="BA79" s="22">
        <v>8</v>
      </c>
      <c r="BB79" s="22">
        <v>1</v>
      </c>
      <c r="BC79" s="18" t="str">
        <f t="shared" si="24"/>
        <v>01564</v>
      </c>
      <c r="BD79" s="18" t="str">
        <f t="shared" si="25"/>
        <v>大空町</v>
      </c>
      <c r="BE79" s="33">
        <f>VLOOKUP(BC79&amp;"_"&amp;$AZ$9,データシート3!A:AB,MATCH("ea_"&amp;"太陽光（建物系）"&amp;"_年間発電",データシート3!$A$1:$AB$1,0),0)/10^3+VLOOKUP(BC79&amp;"_"&amp;$AZ$9,データシート3!A:AB,MATCH("ea_"&amp;"太陽光（土地系）"&amp;"_年間発電",データシート3!$A$1:$AB$1,0),0)/10^3</f>
        <v>5124621.2980000004</v>
      </c>
      <c r="BF79" s="33">
        <f>VLOOKUP(BC79&amp;"_"&amp;$AZ$9,データシート3!A:AB,MATCH("ea_"&amp;"風力（陸上）"&amp;"_年間発電",データシート3!$A$1:$AB$1,0),0)/10^3</f>
        <v>3054967.483</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27531.453000000001</v>
      </c>
      <c r="BI79" s="33">
        <f t="shared" si="26"/>
        <v>8207120.2340000002</v>
      </c>
      <c r="BJ79" s="33">
        <f>(VLOOKUP($BC79&amp;"_"&amp;$AZ$8,データシート3!$A:$AN,MATCH("da_合計",データシート3!$A$1:$AN$1,0),0))/10^3</f>
        <v>31968.139315492226</v>
      </c>
      <c r="BK79" s="33">
        <f t="shared" si="21"/>
        <v>8175152.0946845077</v>
      </c>
      <c r="BL79" s="33">
        <f>IF(BK79&gt;0,0,BK79)</f>
        <v>0</v>
      </c>
      <c r="BM79" s="33">
        <f>IF(BK79&gt;0,BK79,0)</f>
        <v>8175152.0946845077</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01550</v>
      </c>
      <c r="AY80" s="18" t="str">
        <f>IF(IFERROR(比較地域マスタ!$AE15,"")=0,"",IFERROR(比較地域マスタ!$AE15,""))</f>
        <v>置戸町</v>
      </c>
      <c r="AZ80" s="16"/>
      <c r="BA80" s="22">
        <v>9</v>
      </c>
      <c r="BB80" s="22">
        <v>1</v>
      </c>
      <c r="BC80" s="18" t="str">
        <f t="shared" si="24"/>
        <v>01550</v>
      </c>
      <c r="BD80" s="18" t="str">
        <f t="shared" si="25"/>
        <v>置戸町</v>
      </c>
      <c r="BE80" s="33">
        <f>VLOOKUP(BC80&amp;"_"&amp;$AZ$9,データシート3!A:AB,MATCH("ea_"&amp;"太陽光（建物系）"&amp;"_年間発電",データシート3!$A$1:$AB$1,0),0)/10^3+VLOOKUP(BC80&amp;"_"&amp;$AZ$9,データシート3!A:AB,MATCH("ea_"&amp;"太陽光（土地系）"&amp;"_年間発電",データシート3!$A$1:$AB$1,0),0)/10^3</f>
        <v>1968801.38</v>
      </c>
      <c r="BF80" s="33">
        <f>VLOOKUP(BC80&amp;"_"&amp;$AZ$9,データシート3!A:AB,MATCH("ea_"&amp;"風力（陸上）"&amp;"_年間発電",データシート3!$A$1:$AB$1,0),0)/10^3</f>
        <v>4682305.0070000002</v>
      </c>
      <c r="BG80" s="33">
        <f>VLOOKUP(BC80&amp;"_"&amp;$AZ$9,データシート3!A:AB,MATCH("ea_"&amp;"中小水（河川）"&amp;"_年間発電",データシート3!$A$1:$AB$1,0),0)/10^3+VLOOKUP(BC80&amp;"_"&amp;$AZ$9,データシート3!A:AB,MATCH("ea_"&amp;"中小水（農業用水路）"&amp;"_年間発電",データシート3!$A$1:$AB$1,0),0)/10^3</f>
        <v>14283.795</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28.943000000000001</v>
      </c>
      <c r="BI80" s="33">
        <f t="shared" si="26"/>
        <v>6665419.125</v>
      </c>
      <c r="BJ80" s="33">
        <f>(VLOOKUP($BC80&amp;"_"&amp;$AZ$8,データシート3!$A:$AN,MATCH("da_合計",データシート3!$A$1:$AN$1,0),0))/10^3</f>
        <v>13559.416810187811</v>
      </c>
      <c r="BK80" s="33">
        <f t="shared" si="21"/>
        <v>6651859.7081898125</v>
      </c>
      <c r="BL80" s="33">
        <f t="shared" si="22"/>
        <v>0</v>
      </c>
      <c r="BM80" s="33">
        <f t="shared" si="23"/>
        <v>6651859.7081898125</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01561</v>
      </c>
      <c r="AY81" s="18" t="str">
        <f>IF(IFERROR(比較地域マスタ!$AE16,"")=0,"",IFERROR(比較地域マスタ!$AE16,""))</f>
        <v>興部町</v>
      </c>
      <c r="AZ81" s="16"/>
      <c r="BA81" s="22">
        <v>10</v>
      </c>
      <c r="BB81" s="22">
        <v>1</v>
      </c>
      <c r="BC81" s="18" t="str">
        <f t="shared" si="24"/>
        <v>01561</v>
      </c>
      <c r="BD81" s="18" t="str">
        <f t="shared" si="25"/>
        <v>興部町</v>
      </c>
      <c r="BE81" s="33">
        <f>VLOOKUP(BC81&amp;"_"&amp;$AZ$9,データシート3!A:AB,MATCH("ea_"&amp;"太陽光（建物系）"&amp;"_年間発電",データシート3!$A$1:$AB$1,0),0)/10^3+VLOOKUP(BC81&amp;"_"&amp;$AZ$9,データシート3!A:AB,MATCH("ea_"&amp;"太陽光（土地系）"&amp;"_年間発電",データシート3!$A$1:$AB$1,0),0)/10^3</f>
        <v>2304699.0010000002</v>
      </c>
      <c r="BF81" s="33">
        <f>VLOOKUP(BC81&amp;"_"&amp;$AZ$9,データシート3!A:AB,MATCH("ea_"&amp;"風力（陸上）"&amp;"_年間発電",データシート3!$A$1:$AB$1,0),0)/10^3</f>
        <v>5690768.4630000005</v>
      </c>
      <c r="BG81" s="33">
        <f>VLOOKUP(BC81&amp;"_"&amp;$AZ$9,データシート3!A:AB,MATCH("ea_"&amp;"中小水（河川）"&amp;"_年間発電",データシート3!$A$1:$AB$1,0),0)/10^3+VLOOKUP(BC81&amp;"_"&amp;$AZ$9,データシート3!A:AB,MATCH("ea_"&amp;"中小水（農業用水路）"&amp;"_年間発電",データシート3!$A$1:$AB$1,0),0)/10^3</f>
        <v>820.10500000000002</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7996287.5690000011</v>
      </c>
      <c r="BJ81" s="33">
        <f>(VLOOKUP($BC81&amp;"_"&amp;$AZ$8,データシート3!$A:$AN,MATCH("da_合計",データシート3!$A$1:$AN$1,0),0))/10^3</f>
        <v>24455.316085198283</v>
      </c>
      <c r="BK81" s="33">
        <f t="shared" si="21"/>
        <v>7971832.2529148031</v>
      </c>
      <c r="BL81" s="33">
        <f t="shared" si="22"/>
        <v>0</v>
      </c>
      <c r="BM81" s="33">
        <f t="shared" si="23"/>
        <v>7971832.2529148031</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01631</v>
      </c>
      <c r="AY82" s="18" t="str">
        <f>IF(IFERROR(比較地域マスタ!$AE17,"")=0,"",IFERROR(比較地域マスタ!$AE17,""))</f>
        <v>音更町</v>
      </c>
      <c r="AZ82" s="16"/>
      <c r="BA82" s="22">
        <v>11</v>
      </c>
      <c r="BB82" s="22">
        <v>1</v>
      </c>
      <c r="BC82" s="18" t="str">
        <f t="shared" si="24"/>
        <v>01631</v>
      </c>
      <c r="BD82" s="18" t="str">
        <f t="shared" si="25"/>
        <v>音更町</v>
      </c>
      <c r="BE82" s="33">
        <f>VLOOKUP(BC82&amp;"_"&amp;$AZ$9,データシート3!A:AB,MATCH("ea_"&amp;"太陽光（建物系）"&amp;"_年間発電",データシート3!$A$1:$AB$1,0),0)/10^3+VLOOKUP(BC82&amp;"_"&amp;$AZ$9,データシート3!A:AB,MATCH("ea_"&amp;"太陽光（土地系）"&amp;"_年間発電",データシート3!$A$1:$AB$1,0),0)/10^3</f>
        <v>11237636.923</v>
      </c>
      <c r="BF82" s="33">
        <f>VLOOKUP(BC82&amp;"_"&amp;$AZ$9,データシート3!A:AB,MATCH("ea_"&amp;"風力（陸上）"&amp;"_年間発電",データシート3!$A$1:$AB$1,0),0)/10^3</f>
        <v>1393663.273</v>
      </c>
      <c r="BG82" s="33">
        <f>VLOOKUP(BC82&amp;"_"&amp;$AZ$9,データシート3!A:AB,MATCH("ea_"&amp;"中小水（河川）"&amp;"_年間発電",データシート3!$A$1:$AB$1,0),0)/10^3+VLOOKUP(BC82&amp;"_"&amp;$AZ$9,データシート3!A:AB,MATCH("ea_"&amp;"中小水（農業用水路）"&amp;"_年間発電",データシート3!$A$1:$AB$1,0),0)/10^3</f>
        <v>16763.18</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972.29</v>
      </c>
      <c r="BI82" s="33">
        <f t="shared" si="26"/>
        <v>12649035.665999999</v>
      </c>
      <c r="BJ82" s="33">
        <f>(VLOOKUP($BC82&amp;"_"&amp;$AZ$8,データシート3!$A:$AN,MATCH("da_合計",データシート3!$A$1:$AN$1,0),0))/10^3</f>
        <v>225368.95257070285</v>
      </c>
      <c r="BK82" s="33">
        <f t="shared" si="21"/>
        <v>12423666.713429296</v>
      </c>
      <c r="BL82" s="33">
        <f t="shared" si="22"/>
        <v>0</v>
      </c>
      <c r="BM82" s="33">
        <f t="shared" si="23"/>
        <v>12423666.713429296</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01207</v>
      </c>
      <c r="AY83" s="18" t="str">
        <f>IF(IFERROR(比較地域マスタ!$AE18,"")=0,"",IFERROR(比較地域マスタ!$AE18,""))</f>
        <v>帯広市</v>
      </c>
      <c r="AZ83" s="16"/>
      <c r="BA83" s="22">
        <v>12</v>
      </c>
      <c r="BB83" s="22">
        <v>1</v>
      </c>
      <c r="BC83" s="18" t="str">
        <f t="shared" si="24"/>
        <v>01207</v>
      </c>
      <c r="BD83" s="18" t="str">
        <f t="shared" si="25"/>
        <v>帯広市</v>
      </c>
      <c r="BE83" s="33">
        <f>VLOOKUP(BC83&amp;"_"&amp;$AZ$9,データシート3!A:AB,MATCH("ea_"&amp;"太陽光（建物系）"&amp;"_年間発電",データシート3!$A$1:$AB$1,0),0)/10^3+VLOOKUP(BC83&amp;"_"&amp;$AZ$9,データシート3!A:AB,MATCH("ea_"&amp;"太陽光（土地系）"&amp;"_年間発電",データシート3!$A$1:$AB$1,0),0)/10^3</f>
        <v>10856740.892999999</v>
      </c>
      <c r="BF83" s="33">
        <f>VLOOKUP(BC83&amp;"_"&amp;$AZ$9,データシート3!A:AB,MATCH("ea_"&amp;"風力（陸上）"&amp;"_年間発電",データシート3!$A$1:$AB$1,0),0)/10^3</f>
        <v>141060.41800000001</v>
      </c>
      <c r="BG83" s="33">
        <f>VLOOKUP(BC83&amp;"_"&amp;$AZ$9,データシート3!A:AB,MATCH("ea_"&amp;"中小水（河川）"&amp;"_年間発電",データシート3!$A$1:$AB$1,0),0)/10^3+VLOOKUP(BC83&amp;"_"&amp;$AZ$9,データシート3!A:AB,MATCH("ea_"&amp;"中小水（農業用水路）"&amp;"_年間発電",データシート3!$A$1:$AB$1,0),0)/10^3</f>
        <v>156341.99600000004</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9.0749999999999993</v>
      </c>
      <c r="BI83" s="33">
        <f t="shared" si="26"/>
        <v>11154152.381999997</v>
      </c>
      <c r="BJ83" s="33">
        <f>(VLOOKUP($BC83&amp;"_"&amp;$AZ$8,データシート3!$A:$AN,MATCH("da_合計",データシート3!$A$1:$AN$1,0),0))/10^3</f>
        <v>980799.23933838017</v>
      </c>
      <c r="BK83" s="33">
        <f t="shared" si="21"/>
        <v>10173353.142661618</v>
      </c>
      <c r="BL83" s="33">
        <f t="shared" si="22"/>
        <v>0</v>
      </c>
      <c r="BM83" s="33">
        <f t="shared" si="23"/>
        <v>10173353.142661618</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01633</v>
      </c>
      <c r="AY84" s="18" t="str">
        <f>IF(IFERROR(比較地域マスタ!$AE19,"")=0,"",IFERROR(比較地域マスタ!$AE19,""))</f>
        <v>上士幌町</v>
      </c>
      <c r="AZ84" s="16"/>
      <c r="BA84" s="22">
        <v>13</v>
      </c>
      <c r="BB84" s="22">
        <v>1</v>
      </c>
      <c r="BC84" s="18" t="str">
        <f t="shared" si="24"/>
        <v>01633</v>
      </c>
      <c r="BD84" s="18" t="str">
        <f t="shared" si="25"/>
        <v>上士幌町</v>
      </c>
      <c r="BE84" s="33">
        <f>VLOOKUP(BC84&amp;"_"&amp;$AZ$9,データシート3!A:AB,MATCH("ea_"&amp;"太陽光（建物系）"&amp;"_年間発電",データシート3!$A$1:$AB$1,0),0)/10^3+VLOOKUP(BC84&amp;"_"&amp;$AZ$9,データシート3!A:AB,MATCH("ea_"&amp;"太陽光（土地系）"&amp;"_年間発電",データシート3!$A$1:$AB$1,0),0)/10^3</f>
        <v>4751183.3310000012</v>
      </c>
      <c r="BF84" s="33">
        <f>VLOOKUP(BC84&amp;"_"&amp;$AZ$9,データシート3!A:AB,MATCH("ea_"&amp;"風力（陸上）"&amp;"_年間発電",データシート3!$A$1:$AB$1,0),0)/10^3</f>
        <v>2782375.6090000002</v>
      </c>
      <c r="BG84" s="33">
        <f>VLOOKUP(BC84&amp;"_"&amp;$AZ$9,データシート3!A:AB,MATCH("ea_"&amp;"中小水（河川）"&amp;"_年間発電",データシート3!$A$1:$AB$1,0),0)/10^3+VLOOKUP(BC84&amp;"_"&amp;$AZ$9,データシート3!A:AB,MATCH("ea_"&amp;"中小水（農業用水路）"&amp;"_年間発電",データシート3!$A$1:$AB$1,0),0)/10^3</f>
        <v>52481.294000000002</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962.47900000000016</v>
      </c>
      <c r="BI84" s="33">
        <f t="shared" si="26"/>
        <v>7587002.7130000014</v>
      </c>
      <c r="BJ84" s="33">
        <f>(VLOOKUP($BC84&amp;"_"&amp;$AZ$8,データシート3!$A:$AN,MATCH("da_合計",データシート3!$A$1:$AN$1,0),0))/10^3</f>
        <v>26855.088948531236</v>
      </c>
      <c r="BK84" s="33">
        <f t="shared" si="21"/>
        <v>7560147.6240514703</v>
      </c>
      <c r="BL84" s="33">
        <f t="shared" si="22"/>
        <v>0</v>
      </c>
      <c r="BM84" s="33">
        <f t="shared" si="23"/>
        <v>7560147.6240514703</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01208</v>
      </c>
      <c r="AY85" s="18" t="str">
        <f>IF(IFERROR(比較地域マスタ!$AE20,"")=0,"",IFERROR(比較地域マスタ!$AE20,""))</f>
        <v>北見市</v>
      </c>
      <c r="AZ85" s="16"/>
      <c r="BA85" s="22">
        <v>14</v>
      </c>
      <c r="BB85" s="22">
        <v>1</v>
      </c>
      <c r="BC85" s="18" t="str">
        <f t="shared" si="24"/>
        <v>01208</v>
      </c>
      <c r="BD85" s="18" t="str">
        <f t="shared" si="25"/>
        <v>北見市</v>
      </c>
      <c r="BE85" s="33">
        <f>VLOOKUP(BC85&amp;"_"&amp;$AZ$9,データシート3!A:AB,MATCH("ea_"&amp;"太陽光（建物系）"&amp;"_年間発電",データシート3!$A$1:$AB$1,0),0)/10^3+VLOOKUP(BC85&amp;"_"&amp;$AZ$9,データシート3!A:AB,MATCH("ea_"&amp;"太陽光（土地系）"&amp;"_年間発電",データシート3!$A$1:$AB$1,0),0)/10^3</f>
        <v>8258509.9069999997</v>
      </c>
      <c r="BF85" s="33">
        <f>VLOOKUP(BC85&amp;"_"&amp;$AZ$9,データシート3!A:AB,MATCH("ea_"&amp;"風力（陸上）"&amp;"_年間発電",データシート3!$A$1:$AB$1,0),0)/10^3</f>
        <v>10298985.789000001</v>
      </c>
      <c r="BG85" s="33">
        <f>VLOOKUP(BC85&amp;"_"&amp;$AZ$9,データシート3!A:AB,MATCH("ea_"&amp;"中小水（河川）"&amp;"_年間発電",データシート3!$A$1:$AB$1,0),0)/10^3+VLOOKUP(BC85&amp;"_"&amp;$AZ$9,データシート3!A:AB,MATCH("ea_"&amp;"中小水（農業用水路）"&amp;"_年間発電",データシート3!$A$1:$AB$1,0),0)/10^3</f>
        <v>20633.915000000001</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13</v>
      </c>
      <c r="BI85" s="33">
        <f t="shared" si="26"/>
        <v>18578142.611000001</v>
      </c>
      <c r="BJ85" s="33">
        <f>(VLOOKUP($BC85&amp;"_"&amp;$AZ$8,データシート3!$A:$AN,MATCH("da_合計",データシート3!$A$1:$AN$1,0),0))/10^3</f>
        <v>628349.84607779107</v>
      </c>
      <c r="BK85" s="33">
        <f t="shared" si="21"/>
        <v>17949792.764922209</v>
      </c>
      <c r="BL85" s="33">
        <f t="shared" si="22"/>
        <v>0</v>
      </c>
      <c r="BM85" s="33">
        <f t="shared" si="23"/>
        <v>17949792.764922209</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01546</v>
      </c>
      <c r="AY86" s="18" t="str">
        <f>IF(IFERROR(比較地域マスタ!$AE21,"")=0,"",IFERROR(比較地域マスタ!$AE21,""))</f>
        <v>清里町</v>
      </c>
      <c r="AZ86" s="16"/>
      <c r="BA86" s="22">
        <v>15</v>
      </c>
      <c r="BB86" s="22">
        <v>1</v>
      </c>
      <c r="BC86" s="18" t="str">
        <f t="shared" si="24"/>
        <v>01546</v>
      </c>
      <c r="BD86" s="18" t="str">
        <f t="shared" si="25"/>
        <v>清里町</v>
      </c>
      <c r="BE86" s="33">
        <f>VLOOKUP(BC86&amp;"_"&amp;$AZ$9,データシート3!A:AB,MATCH("ea_"&amp;"太陽光（建物系）"&amp;"_年間発電",データシート3!$A$1:$AB$1,0),0)/10^3+VLOOKUP(BC86&amp;"_"&amp;$AZ$9,データシート3!A:AB,MATCH("ea_"&amp;"太陽光（土地系）"&amp;"_年間発電",データシート3!$A$1:$AB$1,0),0)/10^3</f>
        <v>3478514.2930000001</v>
      </c>
      <c r="BF86" s="33">
        <f>VLOOKUP(BC86&amp;"_"&amp;$AZ$9,データシート3!A:AB,MATCH("ea_"&amp;"風力（陸上）"&amp;"_年間発電",データシート3!$A$1:$AB$1,0),0)/10^3</f>
        <v>4741552.2060000002</v>
      </c>
      <c r="BG86" s="33">
        <f>VLOOKUP(BC86&amp;"_"&amp;$AZ$9,データシート3!A:AB,MATCH("ea_"&amp;"中小水（河川）"&amp;"_年間発電",データシート3!$A$1:$AB$1,0),0)/10^3+VLOOKUP(BC86&amp;"_"&amp;$AZ$9,データシート3!A:AB,MATCH("ea_"&amp;"中小水（農業用水路）"&amp;"_年間発電",データシート3!$A$1:$AB$1,0),0)/10^3</f>
        <v>7696.3580000000002</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37039.733</v>
      </c>
      <c r="BI86" s="33">
        <f t="shared" si="26"/>
        <v>8264802.5899999999</v>
      </c>
      <c r="BJ86" s="33">
        <f>(VLOOKUP($BC86&amp;"_"&amp;$AZ$8,データシート3!$A:$AN,MATCH("da_合計",データシート3!$A$1:$AN$1,0),0))/10^3</f>
        <v>13889.717228699781</v>
      </c>
      <c r="BK86" s="33">
        <f t="shared" si="21"/>
        <v>8250912.8727713004</v>
      </c>
      <c r="BL86" s="33">
        <f t="shared" si="22"/>
        <v>0</v>
      </c>
      <c r="BM86" s="33">
        <f t="shared" si="23"/>
        <v>8250912.8727713004</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01206</v>
      </c>
      <c r="AY87" s="18" t="str">
        <f>IF(IFERROR(比較地域マスタ!$AE22,"")=0,"",IFERROR(比較地域マスタ!$AE22,""))</f>
        <v>釧路市</v>
      </c>
      <c r="AZ87" s="16"/>
      <c r="BA87" s="22">
        <v>16</v>
      </c>
      <c r="BB87" s="22">
        <v>1</v>
      </c>
      <c r="BC87" s="18" t="str">
        <f t="shared" si="24"/>
        <v>01206</v>
      </c>
      <c r="BD87" s="18" t="str">
        <f t="shared" si="25"/>
        <v>釧路市</v>
      </c>
      <c r="BE87" s="33">
        <f>VLOOKUP(BC87&amp;"_"&amp;$AZ$9,データシート3!A:AB,MATCH("ea_"&amp;"太陽光（建物系）"&amp;"_年間発電",データシート3!$A$1:$AB$1,0),0)/10^3+VLOOKUP(BC87&amp;"_"&amp;$AZ$9,データシート3!A:AB,MATCH("ea_"&amp;"太陽光（土地系）"&amp;"_年間発電",データシート3!$A$1:$AB$1,0),0)/10^3</f>
        <v>5556687.2139999988</v>
      </c>
      <c r="BF87" s="33">
        <f>VLOOKUP(BC87&amp;"_"&amp;$AZ$9,データシート3!A:AB,MATCH("ea_"&amp;"風力（陸上）"&amp;"_年間発電",データシート3!$A$1:$AB$1,0),0)/10^3</f>
        <v>11379357.924000001</v>
      </c>
      <c r="BG87" s="33">
        <f>VLOOKUP(BC87&amp;"_"&amp;$AZ$9,データシート3!A:AB,MATCH("ea_"&amp;"中小水（河川）"&amp;"_年間発電",データシート3!$A$1:$AB$1,0),0)/10^3+VLOOKUP(BC87&amp;"_"&amp;$AZ$9,データシート3!A:AB,MATCH("ea_"&amp;"中小水（農業用水路）"&amp;"_年間発電",データシート3!$A$1:$AB$1,0),0)/10^3</f>
        <v>40828.821000000011</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3194457.605</v>
      </c>
      <c r="BI87" s="33">
        <f t="shared" si="26"/>
        <v>20171331.563999999</v>
      </c>
      <c r="BJ87" s="33">
        <f>(VLOOKUP($BC87&amp;"_"&amp;$AZ$8,データシート3!$A:$AN,MATCH("da_合計",データシート3!$A$1:$AN$1,0),0))/10^3</f>
        <v>969904.67616716237</v>
      </c>
      <c r="BK87" s="33">
        <f t="shared" si="21"/>
        <v>19201426.887832835</v>
      </c>
      <c r="BL87" s="33">
        <f t="shared" si="22"/>
        <v>0</v>
      </c>
      <c r="BM87" s="33">
        <f t="shared" si="23"/>
        <v>19201426.887832835</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01661</v>
      </c>
      <c r="AY88" s="18" t="str">
        <f>IF(IFERROR(比較地域マスタ!$AE23,"")=0,"",IFERROR(比較地域マスタ!$AE23,""))</f>
        <v>釧路町</v>
      </c>
      <c r="AZ88" s="16"/>
      <c r="BA88" s="22">
        <v>17</v>
      </c>
      <c r="BB88" s="22">
        <v>1</v>
      </c>
      <c r="BC88" s="18" t="str">
        <f t="shared" si="24"/>
        <v>01661</v>
      </c>
      <c r="BD88" s="18" t="str">
        <f t="shared" si="25"/>
        <v>釧路町</v>
      </c>
      <c r="BE88" s="33">
        <f>VLOOKUP(BC88&amp;"_"&amp;$AZ$9,データシート3!A:AB,MATCH("ea_"&amp;"太陽光（建物系）"&amp;"_年間発電",データシート3!$A$1:$AB$1,0),0)/10^3+VLOOKUP(BC88&amp;"_"&amp;$AZ$9,データシート3!A:AB,MATCH("ea_"&amp;"太陽光（土地系）"&amp;"_年間発電",データシート3!$A$1:$AB$1,0),0)/10^3</f>
        <v>398991.87000000011</v>
      </c>
      <c r="BF88" s="33">
        <f>VLOOKUP(BC88&amp;"_"&amp;$AZ$9,データシート3!A:AB,MATCH("ea_"&amp;"風力（陸上）"&amp;"_年間発電",データシート3!$A$1:$AB$1,0),0)/10^3</f>
        <v>3239611.2280000001</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3638603.0980000002</v>
      </c>
      <c r="BJ88" s="33">
        <f>(VLOOKUP($BC88&amp;"_"&amp;$AZ$8,データシート3!$A:$AN,MATCH("da_合計",データシート3!$A$1:$AN$1,0),0))/10^3</f>
        <v>103019.7593208379</v>
      </c>
      <c r="BK88" s="33">
        <f t="shared" si="21"/>
        <v>3535583.3386791623</v>
      </c>
      <c r="BL88" s="33">
        <f t="shared" si="22"/>
        <v>0</v>
      </c>
      <c r="BM88" s="33">
        <f t="shared" si="23"/>
        <v>3535583.3386791623</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01549</v>
      </c>
      <c r="AY89" s="18" t="str">
        <f>IF(IFERROR(比較地域マスタ!$AE24,"")=0,"",IFERROR(比較地域マスタ!$AE24,""))</f>
        <v>訓子府町</v>
      </c>
      <c r="AZ89" s="16"/>
      <c r="BA89" s="22">
        <v>18</v>
      </c>
      <c r="BB89" s="22">
        <v>1</v>
      </c>
      <c r="BC89" s="18" t="str">
        <f t="shared" si="24"/>
        <v>01549</v>
      </c>
      <c r="BD89" s="18" t="str">
        <f t="shared" si="25"/>
        <v>訓子府町</v>
      </c>
      <c r="BE89" s="33">
        <f>VLOOKUP(BC89&amp;"_"&amp;$AZ$9,データシート3!A:AB,MATCH("ea_"&amp;"太陽光（建物系）"&amp;"_年間発電",データシート3!$A$1:$AB$1,0),0)/10^3+VLOOKUP(BC89&amp;"_"&amp;$AZ$9,データシート3!A:AB,MATCH("ea_"&amp;"太陽光（土地系）"&amp;"_年間発電",データシート3!$A$1:$AB$1,0),0)/10^3</f>
        <v>3048281.29</v>
      </c>
      <c r="BF89" s="33">
        <f>VLOOKUP(BC89&amp;"_"&amp;$AZ$9,データシート3!A:AB,MATCH("ea_"&amp;"風力（陸上）"&amp;"_年間発電",データシート3!$A$1:$AB$1,0),0)/10^3</f>
        <v>1519440.5589999999</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4567721.8489999995</v>
      </c>
      <c r="BJ89" s="33">
        <f>(VLOOKUP($BC89&amp;"_"&amp;$AZ$8,データシート3!$A:$AN,MATCH("da_合計",データシート3!$A$1:$AN$1,0),0))/10^3</f>
        <v>21905.251520761361</v>
      </c>
      <c r="BK89" s="33">
        <f t="shared" si="21"/>
        <v>4545816.5974792382</v>
      </c>
      <c r="BL89" s="33">
        <f t="shared" si="22"/>
        <v>0</v>
      </c>
      <c r="BM89" s="33">
        <f t="shared" si="23"/>
        <v>4545816.5974792382</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01547</v>
      </c>
      <c r="AY90" s="18" t="str">
        <f>IF(IFERROR(比較地域マスタ!$AE25,"")=0,"",IFERROR(比較地域マスタ!$AE25,""))</f>
        <v>小清水町</v>
      </c>
      <c r="AZ90" s="16"/>
      <c r="BA90" s="22">
        <v>19</v>
      </c>
      <c r="BB90" s="22">
        <v>1</v>
      </c>
      <c r="BC90" s="18" t="str">
        <f t="shared" si="24"/>
        <v>01547</v>
      </c>
      <c r="BD90" s="18" t="str">
        <f t="shared" si="25"/>
        <v>小清水町</v>
      </c>
      <c r="BE90" s="33">
        <f>VLOOKUP(BC90&amp;"_"&amp;$AZ$9,データシート3!A:AB,MATCH("ea_"&amp;"太陽光（建物系）"&amp;"_年間発電",データシート3!$A$1:$AB$1,0),0)/10^3+VLOOKUP(BC90&amp;"_"&amp;$AZ$9,データシート3!A:AB,MATCH("ea_"&amp;"太陽光（土地系）"&amp;"_年間発電",データシート3!$A$1:$AB$1,0),0)/10^3</f>
        <v>4751071.7580000004</v>
      </c>
      <c r="BF90" s="33">
        <f>VLOOKUP(BC90&amp;"_"&amp;$AZ$9,データシート3!A:AB,MATCH("ea_"&amp;"風力（陸上）"&amp;"_年間発電",データシート3!$A$1:$AB$1,0),0)/10^3</f>
        <v>4157763.5320000001</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2859.2289999999998</v>
      </c>
      <c r="BI90" s="33">
        <f t="shared" si="26"/>
        <v>8911694.5190000013</v>
      </c>
      <c r="BJ90" s="33">
        <f>(VLOOKUP($BC90&amp;"_"&amp;$AZ$8,データシート3!$A:$AN,MATCH("da_合計",データシート3!$A$1:$AN$1,0),0))/10^3</f>
        <v>22190.660958671357</v>
      </c>
      <c r="BK90" s="33">
        <f t="shared" si="21"/>
        <v>8889503.8580413293</v>
      </c>
      <c r="BL90" s="33">
        <f t="shared" si="22"/>
        <v>0</v>
      </c>
      <c r="BM90" s="33">
        <f t="shared" si="23"/>
        <v>8889503.8580413293</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01639</v>
      </c>
      <c r="AY91" s="18" t="str">
        <f>IF(IFERROR(比較地域マスタ!$AE26,"")=0,"",IFERROR(比較地域マスタ!$AE26,""))</f>
        <v>更別村</v>
      </c>
      <c r="BA91" s="22">
        <v>20</v>
      </c>
      <c r="BB91" s="22">
        <v>1</v>
      </c>
      <c r="BC91" s="18" t="str">
        <f t="shared" si="24"/>
        <v>01639</v>
      </c>
      <c r="BD91" s="18" t="str">
        <f t="shared" si="25"/>
        <v>更別村</v>
      </c>
      <c r="BE91" s="33">
        <f>VLOOKUP(BC91&amp;"_"&amp;$AZ$9,データシート3!A:AB,MATCH("ea_"&amp;"太陽光（建物系）"&amp;"_年間発電",データシート3!$A$1:$AB$1,0),0)/10^3+VLOOKUP(BC91&amp;"_"&amp;$AZ$9,データシート3!A:AB,MATCH("ea_"&amp;"太陽光（土地系）"&amp;"_年間発電",データシート3!$A$1:$AB$1,0),0)/10^3</f>
        <v>5728597.8110000016</v>
      </c>
      <c r="BF91" s="33">
        <f>VLOOKUP(BC91&amp;"_"&amp;$AZ$9,データシート3!A:AB,MATCH("ea_"&amp;"風力（陸上）"&amp;"_年間発電",データシート3!$A$1:$AB$1,0),0)/10^3</f>
        <v>19322.841</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5747920.6520000016</v>
      </c>
      <c r="BJ91" s="33">
        <f>(VLOOKUP($BC91&amp;"_"&amp;$AZ$8,データシート3!$A:$AN,MATCH("da_合計",データシート3!$A$1:$AN$1,0),0))/10^3</f>
        <v>15239.643672460872</v>
      </c>
      <c r="BK91" s="33">
        <f t="shared" si="21"/>
        <v>5732681.0083275409</v>
      </c>
      <c r="BL91" s="33">
        <f t="shared" si="22"/>
        <v>0</v>
      </c>
      <c r="BM91" s="33">
        <f t="shared" si="23"/>
        <v>5732681.0083275409</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01552</v>
      </c>
      <c r="AY92" s="18" t="str">
        <f>IF(IFERROR(比較地域マスタ!$AE27,"")=0,"",IFERROR(比較地域マスタ!$AE27,""))</f>
        <v>佐呂間町</v>
      </c>
      <c r="AZ92" s="16"/>
      <c r="BA92" s="22">
        <v>21</v>
      </c>
      <c r="BB92" s="22">
        <v>1</v>
      </c>
      <c r="BC92" s="18" t="str">
        <f t="shared" si="24"/>
        <v>01552</v>
      </c>
      <c r="BD92" s="18" t="str">
        <f t="shared" si="25"/>
        <v>佐呂間町</v>
      </c>
      <c r="BE92" s="33">
        <f>VLOOKUP(BC92&amp;"_"&amp;$AZ$9,データシート3!A:AB,MATCH("ea_"&amp;"太陽光（建物系）"&amp;"_年間発電",データシート3!$A$1:$AB$1,0),0)/10^3+VLOOKUP(BC92&amp;"_"&amp;$AZ$9,データシート3!A:AB,MATCH("ea_"&amp;"太陽光（土地系）"&amp;"_年間発電",データシート3!$A$1:$AB$1,0),0)/10^3</f>
        <v>2997880.1880000001</v>
      </c>
      <c r="BF92" s="33">
        <f>VLOOKUP(BC92&amp;"_"&amp;$AZ$9,データシート3!A:AB,MATCH("ea_"&amp;"風力（陸上）"&amp;"_年間発電",データシート3!$A$1:$AB$1,0),0)/10^3</f>
        <v>3008342.2960000006</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6006222.4840000011</v>
      </c>
      <c r="BJ92" s="33">
        <f>(VLOOKUP($BC92&amp;"_"&amp;$AZ$8,データシート3!$A:$AN,MATCH("da_合計",データシート3!$A$1:$AN$1,0),0))/10^3</f>
        <v>54847.335413686444</v>
      </c>
      <c r="BK92" s="33">
        <f>BI92-BJ92</f>
        <v>5951375.1485863151</v>
      </c>
      <c r="BL92" s="33">
        <f t="shared" si="22"/>
        <v>0</v>
      </c>
      <c r="BM92" s="33">
        <f t="shared" si="23"/>
        <v>5951375.1485863151</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01634</v>
      </c>
      <c r="AY93" s="18" t="str">
        <f>IF(IFERROR(比較地域マスタ!$AE28,"")=0,"",IFERROR(比較地域マスタ!$AE28,""))</f>
        <v>鹿追町</v>
      </c>
      <c r="AZ93" s="16"/>
      <c r="BA93" s="22">
        <v>22</v>
      </c>
      <c r="BB93" s="22">
        <v>1</v>
      </c>
      <c r="BC93" s="18" t="str">
        <f t="shared" si="24"/>
        <v>01634</v>
      </c>
      <c r="BD93" s="18" t="str">
        <f t="shared" si="25"/>
        <v>鹿追町</v>
      </c>
      <c r="BE93" s="33">
        <f>VLOOKUP(BC93&amp;"_"&amp;$AZ$9,データシート3!A:AB,MATCH("ea_"&amp;"太陽光（建物系）"&amp;"_年間発電",データシート3!$A$1:$AB$1,0),0)/10^3+VLOOKUP(BC93&amp;"_"&amp;$AZ$9,データシート3!A:AB,MATCH("ea_"&amp;"太陽光（土地系）"&amp;"_年間発電",データシート3!$A$1:$AB$1,0),0)/10^3</f>
        <v>5548983.6260000002</v>
      </c>
      <c r="BF93" s="33">
        <f>VLOOKUP(BC93&amp;"_"&amp;$AZ$9,データシート3!A:AB,MATCH("ea_"&amp;"風力（陸上）"&amp;"_年間発電",データシート3!$A$1:$AB$1,0),0)/10^3</f>
        <v>924214.272</v>
      </c>
      <c r="BG93" s="33">
        <f>VLOOKUP(BC93&amp;"_"&amp;$AZ$9,データシート3!A:AB,MATCH("ea_"&amp;"中小水（河川）"&amp;"_年間発電",データシート3!$A$1:$AB$1,0),0)/10^3+VLOOKUP(BC93&amp;"_"&amp;$AZ$9,データシート3!A:AB,MATCH("ea_"&amp;"中小水（農業用水路）"&amp;"_年間発電",データシート3!$A$1:$AB$1,0),0)/10^3</f>
        <v>23717.687999999998</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21749.036999999997</v>
      </c>
      <c r="BI93" s="33">
        <f t="shared" si="26"/>
        <v>6518664.6229999997</v>
      </c>
      <c r="BJ93" s="33">
        <f>(VLOOKUP($BC93&amp;"_"&amp;$AZ$8,データシート3!$A:$AN,MATCH("da_合計",データシート3!$A$1:$AN$1,0),0))/10^3</f>
        <v>24827.46954822891</v>
      </c>
      <c r="BK93" s="33">
        <f t="shared" si="21"/>
        <v>6493837.1534517705</v>
      </c>
      <c r="BL93" s="33">
        <f t="shared" si="22"/>
        <v>0</v>
      </c>
      <c r="BM93" s="33">
        <f t="shared" si="23"/>
        <v>6493837.1534517705</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01664</v>
      </c>
      <c r="AY94" s="18" t="str">
        <f>IF(IFERROR(比較地域マスタ!$AE29,"")=0,"",IFERROR(比較地域マスタ!$AE29,""))</f>
        <v>標茶町</v>
      </c>
      <c r="AZ94" s="16"/>
      <c r="BA94" s="22">
        <v>23</v>
      </c>
      <c r="BB94" s="22">
        <v>1</v>
      </c>
      <c r="BC94" s="18" t="str">
        <f t="shared" si="24"/>
        <v>01664</v>
      </c>
      <c r="BD94" s="18" t="str">
        <f t="shared" si="25"/>
        <v>標茶町</v>
      </c>
      <c r="BE94" s="33">
        <f>VLOOKUP(BC94&amp;"_"&amp;$AZ$9,データシート3!A:AB,MATCH("ea_"&amp;"太陽光（建物系）"&amp;"_年間発電",データシート3!$A$1:$AB$1,0),0)/10^3+VLOOKUP(BC94&amp;"_"&amp;$AZ$9,データシート3!A:AB,MATCH("ea_"&amp;"太陽光（土地系）"&amp;"_年間発電",データシート3!$A$1:$AB$1,0),0)/10^3</f>
        <v>12551183.975</v>
      </c>
      <c r="BF94" s="33">
        <f>VLOOKUP(BC94&amp;"_"&amp;$AZ$9,データシート3!A:AB,MATCH("ea_"&amp;"風力（陸上）"&amp;"_年間発電",データシート3!$A$1:$AB$1,0),0)/10^3</f>
        <v>11020079.445</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7344.1739999999991</v>
      </c>
      <c r="BI94" s="33">
        <f t="shared" si="26"/>
        <v>23578607.594000001</v>
      </c>
      <c r="BJ94" s="33">
        <f>(VLOOKUP($BC94&amp;"_"&amp;$AZ$8,データシート3!$A:$AN,MATCH("da_合計",データシート3!$A$1:$AN$1,0),0))/10^3</f>
        <v>49211.036991037574</v>
      </c>
      <c r="BK94" s="33">
        <f t="shared" si="21"/>
        <v>23529396.557008963</v>
      </c>
      <c r="BL94" s="33">
        <f t="shared" si="22"/>
        <v>0</v>
      </c>
      <c r="BM94" s="33">
        <f t="shared" si="23"/>
        <v>23529396.557008963</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01693</v>
      </c>
      <c r="AY95" s="18" t="str">
        <f>IF(IFERROR(比較地域マスタ!$AE30,"")=0,"",IFERROR(比較地域マスタ!$AE30,""))</f>
        <v>標津町</v>
      </c>
      <c r="AZ95" s="16"/>
      <c r="BA95" s="22">
        <v>24</v>
      </c>
      <c r="BB95" s="22">
        <v>1</v>
      </c>
      <c r="BC95" s="18" t="str">
        <f t="shared" si="24"/>
        <v>01693</v>
      </c>
      <c r="BD95" s="18" t="str">
        <f t="shared" si="25"/>
        <v>標津町</v>
      </c>
      <c r="BE95" s="33">
        <f>VLOOKUP(BC95&amp;"_"&amp;$AZ$9,データシート3!A:AB,MATCH("ea_"&amp;"太陽光（建物系）"&amp;"_年間発電",データシート3!$A$1:$AB$1,0),0)/10^3+VLOOKUP(BC95&amp;"_"&amp;$AZ$9,データシート3!A:AB,MATCH("ea_"&amp;"太陽光（土地系）"&amp;"_年間発電",データシート3!$A$1:$AB$1,0),0)/10^3</f>
        <v>5523080.2960000001</v>
      </c>
      <c r="BF95" s="33">
        <f>VLOOKUP(BC95&amp;"_"&amp;$AZ$9,データシート3!A:AB,MATCH("ea_"&amp;"風力（陸上）"&amp;"_年間発電",データシート3!$A$1:$AB$1,0),0)/10^3</f>
        <v>8772873.9179999996</v>
      </c>
      <c r="BG95" s="33">
        <f>VLOOKUP(BC95&amp;"_"&amp;$AZ$9,データシート3!A:AB,MATCH("ea_"&amp;"中小水（河川）"&amp;"_年間発電",データシート3!$A$1:$AB$1,0),0)/10^3+VLOOKUP(BC95&amp;"_"&amp;$AZ$9,データシート3!A:AB,MATCH("ea_"&amp;"中小水（農業用水路）"&amp;"_年間発電",データシート3!$A$1:$AB$1,0),0)/10^3</f>
        <v>6231.1009999999997</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2247884.4210000001</v>
      </c>
      <c r="BI95" s="33">
        <f t="shared" si="26"/>
        <v>16550069.736</v>
      </c>
      <c r="BJ95" s="33">
        <f>(VLOOKUP($BC95&amp;"_"&amp;$AZ$8,データシート3!$A:$AN,MATCH("da_合計",データシート3!$A$1:$AN$1,0),0))/10^3</f>
        <v>31102.711675506362</v>
      </c>
      <c r="BK95" s="33">
        <f t="shared" si="21"/>
        <v>16518967.024324493</v>
      </c>
      <c r="BL95" s="33">
        <f t="shared" si="22"/>
        <v>0</v>
      </c>
      <c r="BM95" s="33">
        <f t="shared" si="23"/>
        <v>16518967.024324493</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01632</v>
      </c>
      <c r="AY96" s="18" t="str">
        <f>IF(IFERROR(比較地域マスタ!$AE31,"")=0,"",IFERROR(比較地域マスタ!$AE31,""))</f>
        <v>士幌町</v>
      </c>
      <c r="AZ96" s="16"/>
      <c r="BA96" s="22">
        <v>25</v>
      </c>
      <c r="BB96" s="22">
        <v>1</v>
      </c>
      <c r="BC96" s="18" t="str">
        <f t="shared" si="24"/>
        <v>01632</v>
      </c>
      <c r="BD96" s="18" t="str">
        <f t="shared" si="25"/>
        <v>士幌町</v>
      </c>
      <c r="BE96" s="33">
        <f>VLOOKUP(BC96&amp;"_"&amp;$AZ$9,データシート3!A:AB,MATCH("ea_"&amp;"太陽光（建物系）"&amp;"_年間発電",データシート3!$A$1:$AB$1,0),0)/10^3+VLOOKUP(BC96&amp;"_"&amp;$AZ$9,データシート3!A:AB,MATCH("ea_"&amp;"太陽光（土地系）"&amp;"_年間発電",データシート3!$A$1:$AB$1,0),0)/10^3</f>
        <v>6900245.7310000015</v>
      </c>
      <c r="BF96" s="33">
        <f>VLOOKUP(BC96&amp;"_"&amp;$AZ$9,データシート3!A:AB,MATCH("ea_"&amp;"風力（陸上）"&amp;"_年間発電",データシート3!$A$1:$AB$1,0),0)/10^3</f>
        <v>262471.15300000005</v>
      </c>
      <c r="BG96" s="33">
        <f>VLOOKUP(BC96&amp;"_"&amp;$AZ$9,データシート3!A:AB,MATCH("ea_"&amp;"中小水（河川）"&amp;"_年間発電",データシート3!$A$1:$AB$1,0),0)/10^3+VLOOKUP(BC96&amp;"_"&amp;$AZ$9,データシート3!A:AB,MATCH("ea_"&amp;"中小水（農業用水路）"&amp;"_年間発電",データシート3!$A$1:$AB$1,0),0)/10^3</f>
        <v>64395.358999999997</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418.93799999999999</v>
      </c>
      <c r="BI96" s="33">
        <f t="shared" si="26"/>
        <v>7227531.1810000017</v>
      </c>
      <c r="BJ96" s="33">
        <f>(VLOOKUP($BC96&amp;"_"&amp;$AZ$8,データシート3!$A:$AN,MATCH("da_合計",データシート3!$A$1:$AN$1,0),0))/10^3</f>
        <v>43428.299140654592</v>
      </c>
      <c r="BK96" s="33">
        <f t="shared" si="21"/>
        <v>7184102.8818593472</v>
      </c>
      <c r="BL96" s="33">
        <f t="shared" si="22"/>
        <v>0</v>
      </c>
      <c r="BM96" s="33">
        <f t="shared" si="23"/>
        <v>7184102.8818593472</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01636</v>
      </c>
      <c r="AY97" s="18" t="str">
        <f>IF(IFERROR(比較地域マスタ!$AE32,"")=0,"",IFERROR(比較地域マスタ!$AE32,""))</f>
        <v>清水町</v>
      </c>
      <c r="AZ97" s="16"/>
      <c r="BA97" s="22">
        <v>26</v>
      </c>
      <c r="BB97" s="22">
        <v>1</v>
      </c>
      <c r="BC97" s="18" t="str">
        <f t="shared" si="24"/>
        <v>01636</v>
      </c>
      <c r="BD97" s="18" t="str">
        <f t="shared" si="25"/>
        <v>清水町</v>
      </c>
      <c r="BE97" s="33">
        <f>VLOOKUP(BC97&amp;"_"&amp;$AZ$9,データシート3!A:AB,MATCH("ea_"&amp;"太陽光（建物系）"&amp;"_年間発電",データシート3!$A$1:$AB$1,0),0)/10^3+VLOOKUP(BC97&amp;"_"&amp;$AZ$9,データシート3!A:AB,MATCH("ea_"&amp;"太陽光（土地系）"&amp;"_年間発電",データシート3!$A$1:$AB$1,0),0)/10^3</f>
        <v>6564710.4519999996</v>
      </c>
      <c r="BF97" s="33">
        <f>VLOOKUP(BC97&amp;"_"&amp;$AZ$9,データシート3!A:AB,MATCH("ea_"&amp;"風力（陸上）"&amp;"_年間発電",データシート3!$A$1:$AB$1,0),0)/10^3</f>
        <v>1492616.821</v>
      </c>
      <c r="BG97" s="33">
        <f>VLOOKUP(BC97&amp;"_"&amp;$AZ$9,データシート3!A:AB,MATCH("ea_"&amp;"中小水（河川）"&amp;"_年間発電",データシート3!$A$1:$AB$1,0),0)/10^3+VLOOKUP(BC97&amp;"_"&amp;$AZ$9,データシート3!A:AB,MATCH("ea_"&amp;"中小水（農業用水路）"&amp;"_年間発電",データシート3!$A$1:$AB$1,0),0)/10^3</f>
        <v>50924.531999999999</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8108251.8049999997</v>
      </c>
      <c r="BJ97" s="33">
        <f>(VLOOKUP($BC97&amp;"_"&amp;$AZ$8,データシート3!$A:$AN,MATCH("da_合計",データシート3!$A$1:$AN$1,0),0))/10^3</f>
        <v>60574.053206099336</v>
      </c>
      <c r="BK97" s="33">
        <f t="shared" si="21"/>
        <v>8047677.7517939005</v>
      </c>
      <c r="BL97" s="33">
        <f t="shared" si="22"/>
        <v>0</v>
      </c>
      <c r="BM97" s="33">
        <f t="shared" si="23"/>
        <v>8047677.7517939005</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01545</v>
      </c>
      <c r="AY98" s="18" t="str">
        <f>IF(IFERROR(比較地域マスタ!$AE33,"")=0,"",IFERROR(比較地域マスタ!$AE33,""))</f>
        <v>斜里町</v>
      </c>
      <c r="AZ98" s="16"/>
      <c r="BA98" s="22">
        <v>27</v>
      </c>
      <c r="BB98" s="22">
        <v>1</v>
      </c>
      <c r="BC98" s="18" t="str">
        <f t="shared" si="24"/>
        <v>01545</v>
      </c>
      <c r="BD98" s="18" t="str">
        <f t="shared" si="25"/>
        <v>斜里町</v>
      </c>
      <c r="BE98" s="33">
        <f>VLOOKUP(BC98&amp;"_"&amp;$AZ$9,データシート3!A:AB,MATCH("ea_"&amp;"太陽光（建物系）"&amp;"_年間発電",データシート3!$A$1:$AB$1,0),0)/10^3+VLOOKUP(BC98&amp;"_"&amp;$AZ$9,データシート3!A:AB,MATCH("ea_"&amp;"太陽光（土地系）"&amp;"_年間発電",データシート3!$A$1:$AB$1,0),0)/10^3</f>
        <v>3761632.1519999998</v>
      </c>
      <c r="BF98" s="33">
        <f>VLOOKUP(BC98&amp;"_"&amp;$AZ$9,データシート3!A:AB,MATCH("ea_"&amp;"風力（陸上）"&amp;"_年間発電",データシート3!$A$1:$AB$1,0),0)/10^3</f>
        <v>5259610.9210000001</v>
      </c>
      <c r="BG98" s="33">
        <f>VLOOKUP(BC98&amp;"_"&amp;$AZ$9,データシート3!A:AB,MATCH("ea_"&amp;"中小水（河川）"&amp;"_年間発電",データシート3!$A$1:$AB$1,0),0)/10^3+VLOOKUP(BC98&amp;"_"&amp;$AZ$9,データシート3!A:AB,MATCH("ea_"&amp;"中小水（農業用水路）"&amp;"_年間発電",データシート3!$A$1:$AB$1,0),0)/10^3</f>
        <v>11360.616</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55936.349999999991</v>
      </c>
      <c r="BI98" s="33">
        <f t="shared" si="26"/>
        <v>9088540.0389999989</v>
      </c>
      <c r="BJ98" s="33">
        <f>(VLOOKUP($BC98&amp;"_"&amp;$AZ$8,データシート3!$A:$AN,MATCH("da_合計",データシート3!$A$1:$AN$1,0),0))/10^3</f>
        <v>81819.996562378888</v>
      </c>
      <c r="BK98" s="33">
        <f t="shared" si="21"/>
        <v>9006720.0424376205</v>
      </c>
      <c r="BL98" s="33">
        <f t="shared" si="22"/>
        <v>0</v>
      </c>
      <c r="BM98" s="33">
        <f t="shared" si="23"/>
        <v>9006720.0424376205</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01668</v>
      </c>
      <c r="AY99" s="18" t="str">
        <f>IF(IFERROR(比較地域マスタ!$AE34,"")=0,"",IFERROR(比較地域マスタ!$AE34,""))</f>
        <v>白糠町</v>
      </c>
      <c r="AZ99" s="16"/>
      <c r="BA99" s="22">
        <v>28</v>
      </c>
      <c r="BB99" s="22">
        <v>1</v>
      </c>
      <c r="BC99" s="18" t="str">
        <f t="shared" si="24"/>
        <v>01668</v>
      </c>
      <c r="BD99" s="18" t="str">
        <f t="shared" si="25"/>
        <v>白糠町</v>
      </c>
      <c r="BE99" s="33">
        <f>VLOOKUP(BC99&amp;"_"&amp;$AZ$9,データシート3!A:AB,MATCH("ea_"&amp;"太陽光（建物系）"&amp;"_年間発電",データシート3!$A$1:$AB$1,0),0)/10^3+VLOOKUP(BC99&amp;"_"&amp;$AZ$9,データシート3!A:AB,MATCH("ea_"&amp;"太陽光（土地系）"&amp;"_年間発電",データシート3!$A$1:$AB$1,0),0)/10^3</f>
        <v>2260494.3089999999</v>
      </c>
      <c r="BF99" s="33">
        <f>VLOOKUP(BC99&amp;"_"&amp;$AZ$9,データシート3!A:AB,MATCH("ea_"&amp;"風力（陸上）"&amp;"_年間発電",データシート3!$A$1:$AB$1,0),0)/10^3</f>
        <v>5051289.8590000002</v>
      </c>
      <c r="BG99" s="33">
        <f>VLOOKUP(BC99&amp;"_"&amp;$AZ$9,データシート3!A:AB,MATCH("ea_"&amp;"中小水（河川）"&amp;"_年間発電",データシート3!$A$1:$AB$1,0),0)/10^3+VLOOKUP(BC99&amp;"_"&amp;$AZ$9,データシート3!A:AB,MATCH("ea_"&amp;"中小水（農業用水路）"&amp;"_年間発電",データシート3!$A$1:$AB$1,0),0)/10^3</f>
        <v>25808.970000000005</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1890.373</v>
      </c>
      <c r="BI99" s="33">
        <f t="shared" si="26"/>
        <v>7339483.510999999</v>
      </c>
      <c r="BJ99" s="33">
        <f>(VLOOKUP($BC99&amp;"_"&amp;$AZ$8,データシート3!$A:$AN,MATCH("da_合計",データシート3!$A$1:$AN$1,0),0))/10^3</f>
        <v>62074.24825145716</v>
      </c>
      <c r="BK99" s="33">
        <f t="shared" si="21"/>
        <v>7277409.2627485422</v>
      </c>
      <c r="BL99" s="33">
        <f t="shared" si="22"/>
        <v>0</v>
      </c>
      <c r="BM99" s="33">
        <f t="shared" si="23"/>
        <v>7277409.2627485422</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01635</v>
      </c>
      <c r="AY100" s="18" t="str">
        <f>IF(IFERROR(比較地域マスタ!$AE35,"")=0,"",IFERROR(比較地域マスタ!$AE35,""))</f>
        <v>新得町</v>
      </c>
      <c r="AZ100" s="16"/>
      <c r="BA100" s="22">
        <v>29</v>
      </c>
      <c r="BB100" s="22">
        <v>1</v>
      </c>
      <c r="BC100" s="18" t="str">
        <f t="shared" si="24"/>
        <v>01635</v>
      </c>
      <c r="BD100" s="18" t="str">
        <f t="shared" si="25"/>
        <v>新得町</v>
      </c>
      <c r="BE100" s="33">
        <f>VLOOKUP(BC100&amp;"_"&amp;$AZ$9,データシート3!A:AB,MATCH("ea_"&amp;"太陽光（建物系）"&amp;"_年間発電",データシート3!$A$1:$AB$1,0),0)/10^3+VLOOKUP(BC100&amp;"_"&amp;$AZ$9,データシート3!A:AB,MATCH("ea_"&amp;"太陽光（土地系）"&amp;"_年間発電",データシート3!$A$1:$AB$1,0),0)/10^3</f>
        <v>2862283.1630000006</v>
      </c>
      <c r="BF100" s="33">
        <f>VLOOKUP(BC100&amp;"_"&amp;$AZ$9,データシート3!A:AB,MATCH("ea_"&amp;"風力（陸上）"&amp;"_年間発電",データシート3!$A$1:$AB$1,0),0)/10^3</f>
        <v>5073677.6270000003</v>
      </c>
      <c r="BG100" s="33">
        <f>VLOOKUP(BC100&amp;"_"&amp;$AZ$9,データシート3!A:AB,MATCH("ea_"&amp;"中小水（河川）"&amp;"_年間発電",データシート3!$A$1:$AB$1,0),0)/10^3+VLOOKUP(BC100&amp;"_"&amp;$AZ$9,データシート3!A:AB,MATCH("ea_"&amp;"中小水（農業用水路）"&amp;"_年間発電",データシート3!$A$1:$AB$1,0),0)/10^3</f>
        <v>183550.05600000001</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36786.514000000003</v>
      </c>
      <c r="BI100" s="33">
        <f t="shared" si="26"/>
        <v>8156297.3600000013</v>
      </c>
      <c r="BJ100" s="33">
        <f>(VLOOKUP($BC100&amp;"_"&amp;$AZ$8,データシート3!$A:$AN,MATCH("da_合計",データシート3!$A$1:$AN$1,0),0))/10^3</f>
        <v>34420.397290222289</v>
      </c>
      <c r="BK100" s="33">
        <f t="shared" si="21"/>
        <v>8121876.9627097789</v>
      </c>
      <c r="BL100" s="33">
        <f t="shared" si="22"/>
        <v>0</v>
      </c>
      <c r="BM100" s="33">
        <f t="shared" si="23"/>
        <v>8121876.9627097789</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01641</v>
      </c>
      <c r="AY101" s="18" t="str">
        <f>IF(IFERROR(比較地域マスタ!$AE36,"")=0,"",IFERROR(比較地域マスタ!$AE36,""))</f>
        <v>大樹町</v>
      </c>
      <c r="AZ101" s="16"/>
      <c r="BA101" s="22">
        <v>30</v>
      </c>
      <c r="BB101" s="22">
        <v>1</v>
      </c>
      <c r="BC101" s="18" t="str">
        <f t="shared" si="24"/>
        <v>01641</v>
      </c>
      <c r="BD101" s="18" t="str">
        <f t="shared" si="25"/>
        <v>大樹町</v>
      </c>
      <c r="BE101" s="33">
        <f>VLOOKUP(BC101&amp;"_"&amp;$AZ$9,データシート3!A:AB,MATCH("ea_"&amp;"太陽光（建物系）"&amp;"_年間発電",データシート3!$A$1:$AB$1,0),0)/10^3+VLOOKUP(BC101&amp;"_"&amp;$AZ$9,データシート3!A:AB,MATCH("ea_"&amp;"太陽光（土地系）"&amp;"_年間発電",データシート3!$A$1:$AB$1,0),0)/10^3</f>
        <v>6592129.7239999995</v>
      </c>
      <c r="BF101" s="33">
        <f>VLOOKUP(BC101&amp;"_"&amp;$AZ$9,データシート3!A:AB,MATCH("ea_"&amp;"風力（陸上）"&amp;"_年間発電",データシート3!$A$1:$AB$1,0),0)/10^3</f>
        <v>3099551.7540000002</v>
      </c>
      <c r="BG101" s="33">
        <f>VLOOKUP(BC101&amp;"_"&amp;$AZ$9,データシート3!A:AB,MATCH("ea_"&amp;"中小水（河川）"&amp;"_年間発電",データシート3!$A$1:$AB$1,0),0)/10^3+VLOOKUP(BC101&amp;"_"&amp;$AZ$9,データシート3!A:AB,MATCH("ea_"&amp;"中小水（農業用水路）"&amp;"_年間発電",データシート3!$A$1:$AB$1,0),0)/10^3</f>
        <v>73105.822</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1566.1129999999998</v>
      </c>
      <c r="BI101" s="33">
        <f t="shared" si="26"/>
        <v>9766353.4130000006</v>
      </c>
      <c r="BJ101" s="33">
        <f>(VLOOKUP($BC101&amp;"_"&amp;$AZ$8,データシート3!$A:$AN,MATCH("da_合計",データシート3!$A$1:$AN$1,0),0))/10^3</f>
        <v>39345.098129256847</v>
      </c>
      <c r="BK101" s="33">
        <f t="shared" si="21"/>
        <v>9727008.3148707431</v>
      </c>
      <c r="BL101" s="33">
        <f t="shared" si="22"/>
        <v>0</v>
      </c>
      <c r="BM101" s="33">
        <f t="shared" si="23"/>
        <v>9727008.3148707431</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01560</v>
      </c>
      <c r="AY102" s="18" t="str">
        <f>IF(IFERROR(比較地域マスタ!$AE37,"")=0,"",IFERROR(比較地域マスタ!$AE37,""))</f>
        <v>滝上町</v>
      </c>
      <c r="AZ102" s="16"/>
      <c r="BA102" s="22">
        <v>31</v>
      </c>
      <c r="BB102" s="22">
        <v>1</v>
      </c>
      <c r="BC102" s="18" t="str">
        <f t="shared" si="24"/>
        <v>01560</v>
      </c>
      <c r="BD102" s="18" t="str">
        <f t="shared" si="25"/>
        <v>滝上町</v>
      </c>
      <c r="BE102" s="33">
        <f>VLOOKUP(BC102&amp;"_"&amp;$AZ$9,データシート3!A:AB,MATCH("ea_"&amp;"太陽光（建物系）"&amp;"_年間発電",データシート3!$A$1:$AB$1,0),0)/10^3+VLOOKUP(BC102&amp;"_"&amp;$AZ$9,データシート3!A:AB,MATCH("ea_"&amp;"太陽光（土地系）"&amp;"_年間発電",データシート3!$A$1:$AB$1,0),0)/10^3</f>
        <v>1513352.3769999999</v>
      </c>
      <c r="BF102" s="33">
        <f>VLOOKUP(BC102&amp;"_"&amp;$AZ$9,データシート3!A:AB,MATCH("ea_"&amp;"風力（陸上）"&amp;"_年間発電",データシート3!$A$1:$AB$1,0),0)/10^3</f>
        <v>6047348.6059999997</v>
      </c>
      <c r="BG102" s="33">
        <f>VLOOKUP(BC102&amp;"_"&amp;$AZ$9,データシート3!A:AB,MATCH("ea_"&amp;"中小水（河川）"&amp;"_年間発電",データシート3!$A$1:$AB$1,0),0)/10^3+VLOOKUP(BC102&amp;"_"&amp;$AZ$9,データシート3!A:AB,MATCH("ea_"&amp;"中小水（農業用水路）"&amp;"_年間発電",データシート3!$A$1:$AB$1,0),0)/10^3</f>
        <v>16206</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7576906.9829999991</v>
      </c>
      <c r="BJ102" s="33">
        <f>(VLOOKUP($BC102&amp;"_"&amp;$AZ$8,データシート3!$A:$AN,MATCH("da_合計",データシート3!$A$1:$AN$1,0),0))/10^3</f>
        <v>12754.044349438022</v>
      </c>
      <c r="BK102" s="33">
        <f t="shared" si="21"/>
        <v>7564152.9386505615</v>
      </c>
      <c r="BL102" s="33">
        <f t="shared" si="22"/>
        <v>0</v>
      </c>
      <c r="BM102" s="33">
        <f t="shared" si="23"/>
        <v>7564152.9386505615</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01544</v>
      </c>
      <c r="AY103" s="18" t="str">
        <f>IF(IFERROR(比較地域マスタ!$AE38,"")=0,"",IFERROR(比較地域マスタ!$AE38,""))</f>
        <v>津別町</v>
      </c>
      <c r="AZ103" s="16"/>
      <c r="BA103" s="22">
        <v>32</v>
      </c>
      <c r="BB103" s="22">
        <v>1</v>
      </c>
      <c r="BC103" s="18" t="str">
        <f t="shared" si="24"/>
        <v>01544</v>
      </c>
      <c r="BD103" s="18" t="str">
        <f t="shared" si="25"/>
        <v>津別町</v>
      </c>
      <c r="BE103" s="33">
        <f>VLOOKUP(BC103&amp;"_"&amp;$AZ$9,データシート3!A:AB,MATCH("ea_"&amp;"太陽光（建物系）"&amp;"_年間発電",データシート3!$A$1:$AB$1,0),0)/10^3+VLOOKUP(BC103&amp;"_"&amp;$AZ$9,データシート3!A:AB,MATCH("ea_"&amp;"太陽光（土地系）"&amp;"_年間発電",データシート3!$A$1:$AB$1,0),0)/10^3</f>
        <v>2475274.5659999996</v>
      </c>
      <c r="BF103" s="33">
        <f>VLOOKUP(BC103&amp;"_"&amp;$AZ$9,データシート3!A:AB,MATCH("ea_"&amp;"風力（陸上）"&amp;"_年間発電",データシート3!$A$1:$AB$1,0),0)/10^3</f>
        <v>9664159.4499999993</v>
      </c>
      <c r="BG103" s="33">
        <f>VLOOKUP(BC103&amp;"_"&amp;$AZ$9,データシート3!A:AB,MATCH("ea_"&amp;"中小水（河川）"&amp;"_年間発電",データシート3!$A$1:$AB$1,0),0)/10^3+VLOOKUP(BC103&amp;"_"&amp;$AZ$9,データシート3!A:AB,MATCH("ea_"&amp;"中小水（農業用水路）"&amp;"_年間発電",データシート3!$A$1:$AB$1,0),0)/10^3</f>
        <v>260.93799999999999</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5904.625</v>
      </c>
      <c r="BI103" s="33">
        <f t="shared" si="26"/>
        <v>12145599.578999998</v>
      </c>
      <c r="BJ103" s="33">
        <f>(VLOOKUP($BC103&amp;"_"&amp;$AZ$8,データシート3!$A:$AN,MATCH("da_合計",データシート3!$A$1:$AN$1,0),0))/10^3</f>
        <v>38407.994086401763</v>
      </c>
      <c r="BK103" s="33">
        <f t="shared" si="21"/>
        <v>12107191.584913597</v>
      </c>
      <c r="BL103" s="33">
        <f t="shared" si="22"/>
        <v>0</v>
      </c>
      <c r="BM103" s="33">
        <f t="shared" si="23"/>
        <v>12107191.584913597</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01667</v>
      </c>
      <c r="AY104" s="18" t="str">
        <f>IF(IFERROR(比較地域マスタ!$AE39,"")=0,"",IFERROR(比較地域マスタ!$AE39,""))</f>
        <v>鶴居村</v>
      </c>
      <c r="AZ104" s="16"/>
      <c r="BA104" s="22">
        <v>33</v>
      </c>
      <c r="BB104" s="22">
        <v>1</v>
      </c>
      <c r="BC104" s="18" t="str">
        <f t="shared" si="24"/>
        <v>01667</v>
      </c>
      <c r="BD104" s="18" t="str">
        <f t="shared" si="25"/>
        <v>鶴居村</v>
      </c>
      <c r="BE104" s="33">
        <f>VLOOKUP(BC104&amp;"_"&amp;$AZ$9,データシート3!A:AB,MATCH("ea_"&amp;"太陽光（建物系）"&amp;"_年間発電",データシート3!$A$1:$AB$1,0),0)/10^3+VLOOKUP(BC104&amp;"_"&amp;$AZ$9,データシート3!A:AB,MATCH("ea_"&amp;"太陽光（土地系）"&amp;"_年間発電",データシート3!$A$1:$AB$1,0),0)/10^3</f>
        <v>4038131.5129999998</v>
      </c>
      <c r="BF104" s="33">
        <f>VLOOKUP(BC104&amp;"_"&amp;$AZ$9,データシート3!A:AB,MATCH("ea_"&amp;"風力（陸上）"&amp;"_年間発電",データシート3!$A$1:$AB$1,0),0)/10^3</f>
        <v>5246615.93</v>
      </c>
      <c r="BG104" s="33">
        <f>VLOOKUP(BC104&amp;"_"&amp;$AZ$9,データシート3!A:AB,MATCH("ea_"&amp;"中小水（河川）"&amp;"_年間発電",データシート3!$A$1:$AB$1,0),0)/10^3+VLOOKUP(BC104&amp;"_"&amp;$AZ$9,データシート3!A:AB,MATCH("ea_"&amp;"中小水（農業用水路）"&amp;"_年間発電",データシート3!$A$1:$AB$1,0),0)/10^3</f>
        <v>1834.672</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3196.9500000000003</v>
      </c>
      <c r="BI104" s="33">
        <f t="shared" si="26"/>
        <v>9289779.0649999995</v>
      </c>
      <c r="BJ104" s="33">
        <f>(VLOOKUP($BC104&amp;"_"&amp;$AZ$8,データシート3!$A:$AN,MATCH("da_合計",データシート3!$A$1:$AN$1,0),0))/10^3</f>
        <v>13364.967225683204</v>
      </c>
      <c r="BK104" s="33">
        <f t="shared" ref="BK104:BK135" si="27">BI104-BJ104</f>
        <v>9276414.0977743156</v>
      </c>
      <c r="BL104" s="33">
        <f t="shared" ref="BL104:BL135" si="28">IF(BK104&gt;0,0,BK104)</f>
        <v>0</v>
      </c>
      <c r="BM104" s="33">
        <f t="shared" ref="BM104:BM135" si="29">IF(BK104&gt;0,BK104,0)</f>
        <v>9276414.0977743156</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01665</v>
      </c>
      <c r="AY105" s="18" t="str">
        <f>IF(IFERROR(比較地域マスタ!$AE40,"")=0,"",IFERROR(比較地域マスタ!$AE40,""))</f>
        <v>弟子屈町</v>
      </c>
      <c r="AZ105" s="16"/>
      <c r="BA105" s="22">
        <v>34</v>
      </c>
      <c r="BB105" s="22">
        <v>1</v>
      </c>
      <c r="BC105" s="18" t="str">
        <f t="shared" si="24"/>
        <v>01665</v>
      </c>
      <c r="BD105" s="18" t="str">
        <f t="shared" si="25"/>
        <v>弟子屈町</v>
      </c>
      <c r="BE105" s="33">
        <f>VLOOKUP(BC105&amp;"_"&amp;$AZ$9,データシート3!A:AB,MATCH("ea_"&amp;"太陽光（建物系）"&amp;"_年間発電",データシート3!$A$1:$AB$1,0),0)/10^3+VLOOKUP(BC105&amp;"_"&amp;$AZ$9,データシート3!A:AB,MATCH("ea_"&amp;"太陽光（土地系）"&amp;"_年間発電",データシート3!$A$1:$AB$1,0),0)/10^3</f>
        <v>4359311.307</v>
      </c>
      <c r="BF105" s="33">
        <f>VLOOKUP(BC105&amp;"_"&amp;$AZ$9,データシート3!A:AB,MATCH("ea_"&amp;"風力（陸上）"&amp;"_年間発電",データシート3!$A$1:$AB$1,0),0)/10^3</f>
        <v>6919596.3459999999</v>
      </c>
      <c r="BG105" s="33">
        <f>VLOOKUP(BC105&amp;"_"&amp;$AZ$9,データシート3!A:AB,MATCH("ea_"&amp;"中小水（河川）"&amp;"_年間発電",データシート3!$A$1:$AB$1,0),0)/10^3+VLOOKUP(BC105&amp;"_"&amp;$AZ$9,データシート3!A:AB,MATCH("ea_"&amp;"中小水（農業用水路）"&amp;"_年間発電",データシート3!$A$1:$AB$1,0),0)/10^3</f>
        <v>3117.6849999999999</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391223.40700000001</v>
      </c>
      <c r="BI105" s="33">
        <f t="shared" si="26"/>
        <v>11673248.745000001</v>
      </c>
      <c r="BJ105" s="33">
        <f>(VLOOKUP($BC105&amp;"_"&amp;$AZ$8,データシート3!$A:$AN,MATCH("da_合計",データシート3!$A$1:$AN$1,0),0))/10^3</f>
        <v>35876.228110059754</v>
      </c>
      <c r="BK105" s="33">
        <f t="shared" si="27"/>
        <v>11637372.516889941</v>
      </c>
      <c r="BL105" s="33">
        <f t="shared" si="28"/>
        <v>0</v>
      </c>
      <c r="BM105" s="33">
        <f t="shared" si="29"/>
        <v>11637372.516889941</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01645</v>
      </c>
      <c r="AY106" s="18" t="str">
        <f>IF(IFERROR(比較地域マスタ!$AE41,"")=0,"",IFERROR(比較地域マスタ!$AE41,""))</f>
        <v>豊頃町</v>
      </c>
      <c r="AZ106" s="16"/>
      <c r="BA106" s="22">
        <v>35</v>
      </c>
      <c r="BB106" s="22">
        <v>1</v>
      </c>
      <c r="BC106" s="18" t="str">
        <f t="shared" si="24"/>
        <v>01645</v>
      </c>
      <c r="BD106" s="18" t="str">
        <f t="shared" si="25"/>
        <v>豊頃町</v>
      </c>
      <c r="BE106" s="33">
        <f>VLOOKUP(BC106&amp;"_"&amp;$AZ$9,データシート3!A:AB,MATCH("ea_"&amp;"太陽光（建物系）"&amp;"_年間発電",データシート3!$A$1:$AB$1,0),0)/10^3+VLOOKUP(BC106&amp;"_"&amp;$AZ$9,データシート3!A:AB,MATCH("ea_"&amp;"太陽光（土地系）"&amp;"_年間発電",データシート3!$A$1:$AB$1,0),0)/10^3</f>
        <v>3635442.6600000006</v>
      </c>
      <c r="BF106" s="33">
        <f>VLOOKUP(BC106&amp;"_"&amp;$AZ$9,データシート3!A:AB,MATCH("ea_"&amp;"風力（陸上）"&amp;"_年間発電",データシート3!$A$1:$AB$1,0),0)/10^3</f>
        <v>4862119.6529999999</v>
      </c>
      <c r="BG106" s="33">
        <f>VLOOKUP(BC106&amp;"_"&amp;$AZ$9,データシート3!A:AB,MATCH("ea_"&amp;"中小水（河川）"&amp;"_年間発電",データシート3!$A$1:$AB$1,0),0)/10^3+VLOOKUP(BC106&amp;"_"&amp;$AZ$9,データシート3!A:AB,MATCH("ea_"&amp;"中小水（農業用水路）"&amp;"_年間発電",データシート3!$A$1:$AB$1,0),0)/10^3</f>
        <v>91.286000000000001</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15876.728999999999</v>
      </c>
      <c r="BI106" s="33">
        <f t="shared" si="26"/>
        <v>8513530.3280000016</v>
      </c>
      <c r="BJ106" s="33">
        <f>(VLOOKUP($BC106&amp;"_"&amp;$AZ$8,データシート3!$A:$AN,MATCH("da_合計",データシート3!$A$1:$AN$1,0),0))/10^3</f>
        <v>13336.772077856562</v>
      </c>
      <c r="BK106" s="33">
        <f t="shared" si="27"/>
        <v>8500193.555922145</v>
      </c>
      <c r="BL106" s="33">
        <f t="shared" si="28"/>
        <v>0</v>
      </c>
      <c r="BM106" s="33">
        <f t="shared" si="29"/>
        <v>8500193.555922145</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01638</v>
      </c>
      <c r="AY107" s="18" t="str">
        <f>IF(IFERROR(比較地域マスタ!$AE42,"")=0,"",IFERROR(比較地域マスタ!$AE42,""))</f>
        <v>中札内村</v>
      </c>
      <c r="AZ107" s="16"/>
      <c r="BA107" s="22">
        <v>36</v>
      </c>
      <c r="BB107" s="22">
        <v>1</v>
      </c>
      <c r="BC107" s="18" t="str">
        <f t="shared" si="24"/>
        <v>01638</v>
      </c>
      <c r="BD107" s="18" t="str">
        <f t="shared" si="25"/>
        <v>中札内村</v>
      </c>
      <c r="BE107" s="33">
        <f>VLOOKUP(BC107&amp;"_"&amp;$AZ$9,データシート3!A:AB,MATCH("ea_"&amp;"太陽光（建物系）"&amp;"_年間発電",データシート3!$A$1:$AB$1,0),0)/10^3+VLOOKUP(BC107&amp;"_"&amp;$AZ$9,データシート3!A:AB,MATCH("ea_"&amp;"太陽光（土地系）"&amp;"_年間発電",データシート3!$A$1:$AB$1,0),0)/10^3</f>
        <v>3283834.0959999999</v>
      </c>
      <c r="BF107" s="33">
        <f>VLOOKUP(BC107&amp;"_"&amp;$AZ$9,データシート3!A:AB,MATCH("ea_"&amp;"風力（陸上）"&amp;"_年間発電",データシート3!$A$1:$AB$1,0),0)/10^3</f>
        <v>97045.035000000003</v>
      </c>
      <c r="BG107" s="33">
        <f>VLOOKUP(BC107&amp;"_"&amp;$AZ$9,データシート3!A:AB,MATCH("ea_"&amp;"中小水（河川）"&amp;"_年間発電",データシート3!$A$1:$AB$1,0),0)/10^3+VLOOKUP(BC107&amp;"_"&amp;$AZ$9,データシート3!A:AB,MATCH("ea_"&amp;"中小水（農業用水路）"&amp;"_年間発電",データシート3!$A$1:$AB$1,0),0)/10^3</f>
        <v>49166.04</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3430045.1710000001</v>
      </c>
      <c r="BJ107" s="33">
        <f>(VLOOKUP($BC107&amp;"_"&amp;$AZ$8,データシート3!$A:$AN,MATCH("da_合計",データシート3!$A$1:$AN$1,0),0))/10^3</f>
        <v>35091.371074154296</v>
      </c>
      <c r="BK107" s="33">
        <f t="shared" si="27"/>
        <v>3394953.7999258456</v>
      </c>
      <c r="BL107" s="33">
        <f t="shared" si="28"/>
        <v>0</v>
      </c>
      <c r="BM107" s="33">
        <f t="shared" si="29"/>
        <v>3394953.7999258456</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01692</v>
      </c>
      <c r="AY108" s="18" t="str">
        <f>IF(IFERROR(比較地域マスタ!$AE43,"")=0,"",IFERROR(比較地域マスタ!$AE43,""))</f>
        <v>中標津町</v>
      </c>
      <c r="AZ108" s="16"/>
      <c r="BA108" s="22">
        <v>37</v>
      </c>
      <c r="BB108" s="22">
        <v>1</v>
      </c>
      <c r="BC108" s="18" t="str">
        <f t="shared" si="24"/>
        <v>01692</v>
      </c>
      <c r="BD108" s="18" t="str">
        <f t="shared" si="25"/>
        <v>中標津町</v>
      </c>
      <c r="BE108" s="33">
        <f>VLOOKUP(BC108&amp;"_"&amp;$AZ$9,データシート3!A:AB,MATCH("ea_"&amp;"太陽光（建物系）"&amp;"_年間発電",データシート3!$A$1:$AB$1,0),0)/10^3+VLOOKUP(BC108&amp;"_"&amp;$AZ$9,データシート3!A:AB,MATCH("ea_"&amp;"太陽光（土地系）"&amp;"_年間発電",データシート3!$A$1:$AB$1,0),0)/10^3</f>
        <v>11066924.649</v>
      </c>
      <c r="BF108" s="33">
        <f>VLOOKUP(BC108&amp;"_"&amp;$AZ$9,データシート3!A:AB,MATCH("ea_"&amp;"風力（陸上）"&amp;"_年間発電",データシート3!$A$1:$AB$1,0),0)/10^3</f>
        <v>5182050.7920000004</v>
      </c>
      <c r="BG108" s="33">
        <f>VLOOKUP(BC108&amp;"_"&amp;$AZ$9,データシート3!A:AB,MATCH("ea_"&amp;"中小水（河川）"&amp;"_年間発電",データシート3!$A$1:$AB$1,0),0)/10^3+VLOOKUP(BC108&amp;"_"&amp;$AZ$9,データシート3!A:AB,MATCH("ea_"&amp;"中小水（農業用水路）"&amp;"_年間発電",データシート3!$A$1:$AB$1,0),0)/10^3</f>
        <v>12995.83</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1869165.102</v>
      </c>
      <c r="BI108" s="33">
        <f t="shared" si="26"/>
        <v>18131136.373</v>
      </c>
      <c r="BJ108" s="33">
        <f>(VLOOKUP($BC108&amp;"_"&amp;$AZ$8,データシート3!$A:$AN,MATCH("da_合計",データシート3!$A$1:$AN$1,0),0))/10^3</f>
        <v>127038.91536903584</v>
      </c>
      <c r="BK108" s="33">
        <f t="shared" si="27"/>
        <v>18004097.457630962</v>
      </c>
      <c r="BL108" s="33">
        <f t="shared" si="28"/>
        <v>0</v>
      </c>
      <c r="BM108" s="33">
        <f t="shared" si="29"/>
        <v>18004097.457630962</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01562</v>
      </c>
      <c r="AY109" s="18" t="str">
        <f>IF(IFERROR(比較地域マスタ!$AE44,"")=0,"",IFERROR(比較地域マスタ!$AE44,""))</f>
        <v>西興部村</v>
      </c>
      <c r="AZ109" s="16"/>
      <c r="BA109" s="22">
        <v>38</v>
      </c>
      <c r="BB109" s="22">
        <v>1</v>
      </c>
      <c r="BC109" s="18" t="str">
        <f t="shared" si="24"/>
        <v>01562</v>
      </c>
      <c r="BD109" s="18" t="str">
        <f t="shared" si="25"/>
        <v>西興部村</v>
      </c>
      <c r="BE109" s="33">
        <f>VLOOKUP(BC109&amp;"_"&amp;$AZ$9,データシート3!A:AB,MATCH("ea_"&amp;"太陽光（建物系）"&amp;"_年間発電",データシート3!$A$1:$AB$1,0),0)/10^3+VLOOKUP(BC109&amp;"_"&amp;$AZ$9,データシート3!A:AB,MATCH("ea_"&amp;"太陽光（土地系）"&amp;"_年間発電",データシート3!$A$1:$AB$1,0),0)/10^3</f>
        <v>558869.84699999995</v>
      </c>
      <c r="BF109" s="33">
        <f>VLOOKUP(BC109&amp;"_"&amp;$AZ$9,データシート3!A:AB,MATCH("ea_"&amp;"風力（陸上）"&amp;"_年間発電",データシート3!$A$1:$AB$1,0),0)/10^3</f>
        <v>4138402.7319999994</v>
      </c>
      <c r="BG109" s="33">
        <f>VLOOKUP(BC109&amp;"_"&amp;$AZ$9,データシート3!A:AB,MATCH("ea_"&amp;"中小水（河川）"&amp;"_年間発電",データシート3!$A$1:$AB$1,0),0)/10^3+VLOOKUP(BC109&amp;"_"&amp;$AZ$9,データシート3!A:AB,MATCH("ea_"&amp;"中小水（農業用水路）"&amp;"_年間発電",データシート3!$A$1:$AB$1,0),0)/10^3</f>
        <v>1503.366</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4698775.9449999994</v>
      </c>
      <c r="BJ109" s="33">
        <f>(VLOOKUP($BC109&amp;"_"&amp;$AZ$8,データシート3!$A:$AN,MATCH("da_合計",データシート3!$A$1:$AN$1,0),0))/10^3</f>
        <v>6569.7763671520106</v>
      </c>
      <c r="BK109" s="33">
        <f t="shared" si="27"/>
        <v>4692206.1686328473</v>
      </c>
      <c r="BL109" s="33">
        <f t="shared" si="28"/>
        <v>0</v>
      </c>
      <c r="BM109" s="33">
        <f t="shared" si="29"/>
        <v>4692206.1686328473</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01223</v>
      </c>
      <c r="AY110" s="18" t="str">
        <f>IF(IFERROR(比較地域マスタ!$AE45,"")=0,"",IFERROR(比較地域マスタ!$AE45,""))</f>
        <v>根室市</v>
      </c>
      <c r="AZ110" s="16"/>
      <c r="BA110" s="22">
        <v>39</v>
      </c>
      <c r="BB110" s="22">
        <v>1</v>
      </c>
      <c r="BC110" s="18" t="str">
        <f t="shared" si="24"/>
        <v>01223</v>
      </c>
      <c r="BD110" s="18" t="str">
        <f t="shared" si="25"/>
        <v>根室市</v>
      </c>
      <c r="BE110" s="33">
        <f>VLOOKUP(BC110&amp;"_"&amp;$AZ$9,データシート3!A:AB,MATCH("ea_"&amp;"太陽光（建物系）"&amp;"_年間発電",データシート3!$A$1:$AB$1,0),0)/10^3+VLOOKUP(BC110&amp;"_"&amp;$AZ$9,データシート3!A:AB,MATCH("ea_"&amp;"太陽光（土地系）"&amp;"_年間発電",データシート3!$A$1:$AB$1,0),0)/10^3</f>
        <v>4057698.8129999996</v>
      </c>
      <c r="BF110" s="33">
        <f>VLOOKUP(BC110&amp;"_"&amp;$AZ$9,データシート3!A:AB,MATCH("ea_"&amp;"風力（陸上）"&amp;"_年間発電",データシート3!$A$1:$AB$1,0),0)/10^3</f>
        <v>4993371.51</v>
      </c>
      <c r="BG110" s="33">
        <f>VLOOKUP(BC110&amp;"_"&amp;$AZ$9,データシート3!A:AB,MATCH("ea_"&amp;"中小水（河川）"&amp;"_年間発電",データシート3!$A$1:$AB$1,0),0)/10^3+VLOOKUP(BC110&amp;"_"&amp;$AZ$9,データシート3!A:AB,MATCH("ea_"&amp;"中小水（農業用水路）"&amp;"_年間発電",データシート3!$A$1:$AB$1,0),0)/10^3</f>
        <v>0</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9051070.3229999989</v>
      </c>
      <c r="BJ110" s="33">
        <f>(VLOOKUP($BC110&amp;"_"&amp;$AZ$8,データシート3!$A:$AN,MATCH("da_合計",データシート3!$A$1:$AN$1,0),0))/10^3</f>
        <v>146074.15534394377</v>
      </c>
      <c r="BK110" s="33">
        <f t="shared" si="27"/>
        <v>8904996.1676560547</v>
      </c>
      <c r="BL110" s="33">
        <f t="shared" si="28"/>
        <v>0</v>
      </c>
      <c r="BM110" s="33">
        <f t="shared" si="29"/>
        <v>8904996.1676560547</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01663</v>
      </c>
      <c r="AY111" s="18" t="str">
        <f>IF(IFERROR(比較地域マスタ!$AE46,"")=0,"",IFERROR(比較地域マスタ!$AE46,""))</f>
        <v>浜中町</v>
      </c>
      <c r="AZ111" s="16"/>
      <c r="BA111" s="22">
        <v>40</v>
      </c>
      <c r="BB111" s="22">
        <v>1</v>
      </c>
      <c r="BC111" s="18" t="str">
        <f t="shared" si="24"/>
        <v>01663</v>
      </c>
      <c r="BD111" s="18" t="str">
        <f t="shared" si="25"/>
        <v>浜中町</v>
      </c>
      <c r="BE111" s="33">
        <f>VLOOKUP(BC111&amp;"_"&amp;$AZ$9,データシート3!A:AB,MATCH("ea_"&amp;"太陽光（建物系）"&amp;"_年間発電",データシート3!$A$1:$AB$1,0),0)/10^3+VLOOKUP(BC111&amp;"_"&amp;$AZ$9,データシート3!A:AB,MATCH("ea_"&amp;"太陽光（土地系）"&amp;"_年間発電",データシート3!$A$1:$AB$1,0),0)/10^3</f>
        <v>6234427.04</v>
      </c>
      <c r="BF111" s="33">
        <f>VLOOKUP(BC111&amp;"_"&amp;$AZ$9,データシート3!A:AB,MATCH("ea_"&amp;"風力（陸上）"&amp;"_年間発電",データシート3!$A$1:$AB$1,0),0)/10^3</f>
        <v>3693010.9180000001</v>
      </c>
      <c r="BG111" s="33">
        <f>VLOOKUP(BC111&amp;"_"&amp;$AZ$9,データシート3!A:AB,MATCH("ea_"&amp;"中小水（河川）"&amp;"_年間発電",データシート3!$A$1:$AB$1,0),0)/10^3+VLOOKUP(BC111&amp;"_"&amp;$AZ$9,データシート3!A:AB,MATCH("ea_"&amp;"中小水（農業用水路）"&amp;"_年間発電",データシート3!$A$1:$AB$1,0),0)/10^3</f>
        <v>0</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9927437.9580000006</v>
      </c>
      <c r="BJ111" s="33">
        <f>(VLOOKUP($BC111&amp;"_"&amp;$AZ$8,データシート3!$A:$AN,MATCH("da_合計",データシート3!$A$1:$AN$1,0),0))/10^3</f>
        <v>53380.024016267176</v>
      </c>
      <c r="BK111" s="33">
        <f t="shared" si="27"/>
        <v>9874057.9339837339</v>
      </c>
      <c r="BL111" s="33">
        <f t="shared" si="28"/>
        <v>0</v>
      </c>
      <c r="BM111" s="33">
        <f t="shared" si="29"/>
        <v>9874057.9339837339</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01543</v>
      </c>
      <c r="AY112" s="18" t="str">
        <f>IF(IFERROR(比較地域マスタ!$AE47,"")=0,"",IFERROR(比較地域マスタ!$AE47,""))</f>
        <v>美幌町</v>
      </c>
      <c r="AZ112" s="16"/>
      <c r="BA112" s="22">
        <v>41</v>
      </c>
      <c r="BB112" s="22">
        <v>1</v>
      </c>
      <c r="BC112" s="18" t="str">
        <f t="shared" si="24"/>
        <v>01543</v>
      </c>
      <c r="BD112" s="18" t="str">
        <f t="shared" si="25"/>
        <v>美幌町</v>
      </c>
      <c r="BE112" s="33">
        <f>VLOOKUP(BC112&amp;"_"&amp;$AZ$9,データシート3!A:AB,MATCH("ea_"&amp;"太陽光（建物系）"&amp;"_年間発電",データシート3!$A$1:$AB$1,0),0)/10^3+VLOOKUP(BC112&amp;"_"&amp;$AZ$9,データシート3!A:AB,MATCH("ea_"&amp;"太陽光（土地系）"&amp;"_年間発電",データシート3!$A$1:$AB$1,0),0)/10^3</f>
        <v>4591506.8259999994</v>
      </c>
      <c r="BF112" s="33">
        <f>VLOOKUP(BC112&amp;"_"&amp;$AZ$9,データシート3!A:AB,MATCH("ea_"&amp;"風力（陸上）"&amp;"_年間発電",データシート3!$A$1:$AB$1,0),0)/10^3</f>
        <v>4618972.74</v>
      </c>
      <c r="BG112" s="33">
        <f>VLOOKUP(BC112&amp;"_"&amp;$AZ$9,データシート3!A:AB,MATCH("ea_"&amp;"中小水（河川）"&amp;"_年間発電",データシート3!$A$1:$AB$1,0),0)/10^3+VLOOKUP(BC112&amp;"_"&amp;$AZ$9,データシート3!A:AB,MATCH("ea_"&amp;"中小水（農業用水路）"&amp;"_年間発電",データシート3!$A$1:$AB$1,0),0)/10^3</f>
        <v>0</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28323.463</v>
      </c>
      <c r="BI112" s="33">
        <f t="shared" si="26"/>
        <v>9238803.0289999992</v>
      </c>
      <c r="BJ112" s="33">
        <f>(VLOOKUP($BC112&amp;"_"&amp;$AZ$8,データシート3!$A:$AN,MATCH("da_合計",データシート3!$A$1:$AN$1,0),0))/10^3</f>
        <v>98389.958785880925</v>
      </c>
      <c r="BK112" s="33">
        <f t="shared" si="27"/>
        <v>9140413.0702141188</v>
      </c>
      <c r="BL112" s="33">
        <f t="shared" si="28"/>
        <v>0</v>
      </c>
      <c r="BM112" s="33">
        <f t="shared" si="29"/>
        <v>9140413.0702141188</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01642</v>
      </c>
      <c r="AY113" s="18" t="str">
        <f>IF(IFERROR(比較地域マスタ!$AE48,"")=0,"",IFERROR(比較地域マスタ!$AE48,""))</f>
        <v>広尾町</v>
      </c>
      <c r="AZ113" s="16"/>
      <c r="BA113" s="22">
        <v>42</v>
      </c>
      <c r="BB113" s="22">
        <v>1</v>
      </c>
      <c r="BC113" s="18" t="str">
        <f t="shared" si="24"/>
        <v>01642</v>
      </c>
      <c r="BD113" s="18" t="str">
        <f t="shared" si="25"/>
        <v>広尾町</v>
      </c>
      <c r="BE113" s="33">
        <f>VLOOKUP(BC113&amp;"_"&amp;$AZ$9,データシート3!A:AB,MATCH("ea_"&amp;"太陽光（建物系）"&amp;"_年間発電",データシート3!$A$1:$AB$1,0),0)/10^3+VLOOKUP(BC113&amp;"_"&amp;$AZ$9,データシート3!A:AB,MATCH("ea_"&amp;"太陽光（土地系）"&amp;"_年間発電",データシート3!$A$1:$AB$1,0),0)/10^3</f>
        <v>2988369.1460000002</v>
      </c>
      <c r="BF113" s="33">
        <f>VLOOKUP(BC113&amp;"_"&amp;$AZ$9,データシート3!A:AB,MATCH("ea_"&amp;"風力（陸上）"&amp;"_年間発電",データシート3!$A$1:$AB$1,0),0)/10^3</f>
        <v>2938360.3590000006</v>
      </c>
      <c r="BG113" s="33">
        <f>VLOOKUP(BC113&amp;"_"&amp;$AZ$9,データシート3!A:AB,MATCH("ea_"&amp;"中小水（河川）"&amp;"_年間発電",データシート3!$A$1:$AB$1,0),0)/10^3+VLOOKUP(BC113&amp;"_"&amp;$AZ$9,データシート3!A:AB,MATCH("ea_"&amp;"中小水（農業用水路）"&amp;"_年間発電",データシート3!$A$1:$AB$1,0),0)/10^3</f>
        <v>77204.796000000002</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3479.5430000000006</v>
      </c>
      <c r="BI113" s="33">
        <f t="shared" si="26"/>
        <v>6007413.8440000005</v>
      </c>
      <c r="BJ113" s="33">
        <f>(VLOOKUP($BC113&amp;"_"&amp;$AZ$8,データシート3!$A:$AN,MATCH("da_合計",データシート3!$A$1:$AN$1,0),0))/10^3</f>
        <v>44136.079838012563</v>
      </c>
      <c r="BK113" s="33">
        <f t="shared" si="27"/>
        <v>5963277.7641619882</v>
      </c>
      <c r="BL113" s="33">
        <f t="shared" si="28"/>
        <v>0</v>
      </c>
      <c r="BM113" s="33">
        <f t="shared" si="29"/>
        <v>5963277.7641619882</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01691</v>
      </c>
      <c r="AY114" s="18" t="str">
        <f>IF(IFERROR(比較地域マスタ!$AE49,"")=0,"",IFERROR(比較地域マスタ!$AE49,""))</f>
        <v>別海町</v>
      </c>
      <c r="AZ114" s="16"/>
      <c r="BA114" s="22">
        <v>43</v>
      </c>
      <c r="BB114" s="22">
        <v>1</v>
      </c>
      <c r="BC114" s="18" t="str">
        <f t="shared" si="24"/>
        <v>01691</v>
      </c>
      <c r="BD114" s="18" t="str">
        <f t="shared" si="25"/>
        <v>別海町</v>
      </c>
      <c r="BE114" s="33">
        <f>VLOOKUP(BC114&amp;"_"&amp;$AZ$9,データシート3!A:AB,MATCH("ea_"&amp;"太陽光（建物系）"&amp;"_年間発電",データシート3!$A$1:$AB$1,0),0)/10^3+VLOOKUP(BC114&amp;"_"&amp;$AZ$9,データシート3!A:AB,MATCH("ea_"&amp;"太陽光（土地系）"&amp;"_年間発電",データシート3!$A$1:$AB$1,0),0)/10^3</f>
        <v>28985231.511</v>
      </c>
      <c r="BF114" s="33">
        <f>VLOOKUP(BC114&amp;"_"&amp;$AZ$9,データシート3!A:AB,MATCH("ea_"&amp;"風力（陸上）"&amp;"_年間発電",データシート3!$A$1:$AB$1,0),0)/10^3</f>
        <v>8748652.1699999999</v>
      </c>
      <c r="BG114" s="33">
        <f>VLOOKUP(BC114&amp;"_"&amp;$AZ$9,データシート3!A:AB,MATCH("ea_"&amp;"中小水（河川）"&amp;"_年間発電",データシート3!$A$1:$AB$1,0),0)/10^3+VLOOKUP(BC114&amp;"_"&amp;$AZ$9,データシート3!A:AB,MATCH("ea_"&amp;"中小水（農業用水路）"&amp;"_年間発電",データシート3!$A$1:$AB$1,0),0)/10^3</f>
        <v>0</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835.66899999999998</v>
      </c>
      <c r="BI114" s="33">
        <f t="shared" si="26"/>
        <v>37734719.350000001</v>
      </c>
      <c r="BJ114" s="33">
        <f>(VLOOKUP($BC114&amp;"_"&amp;$AZ$8,データシート3!$A:$AN,MATCH("da_合計",データシート3!$A$1:$AN$1,0),0))/10^3</f>
        <v>122787.37089173573</v>
      </c>
      <c r="BK114" s="33">
        <f t="shared" si="27"/>
        <v>37611931.979108267</v>
      </c>
      <c r="BL114" s="33">
        <f t="shared" si="28"/>
        <v>0</v>
      </c>
      <c r="BM114" s="33">
        <f t="shared" si="29"/>
        <v>37611931.979108267</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01646</v>
      </c>
      <c r="AY115" s="18" t="str">
        <f>IF(IFERROR(比較地域マスタ!$AE50,"")=0,"",IFERROR(比較地域マスタ!$AE50,""))</f>
        <v>本別町</v>
      </c>
      <c r="AZ115" s="16"/>
      <c r="BA115" s="22">
        <v>44</v>
      </c>
      <c r="BB115" s="22">
        <v>1</v>
      </c>
      <c r="BC115" s="18" t="str">
        <f t="shared" si="24"/>
        <v>01646</v>
      </c>
      <c r="BD115" s="18" t="str">
        <f t="shared" si="25"/>
        <v>本別町</v>
      </c>
      <c r="BE115" s="33">
        <f>VLOOKUP(BC115&amp;"_"&amp;$AZ$9,データシート3!A:AB,MATCH("ea_"&amp;"太陽光（建物系）"&amp;"_年間発電",データシート3!$A$1:$AB$1,0),0)/10^3+VLOOKUP(BC115&amp;"_"&amp;$AZ$9,データシート3!A:AB,MATCH("ea_"&amp;"太陽光（土地系）"&amp;"_年間発電",データシート3!$A$1:$AB$1,0),0)/10^3</f>
        <v>5070836.4610000001</v>
      </c>
      <c r="BF115" s="33">
        <f>VLOOKUP(BC115&amp;"_"&amp;$AZ$9,データシート3!A:AB,MATCH("ea_"&amp;"風力（陸上）"&amp;"_年間発電",データシート3!$A$1:$AB$1,0),0)/10^3</f>
        <v>1248573.8319999999</v>
      </c>
      <c r="BG115" s="33">
        <f>VLOOKUP(BC115&amp;"_"&amp;$AZ$9,データシート3!A:AB,MATCH("ea_"&amp;"中小水（河川）"&amp;"_年間発電",データシート3!$A$1:$AB$1,0),0)/10^3+VLOOKUP(BC115&amp;"_"&amp;$AZ$9,データシート3!A:AB,MATCH("ea_"&amp;"中小水（農業用水路）"&amp;"_年間発電",データシート3!$A$1:$AB$1,0),0)/10^3</f>
        <v>0</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77.754000000000005</v>
      </c>
      <c r="BI115" s="33">
        <f t="shared" si="26"/>
        <v>6319488.0469999993</v>
      </c>
      <c r="BJ115" s="33">
        <f>(VLOOKUP($BC115&amp;"_"&amp;$AZ$8,データシート3!$A:$AN,MATCH("da_合計",データシート3!$A$1:$AN$1,0),0))/10^3</f>
        <v>50895.677251292538</v>
      </c>
      <c r="BK115" s="33">
        <f t="shared" si="27"/>
        <v>6268592.3697487069</v>
      </c>
      <c r="BL115" s="33">
        <f t="shared" si="28"/>
        <v>0</v>
      </c>
      <c r="BM115" s="33">
        <f t="shared" si="29"/>
        <v>6268592.3697487069</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01643</v>
      </c>
      <c r="AY116" s="18" t="str">
        <f>IF(IFERROR(比較地域マスタ!$AE51,"")=0,"",IFERROR(比較地域マスタ!$AE51,""))</f>
        <v>幕別町</v>
      </c>
      <c r="AZ116" s="16"/>
      <c r="BA116" s="22">
        <v>45</v>
      </c>
      <c r="BB116" s="22">
        <v>1</v>
      </c>
      <c r="BC116" s="18" t="str">
        <f t="shared" si="24"/>
        <v>01643</v>
      </c>
      <c r="BD116" s="18" t="str">
        <f t="shared" si="25"/>
        <v>幕別町</v>
      </c>
      <c r="BE116" s="33">
        <f>VLOOKUP(BC116&amp;"_"&amp;$AZ$9,データシート3!A:AB,MATCH("ea_"&amp;"太陽光（建物系）"&amp;"_年間発電",データシート3!$A$1:$AB$1,0),0)/10^3+VLOOKUP(BC116&amp;"_"&amp;$AZ$9,データシート3!A:AB,MATCH("ea_"&amp;"太陽光（土地系）"&amp;"_年間発電",データシート3!$A$1:$AB$1,0),0)/10^3</f>
        <v>9666007.4040000029</v>
      </c>
      <c r="BF116" s="33">
        <f>VLOOKUP(BC116&amp;"_"&amp;$AZ$9,データシート3!A:AB,MATCH("ea_"&amp;"風力（陸上）"&amp;"_年間発電",データシート3!$A$1:$AB$1,0),0)/10^3</f>
        <v>1059383.9410000001</v>
      </c>
      <c r="BG116" s="33">
        <f>VLOOKUP(BC116&amp;"_"&amp;$AZ$9,データシート3!A:AB,MATCH("ea_"&amp;"中小水（河川）"&amp;"_年間発電",データシート3!$A$1:$AB$1,0),0)/10^3+VLOOKUP(BC116&amp;"_"&amp;$AZ$9,データシート3!A:AB,MATCH("ea_"&amp;"中小水（農業用水路）"&amp;"_年間発電",データシート3!$A$1:$AB$1,0),0)/10^3</f>
        <v>1254.8009999999997</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47.094000000000008</v>
      </c>
      <c r="BI116" s="33">
        <f t="shared" si="26"/>
        <v>10726693.240000004</v>
      </c>
      <c r="BJ116" s="33">
        <f>(VLOOKUP($BC116&amp;"_"&amp;$AZ$8,データシート3!$A:$AN,MATCH("da_合計",データシート3!$A$1:$AN$1,0),0))/10^3</f>
        <v>119920.39987298209</v>
      </c>
      <c r="BK116" s="33">
        <f t="shared" si="27"/>
        <v>10606772.840127021</v>
      </c>
      <c r="BL116" s="33">
        <f t="shared" si="28"/>
        <v>0</v>
      </c>
      <c r="BM116" s="33">
        <f t="shared" si="29"/>
        <v>10606772.840127021</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01637</v>
      </c>
      <c r="AY117" s="18" t="str">
        <f>IF(IFERROR(比較地域マスタ!$AE52,"")=0,"",IFERROR(比較地域マスタ!$AE52,""))</f>
        <v>芽室町</v>
      </c>
      <c r="AZ117" s="16"/>
      <c r="BA117" s="22">
        <v>46</v>
      </c>
      <c r="BB117" s="22">
        <v>1</v>
      </c>
      <c r="BC117" s="18" t="str">
        <f t="shared" si="24"/>
        <v>01637</v>
      </c>
      <c r="BD117" s="18" t="str">
        <f t="shared" si="25"/>
        <v>芽室町</v>
      </c>
      <c r="BE117" s="33">
        <f>VLOOKUP(BC117&amp;"_"&amp;$AZ$9,データシート3!A:AB,MATCH("ea_"&amp;"太陽光（建物系）"&amp;"_年間発電",データシート3!$A$1:$AB$1,0),0)/10^3+VLOOKUP(BC117&amp;"_"&amp;$AZ$9,データシート3!A:AB,MATCH("ea_"&amp;"太陽光（土地系）"&amp;"_年間発電",データシート3!$A$1:$AB$1,0),0)/10^3</f>
        <v>9470078.0969999991</v>
      </c>
      <c r="BF117" s="33">
        <f>VLOOKUP(BC117&amp;"_"&amp;$AZ$9,データシート3!A:AB,MATCH("ea_"&amp;"風力（陸上）"&amp;"_年間発電",データシート3!$A$1:$AB$1,0),0)/10^3</f>
        <v>283198.78399999999</v>
      </c>
      <c r="BG117" s="33">
        <f>VLOOKUP(BC117&amp;"_"&amp;$AZ$9,データシート3!A:AB,MATCH("ea_"&amp;"中小水（河川）"&amp;"_年間発電",データシート3!$A$1:$AB$1,0),0)/10^3+VLOOKUP(BC117&amp;"_"&amp;$AZ$9,データシート3!A:AB,MATCH("ea_"&amp;"中小水（農業用水路）"&amp;"_年間発電",データシート3!$A$1:$AB$1,0),0)/10^3</f>
        <v>38442.279000000002</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2228.1239999999998</v>
      </c>
      <c r="BI117" s="33">
        <f t="shared" si="26"/>
        <v>9793947.2839999981</v>
      </c>
      <c r="BJ117" s="33">
        <f>(VLOOKUP($BC117&amp;"_"&amp;$AZ$8,データシート3!$A:$AN,MATCH("da_合計",データシート3!$A$1:$AN$1,0),0))/10^3</f>
        <v>145316.39066339287</v>
      </c>
      <c r="BK117" s="33">
        <f t="shared" si="27"/>
        <v>9648630.8933366053</v>
      </c>
      <c r="BL117" s="33">
        <f t="shared" si="28"/>
        <v>0</v>
      </c>
      <c r="BM117" s="33">
        <f t="shared" si="29"/>
        <v>9648630.8933366053</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01219</v>
      </c>
      <c r="AY118" s="18" t="str">
        <f>IF(IFERROR(比較地域マスタ!$AE53,"")=0,"",IFERROR(比較地域マスタ!$AE53,""))</f>
        <v>紋別市</v>
      </c>
      <c r="AZ118" s="16"/>
      <c r="BA118" s="22">
        <v>47</v>
      </c>
      <c r="BB118" s="22">
        <v>1</v>
      </c>
      <c r="BC118" s="18" t="str">
        <f t="shared" si="24"/>
        <v>01219</v>
      </c>
      <c r="BD118" s="18" t="str">
        <f t="shared" si="25"/>
        <v>紋別市</v>
      </c>
      <c r="BE118" s="33">
        <f>VLOOKUP(BC118&amp;"_"&amp;$AZ$9,データシート3!A:AB,MATCH("ea_"&amp;"太陽光（建物系）"&amp;"_年間発電",データシート3!$A$1:$AB$1,0),0)/10^3+VLOOKUP(BC118&amp;"_"&amp;$AZ$9,データシート3!A:AB,MATCH("ea_"&amp;"太陽光（土地系）"&amp;"_年間発電",データシート3!$A$1:$AB$1,0),0)/10^3</f>
        <v>2866316.128</v>
      </c>
      <c r="BF118" s="33">
        <f>VLOOKUP(BC118&amp;"_"&amp;$AZ$9,データシート3!A:AB,MATCH("ea_"&amp;"風力（陸上）"&amp;"_年間発電",データシート3!$A$1:$AB$1,0),0)/10^3</f>
        <v>8879592.9189999998</v>
      </c>
      <c r="BG118" s="33">
        <f>VLOOKUP(BC118&amp;"_"&amp;$AZ$9,データシート3!A:AB,MATCH("ea_"&amp;"中小水（河川）"&amp;"_年間発電",データシート3!$A$1:$AB$1,0),0)/10^3+VLOOKUP(BC118&amp;"_"&amp;$AZ$9,データシート3!A:AB,MATCH("ea_"&amp;"中小水（農業用水路）"&amp;"_年間発電",データシート3!$A$1:$AB$1,0),0)/10^3</f>
        <v>621.77300000000002</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0</v>
      </c>
      <c r="BI118" s="33">
        <f t="shared" si="26"/>
        <v>11746530.82</v>
      </c>
      <c r="BJ118" s="33">
        <f>(VLOOKUP($BC118&amp;"_"&amp;$AZ$8,データシート3!$A:$AN,MATCH("da_合計",データシート3!$A$1:$AN$1,0),0))/10^3</f>
        <v>170724.45950937324</v>
      </c>
      <c r="BK118" s="33">
        <f t="shared" si="27"/>
        <v>11575806.360490628</v>
      </c>
      <c r="BL118" s="33">
        <f t="shared" si="28"/>
        <v>0</v>
      </c>
      <c r="BM118" s="33">
        <f t="shared" si="29"/>
        <v>11575806.360490628</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01559</v>
      </c>
      <c r="AY119" s="18" t="str">
        <f>IF(IFERROR(比較地域マスタ!$AE54,"")=0,"",IFERROR(比較地域マスタ!$AE54,""))</f>
        <v>湧別町</v>
      </c>
      <c r="AZ119" s="16"/>
      <c r="BA119" s="22">
        <v>48</v>
      </c>
      <c r="BB119" s="22">
        <v>1</v>
      </c>
      <c r="BC119" s="18" t="str">
        <f>AX119</f>
        <v>01559</v>
      </c>
      <c r="BD119" s="18" t="str">
        <f t="shared" si="25"/>
        <v>湧別町</v>
      </c>
      <c r="BE119" s="33">
        <f>VLOOKUP(BC119&amp;"_"&amp;$AZ$9,データシート3!A:AB,MATCH("ea_"&amp;"太陽光（建物系）"&amp;"_年間発電",データシート3!$A$1:$AB$1,0),0)/10^3+VLOOKUP(BC119&amp;"_"&amp;$AZ$9,データシート3!A:AB,MATCH("ea_"&amp;"太陽光（土地系）"&amp;"_年間発電",データシート3!$A$1:$AB$1,0),0)/10^3</f>
        <v>3524224.8660000004</v>
      </c>
      <c r="BF119" s="33">
        <f>VLOOKUP(BC119&amp;"_"&amp;$AZ$9,データシート3!A:AB,MATCH("ea_"&amp;"風力（陸上）"&amp;"_年間発電",データシート3!$A$1:$AB$1,0),0)/10^3</f>
        <v>4548306.1169999987</v>
      </c>
      <c r="BG119" s="33">
        <f>VLOOKUP(BC119&amp;"_"&amp;$AZ$9,データシート3!A:AB,MATCH("ea_"&amp;"中小水（河川）"&amp;"_年間発電",データシート3!$A$1:$AB$1,0),0)/10^3+VLOOKUP(BC119&amp;"_"&amp;$AZ$9,データシート3!A:AB,MATCH("ea_"&amp;"中小水（農業用水路）"&amp;"_年間発電",データシート3!$A$1:$AB$1,0),0)/10^3</f>
        <v>0</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0</v>
      </c>
      <c r="BI119" s="33">
        <f t="shared" si="26"/>
        <v>8072530.9829999991</v>
      </c>
      <c r="BJ119" s="33">
        <f>(VLOOKUP($BC119&amp;"_"&amp;$AZ$8,データシート3!$A:$AN,MATCH("da_合計",データシート3!$A$1:$AN$1,0),0))/10^3</f>
        <v>54455.821622660224</v>
      </c>
      <c r="BK119" s="33">
        <f t="shared" si="27"/>
        <v>8018075.1613773387</v>
      </c>
      <c r="BL119" s="33">
        <f t="shared" si="28"/>
        <v>0</v>
      </c>
      <c r="BM119" s="33">
        <f t="shared" si="29"/>
        <v>8018075.1613773387</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01694</v>
      </c>
      <c r="AY120" s="18" t="str">
        <f>IF(IFERROR(比較地域マスタ!$AE55,"")=0,"",IFERROR(比較地域マスタ!$AE55,""))</f>
        <v>羅臼町</v>
      </c>
      <c r="AZ120" s="16"/>
      <c r="BA120" s="22">
        <v>49</v>
      </c>
      <c r="BB120" s="22">
        <v>1</v>
      </c>
      <c r="BC120" s="18" t="str">
        <f t="shared" si="24"/>
        <v>01694</v>
      </c>
      <c r="BD120" s="18" t="str">
        <f t="shared" si="25"/>
        <v>羅臼町</v>
      </c>
      <c r="BE120" s="33">
        <f>VLOOKUP(BC120&amp;"_"&amp;$AZ$9,データシート3!A:AB,MATCH("ea_"&amp;"太陽光（建物系）"&amp;"_年間発電",データシート3!$A$1:$AB$1,0),0)/10^3+VLOOKUP(BC120&amp;"_"&amp;$AZ$9,データシート3!A:AB,MATCH("ea_"&amp;"太陽光（土地系）"&amp;"_年間発電",データシート3!$A$1:$AB$1,0),0)/10^3</f>
        <v>281757.55099999998</v>
      </c>
      <c r="BF120" s="33">
        <f>VLOOKUP(BC120&amp;"_"&amp;$AZ$9,データシート3!A:AB,MATCH("ea_"&amp;"風力（陸上）"&amp;"_年間発電",データシート3!$A$1:$AB$1,0),0)/10^3</f>
        <v>1491583.4110000001</v>
      </c>
      <c r="BG120" s="33">
        <f>VLOOKUP(BC120&amp;"_"&amp;$AZ$9,データシート3!A:AB,MATCH("ea_"&amp;"中小水（河川）"&amp;"_年間発電",データシート3!$A$1:$AB$1,0),0)/10^3+VLOOKUP(BC120&amp;"_"&amp;$AZ$9,データシート3!A:AB,MATCH("ea_"&amp;"中小水（農業用水路）"&amp;"_年間発電",データシート3!$A$1:$AB$1,0),0)/10^3</f>
        <v>9900.5580000000009</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27005.101999999999</v>
      </c>
      <c r="BI120" s="33">
        <f t="shared" si="26"/>
        <v>1810246.622</v>
      </c>
      <c r="BJ120" s="33">
        <f>(VLOOKUP($BC120&amp;"_"&amp;$AZ$8,データシート3!$A:$AN,MATCH("da_合計",データシート3!$A$1:$AN$1,0),0))/10^3</f>
        <v>33271.666971478437</v>
      </c>
      <c r="BK120" s="33">
        <f t="shared" si="27"/>
        <v>1776974.9550285216</v>
      </c>
      <c r="BL120" s="33">
        <f t="shared" si="28"/>
        <v>0</v>
      </c>
      <c r="BM120" s="33">
        <f t="shared" si="29"/>
        <v>1776974.9550285216</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01648</v>
      </c>
      <c r="AY121" s="18" t="str">
        <f>IF(IFERROR(比較地域マスタ!$AE56,"")=0,"",IFERROR(比較地域マスタ!$AE56,""))</f>
        <v>陸別町</v>
      </c>
      <c r="AZ121" s="16"/>
      <c r="BA121" s="22">
        <v>50</v>
      </c>
      <c r="BB121" s="22">
        <v>1</v>
      </c>
      <c r="BC121" s="18" t="str">
        <f t="shared" si="24"/>
        <v>01648</v>
      </c>
      <c r="BD121" s="18" t="str">
        <f t="shared" si="25"/>
        <v>陸別町</v>
      </c>
      <c r="BE121" s="33">
        <f>VLOOKUP(BC121&amp;"_"&amp;$AZ$9,データシート3!A:AB,MATCH("ea_"&amp;"太陽光（建物系）"&amp;"_年間発電",データシート3!$A$1:$AB$1,0),0)/10^3+VLOOKUP(BC121&amp;"_"&amp;$AZ$9,データシート3!A:AB,MATCH("ea_"&amp;"太陽光（土地系）"&amp;"_年間発電",データシート3!$A$1:$AB$1,0),0)/10^3</f>
        <v>2627840.0520000001</v>
      </c>
      <c r="BF121" s="33">
        <f>VLOOKUP(BC121&amp;"_"&amp;$AZ$9,データシート3!A:AB,MATCH("ea_"&amp;"風力（陸上）"&amp;"_年間発電",データシート3!$A$1:$AB$1,0),0)/10^3</f>
        <v>7301241.318</v>
      </c>
      <c r="BG121" s="33">
        <f>VLOOKUP(BC121&amp;"_"&amp;$AZ$9,データシート3!A:AB,MATCH("ea_"&amp;"中小水（河川）"&amp;"_年間発電",データシート3!$A$1:$AB$1,0),0)/10^3+VLOOKUP(BC121&amp;"_"&amp;$AZ$9,データシート3!A:AB,MATCH("ea_"&amp;"中小水（農業用水路）"&amp;"_年間発電",データシート3!$A$1:$AB$1,0),0)/10^3</f>
        <v>22120.356</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237.18600000000001</v>
      </c>
      <c r="BI121" s="33">
        <f t="shared" si="26"/>
        <v>9951438.9120000023</v>
      </c>
      <c r="BJ121" s="33">
        <f>(VLOOKUP($BC121&amp;"_"&amp;$AZ$8,データシート3!$A:$AN,MATCH("da_合計",データシート3!$A$1:$AN$1,0),0))/10^3</f>
        <v>13143.383046243785</v>
      </c>
      <c r="BK121" s="33">
        <f t="shared" si="27"/>
        <v>9938295.528953759</v>
      </c>
      <c r="BL121" s="33">
        <f t="shared" si="28"/>
        <v>0</v>
      </c>
      <c r="BM121" s="33">
        <f t="shared" si="29"/>
        <v>9938295.528953759</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紋別市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01219</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1635</v>
      </c>
      <c r="H6" s="1047" t="s">
        <v>1636</v>
      </c>
      <c r="I6" s="1047" t="s">
        <v>1637</v>
      </c>
      <c r="J6" s="1048" t="s">
        <v>518</v>
      </c>
      <c r="K6" s="1048" t="s">
        <v>519</v>
      </c>
      <c r="L6" s="1048" t="s">
        <v>1638</v>
      </c>
      <c r="M6" s="1048" t="s">
        <v>1639</v>
      </c>
      <c r="N6" s="1047" t="s">
        <v>1640</v>
      </c>
      <c r="O6" s="1047" t="s">
        <v>1641</v>
      </c>
      <c r="P6" s="1047" t="s">
        <v>1642</v>
      </c>
      <c r="Q6" s="1049" t="s">
        <v>1643</v>
      </c>
      <c r="R6" s="1047" t="s">
        <v>1635</v>
      </c>
      <c r="S6" s="1047" t="s">
        <v>1636</v>
      </c>
      <c r="T6" s="1047" t="s">
        <v>1637</v>
      </c>
      <c r="U6" s="1048" t="s">
        <v>518</v>
      </c>
      <c r="V6" s="1048" t="s">
        <v>519</v>
      </c>
      <c r="W6" s="1048" t="s">
        <v>1638</v>
      </c>
      <c r="X6" s="1048" t="s">
        <v>1639</v>
      </c>
      <c r="Y6" s="1047" t="s">
        <v>1640</v>
      </c>
      <c r="Z6" s="1047" t="s">
        <v>1641</v>
      </c>
      <c r="AA6" s="1047" t="s">
        <v>1642</v>
      </c>
      <c r="AB6" s="1050" t="s">
        <v>1643</v>
      </c>
      <c r="AC6" s="697"/>
    </row>
    <row r="7" spans="2:30" s="21" customFormat="1" ht="20.45" customHeight="1" thickTop="1">
      <c r="B7" s="1157" t="s">
        <v>112</v>
      </c>
      <c r="C7" s="1158"/>
      <c r="D7" s="1159"/>
      <c r="E7" s="698"/>
      <c r="F7" s="699"/>
      <c r="G7" s="700">
        <f t="shared" ref="G7:AB7" si="0">SUM(G8:G13)</f>
        <v>1</v>
      </c>
      <c r="H7" s="701">
        <f t="shared" si="0"/>
        <v>1</v>
      </c>
      <c r="I7" s="701">
        <f t="shared" si="0"/>
        <v>1</v>
      </c>
      <c r="J7" s="701">
        <f t="shared" si="0"/>
        <v>2</v>
      </c>
      <c r="K7" s="702">
        <f t="shared" si="0"/>
        <v>2</v>
      </c>
      <c r="L7" s="702">
        <f t="shared" si="0"/>
        <v>3</v>
      </c>
      <c r="M7" s="702">
        <f t="shared" si="0"/>
        <v>3</v>
      </c>
      <c r="N7" s="702">
        <f t="shared" si="0"/>
        <v>3</v>
      </c>
      <c r="O7" s="702">
        <f>SUM(O8:O13)</f>
        <v>3</v>
      </c>
      <c r="P7" s="702">
        <f t="shared" si="0"/>
        <v>3</v>
      </c>
      <c r="Q7" s="703">
        <f>SUM(Q8:Q13)</f>
        <v>3</v>
      </c>
      <c r="R7" s="909">
        <f t="shared" si="0"/>
        <v>22.587</v>
      </c>
      <c r="S7" s="910">
        <f t="shared" si="0"/>
        <v>26.396000000000001</v>
      </c>
      <c r="T7" s="910">
        <f t="shared" si="0"/>
        <v>27.843</v>
      </c>
      <c r="U7" s="910">
        <f t="shared" si="0"/>
        <v>30.917999999999999</v>
      </c>
      <c r="V7" s="910">
        <f t="shared" si="0"/>
        <v>31.001999999999999</v>
      </c>
      <c r="W7" s="910">
        <f t="shared" si="0"/>
        <v>96.092000000000013</v>
      </c>
      <c r="X7" s="910">
        <f t="shared" si="0"/>
        <v>128.5</v>
      </c>
      <c r="Y7" s="910">
        <f t="shared" si="0"/>
        <v>129.239</v>
      </c>
      <c r="Z7" s="910">
        <f>SUM(Z8:Z13)</f>
        <v>118.45100000000001</v>
      </c>
      <c r="AA7" s="910">
        <f>SUM(AA8:AA13)</f>
        <v>38.463999999999999</v>
      </c>
      <c r="AB7" s="911">
        <f t="shared" si="0"/>
        <v>124.089</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1</v>
      </c>
      <c r="H10" s="714">
        <f>VLOOKUP($D$3&amp;"_"&amp;H$3,データシート1!$A:$BU,MATCH($G$2&amp;"_"&amp;$C10,データシート1!$A$1:$BU$1,0),0)</f>
        <v>1</v>
      </c>
      <c r="I10" s="714">
        <f>VLOOKUP($D$3&amp;"_"&amp;I$3,データシート1!$A:$BU,MATCH($G$2&amp;"_"&amp;$C10,データシート1!$A$1:$BU$1,0),0)</f>
        <v>1</v>
      </c>
      <c r="J10" s="714">
        <f>VLOOKUP($D$3&amp;"_"&amp;J$3,データシート1!$A:$BU,MATCH($G$2&amp;"_"&amp;$C10,データシート1!$A$1:$BU$1,0),0)</f>
        <v>2</v>
      </c>
      <c r="K10" s="715">
        <f>VLOOKUP($D$3&amp;"_"&amp;K$3,データシート1!$A:$BU,MATCH($G$2&amp;"_"&amp;$C10,データシート1!$A$1:$BU$1,0),0)</f>
        <v>2</v>
      </c>
      <c r="L10" s="715">
        <f>VLOOKUP($D$3&amp;"_"&amp;L$3,データシート1!$A:$BU,MATCH($G$2&amp;"_"&amp;$C10,データシート1!$A$1:$BU$1,0),0)</f>
        <v>2</v>
      </c>
      <c r="M10" s="715">
        <f>VLOOKUP($D$3&amp;"_"&amp;M$3,データシート1!$A:$BU,MATCH($G$2&amp;"_"&amp;$C10,データシート1!$A$1:$BU$1,0),0)</f>
        <v>2</v>
      </c>
      <c r="N10" s="715">
        <f>VLOOKUP($D$3&amp;"_"&amp;N$3,データシート1!$A:$BU,MATCH($G$2&amp;"_"&amp;$C10,データシート1!$A$1:$BU$1,0),0)</f>
        <v>2</v>
      </c>
      <c r="O10" s="715">
        <f>VLOOKUP($D$3&amp;"_"&amp;O$3,データシート1!$A:$BU,MATCH($G$2&amp;"_"&amp;$C10,データシート1!$A$1:$BU$1,0),0)</f>
        <v>2</v>
      </c>
      <c r="P10" s="715">
        <f>VLOOKUP($D$3&amp;"_"&amp;P$3,データシート1!$A:$BU,MATCH($G$2&amp;"_"&amp;$C10,データシート1!$A$1:$BU$1,0),0)</f>
        <v>2</v>
      </c>
      <c r="Q10" s="716">
        <f>VLOOKUP($D$3&amp;"_"&amp;Q$3,データシート1!$A:$BU,MATCH($G$2&amp;"_"&amp;$C10,データシート1!$A$1:$BU$1,0),0)</f>
        <v>2</v>
      </c>
      <c r="R10" s="915">
        <f>VLOOKUP($D$3&amp;"_"&amp;R$3,データシート1!$A:$BU,MATCH($R$2&amp;"_"&amp;$C10,データシート1!$A$1:$BU$1,0),0)</f>
        <v>22.587</v>
      </c>
      <c r="S10" s="916">
        <f>VLOOKUP($D$3&amp;"_"&amp;S$3,データシート1!$A:$BU,MATCH($R$2&amp;"_"&amp;$C10,データシート1!$A$1:$BU$1,0),0)</f>
        <v>26.396000000000001</v>
      </c>
      <c r="T10" s="916">
        <f>VLOOKUP($D$3&amp;"_"&amp;T$3,データシート1!$A:$BU,MATCH($R$2&amp;"_"&amp;$C10,データシート1!$A$1:$BU$1,0),0)</f>
        <v>27.843</v>
      </c>
      <c r="U10" s="916">
        <f>VLOOKUP($D$3&amp;"_"&amp;U$3,データシート1!$A:$BU,MATCH($R$2&amp;"_"&amp;$C10,データシート1!$A$1:$BU$1,0),0)</f>
        <v>30.917999999999999</v>
      </c>
      <c r="V10" s="916">
        <f>VLOOKUP($D$3&amp;"_"&amp;V$3,データシート1!$A:$BU,MATCH($R$2&amp;"_"&amp;$C10,データシート1!$A$1:$BU$1,0),0)</f>
        <v>31.001999999999999</v>
      </c>
      <c r="W10" s="916">
        <f>VLOOKUP($D$3&amp;"_"&amp;W$3,データシート1!$A:$BU,MATCH($R$2&amp;"_"&amp;$C10,データシート1!$A$1:$BU$1,0),0)</f>
        <v>29.667999999999999</v>
      </c>
      <c r="X10" s="916">
        <f>VLOOKUP($D$3&amp;"_"&amp;X$3,データシート1!$A:$BU,MATCH($R$2&amp;"_"&amp;$C10,データシート1!$A$1:$BU$1,0),0)</f>
        <v>26.379000000000001</v>
      </c>
      <c r="Y10" s="916">
        <f>VLOOKUP($D$3&amp;"_"&amp;Y$3,データシート1!$A:$BU,MATCH($R$2&amp;"_"&amp;$C10,データシート1!$A$1:$BU$1,0),0)</f>
        <v>26.687000000000001</v>
      </c>
      <c r="Z10" s="916">
        <f>VLOOKUP($D$3&amp;"_"&amp;Z$3,データシート1!$A:$BU,MATCH($R$2&amp;"_"&amp;$C10,データシート1!$A$1:$BU$1,0),0)</f>
        <v>27.364000000000001</v>
      </c>
      <c r="AA10" s="916">
        <f>VLOOKUP($D$3&amp;"_"&amp;AA$3,データシート1!$A:$BU,MATCH($R$2&amp;"_"&amp;$C10,データシート1!$A$1:$BU$1,0),0)</f>
        <v>30.451000000000001</v>
      </c>
      <c r="AB10" s="917">
        <f>VLOOKUP($D$3&amp;"_"&amp;AB$3,データシート1!$A:$BU,MATCH($R$2&amp;"_"&amp;$C10,データシート1!$A$1:$BU$1,0),0)</f>
        <v>28.925999999999998</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1</v>
      </c>
      <c r="M12" s="721">
        <f>VLOOKUP($D$3&amp;"_"&amp;M$3,データシート1!$A:$BU,MATCH($G$2&amp;"_"&amp;$C12,データシート1!$A$1:$BU$1,0),0)</f>
        <v>1</v>
      </c>
      <c r="N12" s="721">
        <f>VLOOKUP($D$3&amp;"_"&amp;N$3,データシート1!$A:$BU,MATCH($G$2&amp;"_"&amp;$C12,データシート1!$A$1:$BU$1,0),0)</f>
        <v>1</v>
      </c>
      <c r="O12" s="721">
        <f>VLOOKUP($D$3&amp;"_"&amp;O$3,データシート1!$A:$BU,MATCH($G$2&amp;"_"&amp;$C12,データシート1!$A$1:$BU$1,0),0)</f>
        <v>1</v>
      </c>
      <c r="P12" s="721">
        <f>VLOOKUP($D$3&amp;"_"&amp;P$3,データシート1!$A:$BU,MATCH($G$2&amp;"_"&amp;$C12,データシート1!$A$1:$BU$1,0),0)</f>
        <v>1</v>
      </c>
      <c r="Q12" s="722">
        <f>VLOOKUP($D$3&amp;"_"&amp;Q$3,データシート1!$A:$BU,MATCH($G$2&amp;"_"&amp;$C12,データシート1!$A$1:$BU$1,0),0)</f>
        <v>1</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66.424000000000007</v>
      </c>
      <c r="X12" s="919">
        <f>VLOOKUP($D$3&amp;"_"&amp;X$3,データシート1!$A:$BU,MATCH($R$2&amp;"_"&amp;$C12,データシート1!$A$1:$BU$1,0),0)</f>
        <v>102.121</v>
      </c>
      <c r="Y12" s="919">
        <f>VLOOKUP($D$3&amp;"_"&amp;Y$3,データシート1!$A:$BU,MATCH($R$2&amp;"_"&amp;$C12,データシート1!$A$1:$BU$1,0),0)</f>
        <v>102.55200000000001</v>
      </c>
      <c r="Z12" s="919">
        <f>VLOOKUP($D$3&amp;"_"&amp;Z$3,データシート1!$A:$BU,MATCH($R$2&amp;"_"&amp;$C12,データシート1!$A$1:$BU$1,0),0)</f>
        <v>91.087000000000003</v>
      </c>
      <c r="AA12" s="919">
        <f>VLOOKUP($D$3&amp;"_"&amp;AA$3,データシート1!$A:$BU,MATCH($R$2&amp;"_"&amp;$C12,データシート1!$A$1:$BU$1,0),0)</f>
        <v>8.0129999999999999</v>
      </c>
      <c r="AB12" s="920">
        <f>VLOOKUP($D$3&amp;"_"&amp;AB$3,データシート1!$A:$BU,MATCH($R$2&amp;"_"&amp;$C12,データシート1!$A$1:$BU$1,0),0)</f>
        <v>95.162999999999997</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1</v>
      </c>
      <c r="H26" s="734">
        <f>VLOOKUP($D$3&amp;"_"&amp;H$3,データシート2!$A:$SI,MATCH($G$2&amp;"_"&amp;$B26,データシート2!$A$1:$SI$1,0),0)</f>
        <v>1</v>
      </c>
      <c r="I26" s="734">
        <f>VLOOKUP($D$3&amp;"_"&amp;I$3,データシート2!$A:$SI,MATCH($G$2&amp;"_"&amp;$B26,データシート2!$A$1:$SI$1,0),0)</f>
        <v>1</v>
      </c>
      <c r="J26" s="734">
        <f>VLOOKUP($D$3&amp;"_"&amp;J$3,データシート2!$A:$SI,MATCH($G$2&amp;"_"&amp;$B26,データシート2!$A$1:$SI$1,0),0)</f>
        <v>2</v>
      </c>
      <c r="K26" s="735">
        <f>VLOOKUP($D$3&amp;"_"&amp;K$3,データシート2!$A:$SI,MATCH($G$2&amp;"_"&amp;$B26,データシート2!$A$1:$SI$1,0),0)</f>
        <v>2</v>
      </c>
      <c r="L26" s="735">
        <f>VLOOKUP($D$3&amp;"_"&amp;L$3,データシート2!$A:$SI,MATCH($G$2&amp;"_"&amp;$B26,データシート2!$A$1:$SI$1,0),0)</f>
        <v>2</v>
      </c>
      <c r="M26" s="735">
        <f>VLOOKUP($D$3&amp;"_"&amp;M$3,データシート2!$A:$SI,MATCH($G$2&amp;"_"&amp;$B26,データシート2!$A$1:$SI$1,0),0)</f>
        <v>2</v>
      </c>
      <c r="N26" s="735">
        <f>VLOOKUP($D$3&amp;"_"&amp;N$3,データシート2!$A:$SI,MATCH($G$2&amp;"_"&amp;$B26,データシート2!$A$1:$SI$1,0),0)</f>
        <v>2</v>
      </c>
      <c r="O26" s="735">
        <f>VLOOKUP($D$3&amp;"_"&amp;O$3,データシート2!$A:$SI,MATCH($G$2&amp;"_"&amp;$B26,データシート2!$A$1:$SI$1,0),0)</f>
        <v>2</v>
      </c>
      <c r="P26" s="735">
        <f>VLOOKUP($D$3&amp;"_"&amp;P$3,データシート2!$A:$SI,MATCH($G$2&amp;"_"&amp;$B26,データシート2!$A$1:$SI$1,0),0)</f>
        <v>2</v>
      </c>
      <c r="Q26" s="736">
        <f>VLOOKUP($D$3&amp;"_"&amp;Q$3,データシート2!$A:$SI,MATCH($G$2&amp;"_"&amp;$B26,データシート2!$A$1:$SI$1,0),0)</f>
        <v>2</v>
      </c>
      <c r="R26" s="924">
        <f>VLOOKUP($D$3&amp;"_"&amp;R$3,データシート2!$A:$SI,MATCH($R$2&amp;"_"&amp;$B26,データシート2!$A$1:$SI$1,0),0)</f>
        <v>22.587</v>
      </c>
      <c r="S26" s="925">
        <f>VLOOKUP($D$3&amp;"_"&amp;S$3,データシート2!$A:$SI,MATCH($R$2&amp;"_"&amp;$B26,データシート2!$A$1:$SI$1,0),0)</f>
        <v>26.396000000000001</v>
      </c>
      <c r="T26" s="925">
        <f>VLOOKUP($D$3&amp;"_"&amp;T$3,データシート2!$A:$SI,MATCH($R$2&amp;"_"&amp;$B26,データシート2!$A$1:$SI$1,0),0)</f>
        <v>27.843</v>
      </c>
      <c r="U26" s="925">
        <f>VLOOKUP($D$3&amp;"_"&amp;U$3,データシート2!$A:$SI,MATCH($R$2&amp;"_"&amp;$B26,データシート2!$A$1:$SI$1,0),0)</f>
        <v>30.917999999999999</v>
      </c>
      <c r="V26" s="925">
        <f>VLOOKUP($D$3&amp;"_"&amp;V$3,データシート2!$A:$SI,MATCH($R$2&amp;"_"&amp;$B26,データシート2!$A$1:$SI$1,0),0)</f>
        <v>31.001999999999999</v>
      </c>
      <c r="W26" s="925">
        <f>VLOOKUP($D$3&amp;"_"&amp;W$3,データシート2!$A:$SI,MATCH($R$2&amp;"_"&amp;$B26,データシート2!$A$1:$SI$1,0),0)</f>
        <v>29.667999999999999</v>
      </c>
      <c r="X26" s="925">
        <f>VLOOKUP($D$3&amp;"_"&amp;X$3,データシート2!$A:$SI,MATCH($R$2&amp;"_"&amp;$B26,データシート2!$A$1:$SI$1,0),0)</f>
        <v>26.379000000000001</v>
      </c>
      <c r="Y26" s="925">
        <f>VLOOKUP($D$3&amp;"_"&amp;Y$3,データシート2!$A:$SI,MATCH($R$2&amp;"_"&amp;$B26,データシート2!$A$1:$SI$1,0),0)</f>
        <v>26.687000000000001</v>
      </c>
      <c r="Z26" s="925">
        <f>VLOOKUP($D$3&amp;"_"&amp;Z$3,データシート2!$A:$SI,MATCH($R$2&amp;"_"&amp;$B26,データシート2!$A$1:$SI$1,0),0)</f>
        <v>27.364000000000001</v>
      </c>
      <c r="AA26" s="925">
        <f>VLOOKUP($D$3&amp;"_"&amp;AA$3,データシート2!$A:$SI,MATCH($R$2&amp;"_"&amp;$B26,データシート2!$A$1:$SI$1,0),0)</f>
        <v>30.451000000000001</v>
      </c>
      <c r="AB26" s="926">
        <f>VLOOKUP($D$3&amp;"_"&amp;AB$3,データシート2!$A:$SI,MATCH($R$2&amp;"_"&amp;$B26,データシート2!$A$1:$SI$1,0),0)</f>
        <v>28.925999999999998</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1</v>
      </c>
      <c r="H27" s="742">
        <f>VLOOKUP($D$3&amp;"_"&amp;H$3,データシート2!$A:$SI,MATCH($G$2&amp;"_"&amp;$C27,データシート2!$A$1:$SI$1,0),0)</f>
        <v>1</v>
      </c>
      <c r="I27" s="742">
        <f>VLOOKUP($D$3&amp;"_"&amp;I$3,データシート2!$A:$SI,MATCH($G$2&amp;"_"&amp;$C27,データシート2!$A$1:$SI$1,0),0)</f>
        <v>1</v>
      </c>
      <c r="J27" s="742">
        <f>VLOOKUP($D$3&amp;"_"&amp;J$3,データシート2!$A:$SI,MATCH($G$2&amp;"_"&amp;$C27,データシート2!$A$1:$SI$1,0),0)</f>
        <v>2</v>
      </c>
      <c r="K27" s="743">
        <f>VLOOKUP($D$3&amp;"_"&amp;K$3,データシート2!$A:$SI,MATCH($G$2&amp;"_"&amp;$C27,データシート2!$A$1:$SI$1,0),0)</f>
        <v>2</v>
      </c>
      <c r="L27" s="743">
        <f>VLOOKUP($D$3&amp;"_"&amp;L$3,データシート2!$A:$SI,MATCH($G$2&amp;"_"&amp;$C27,データシート2!$A$1:$SI$1,0),0)</f>
        <v>2</v>
      </c>
      <c r="M27" s="743">
        <f>VLOOKUP($D$3&amp;"_"&amp;M$3,データシート2!$A:$SI,MATCH($G$2&amp;"_"&amp;$C27,データシート2!$A$1:$SI$1,0),0)</f>
        <v>2</v>
      </c>
      <c r="N27" s="743">
        <f>VLOOKUP($D$3&amp;"_"&amp;N$3,データシート2!$A:$SI,MATCH($G$2&amp;"_"&amp;$C27,データシート2!$A$1:$SI$1,0),0)</f>
        <v>2</v>
      </c>
      <c r="O27" s="743">
        <f>VLOOKUP($D$3&amp;"_"&amp;O$3,データシート2!$A:$SI,MATCH($G$2&amp;"_"&amp;$C27,データシート2!$A$1:$SI$1,0),0)</f>
        <v>2</v>
      </c>
      <c r="P27" s="743">
        <f>VLOOKUP($D$3&amp;"_"&amp;P$3,データシート2!$A:$SI,MATCH($G$2&amp;"_"&amp;$C27,データシート2!$A$1:$SI$1,0),0)</f>
        <v>2</v>
      </c>
      <c r="Q27" s="744">
        <f>VLOOKUP($D$3&amp;"_"&amp;Q$3,データシート2!$A:$SI,MATCH($G$2&amp;"_"&amp;$C27,データシート2!$A$1:$SI$1,0),0)</f>
        <v>2</v>
      </c>
      <c r="R27" s="933">
        <f>VLOOKUP($D$3&amp;"_"&amp;R$3,データシート2!$A:$SI,MATCH($R$2&amp;"_"&amp;$C27,データシート2!$A$1:$SI$1,0),0)</f>
        <v>22.587</v>
      </c>
      <c r="S27" s="928">
        <f>VLOOKUP($D$3&amp;"_"&amp;S$3,データシート2!$A:$SI,MATCH($R$2&amp;"_"&amp;$C27,データシート2!$A$1:$SI$1,0),0)</f>
        <v>26.396000000000001</v>
      </c>
      <c r="T27" s="928">
        <f>VLOOKUP($D$3&amp;"_"&amp;T$3,データシート2!$A:$SI,MATCH($R$2&amp;"_"&amp;$C27,データシート2!$A$1:$SI$1,0),0)</f>
        <v>27.843</v>
      </c>
      <c r="U27" s="928">
        <f>VLOOKUP($D$3&amp;"_"&amp;U$3,データシート2!$A:$SI,MATCH($R$2&amp;"_"&amp;$C27,データシート2!$A$1:$SI$1,0),0)</f>
        <v>30.917999999999999</v>
      </c>
      <c r="V27" s="928">
        <f>VLOOKUP($D$3&amp;"_"&amp;V$3,データシート2!$A:$SI,MATCH($R$2&amp;"_"&amp;$C27,データシート2!$A$1:$SI$1,0),0)</f>
        <v>31.001999999999999</v>
      </c>
      <c r="W27" s="928">
        <f>VLOOKUP($D$3&amp;"_"&amp;W$3,データシート2!$A:$SI,MATCH($R$2&amp;"_"&amp;$C27,データシート2!$A$1:$SI$1,0),0)</f>
        <v>29.667999999999999</v>
      </c>
      <c r="X27" s="928">
        <f>VLOOKUP($D$3&amp;"_"&amp;X$3,データシート2!$A:$SI,MATCH($R$2&amp;"_"&amp;$C27,データシート2!$A$1:$SI$1,0),0)</f>
        <v>26.379000000000001</v>
      </c>
      <c r="Y27" s="928">
        <f>VLOOKUP($D$3&amp;"_"&amp;Y$3,データシート2!$A:$SI,MATCH($R$2&amp;"_"&amp;$C27,データシート2!$A$1:$SI$1,0),0)</f>
        <v>26.687000000000001</v>
      </c>
      <c r="Z27" s="928">
        <f>VLOOKUP($D$3&amp;"_"&amp;Z$3,データシート2!$A:$SI,MATCH($R$2&amp;"_"&amp;$C27,データシート2!$A$1:$SI$1,0),0)</f>
        <v>27.364000000000001</v>
      </c>
      <c r="AA27" s="928">
        <f>VLOOKUP($D$3&amp;"_"&amp;AA$3,データシート2!$A:$SI,MATCH($R$2&amp;"_"&amp;$C27,データシート2!$A$1:$SI$1,0),0)</f>
        <v>30.451000000000001</v>
      </c>
      <c r="AB27" s="929">
        <f>VLOOKUP($D$3&amp;"_"&amp;AB$3,データシート2!$A:$SI,MATCH($R$2&amp;"_"&amp;$C27,データシート2!$A$1:$SI$1,0),0)</f>
        <v>28.925999999999998</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1</v>
      </c>
      <c r="M53" s="735">
        <f>VLOOKUP($D$3&amp;"_"&amp;M$3,データシート2!$A:$SI,MATCH($G$2&amp;"_"&amp;$B53,データシート2!$A$1:$SI$1,0),0)</f>
        <v>1</v>
      </c>
      <c r="N53" s="735">
        <f>VLOOKUP($D$3&amp;"_"&amp;N$3,データシート2!$A:$SI,MATCH($G$2&amp;"_"&amp;$B53,データシート2!$A$1:$SI$1,0),0)</f>
        <v>1</v>
      </c>
      <c r="O53" s="735">
        <f>VLOOKUP($D$3&amp;"_"&amp;O$3,データシート2!$A:$SI,MATCH($G$2&amp;"_"&amp;$B53,データシート2!$A$1:$SI$1,0),0)</f>
        <v>1</v>
      </c>
      <c r="P53" s="735">
        <f>VLOOKUP($D$3&amp;"_"&amp;P$3,データシート2!$A:$SI,MATCH($G$2&amp;"_"&amp;$B53,データシート2!$A$1:$SI$1,0),0)</f>
        <v>1</v>
      </c>
      <c r="Q53" s="736">
        <f>VLOOKUP($D$3&amp;"_"&amp;Q$3,データシート2!$A:$SI,MATCH($G$2&amp;"_"&amp;$B53,データシート2!$A$1:$SI$1,0),0)</f>
        <v>1</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66.424000000000007</v>
      </c>
      <c r="X53" s="925">
        <f>VLOOKUP($D$3&amp;"_"&amp;X$3,データシート2!$A:$SI,MATCH($R$2&amp;"_"&amp;$B53,データシート2!$A$1:$SI$1,0),0)</f>
        <v>102.121</v>
      </c>
      <c r="Y53" s="925">
        <f>VLOOKUP($D$3&amp;"_"&amp;Y$3,データシート2!$A:$SI,MATCH($R$2&amp;"_"&amp;$B53,データシート2!$A$1:$SI$1,0),0)</f>
        <v>102.55200000000001</v>
      </c>
      <c r="Z53" s="925">
        <f>VLOOKUP($D$3&amp;"_"&amp;Z$3,データシート2!$A:$SI,MATCH($R$2&amp;"_"&amp;$B53,データシート2!$A$1:$SI$1,0),0)</f>
        <v>91.087000000000003</v>
      </c>
      <c r="AA53" s="925">
        <f>VLOOKUP($D$3&amp;"_"&amp;AA$3,データシート2!$A:$SI,MATCH($R$2&amp;"_"&amp;$B53,データシート2!$A$1:$SI$1,0),0)</f>
        <v>8.0129999999999999</v>
      </c>
      <c r="AB53" s="926">
        <f>VLOOKUP($D$3&amp;"_"&amp;AB$3,データシート2!$A:$SI,MATCH($R$2&amp;"_"&amp;$B53,データシート2!$A$1:$SI$1,0),0)</f>
        <v>95.162999999999997</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1</v>
      </c>
      <c r="M54" s="743">
        <f>VLOOKUP($D$3&amp;"_"&amp;M$3,データシート2!$A:$SI,MATCH($G$2&amp;"_"&amp;$C54,データシート2!$A$1:$SI$1,0),0)</f>
        <v>1</v>
      </c>
      <c r="N54" s="743">
        <f>VLOOKUP($D$3&amp;"_"&amp;N$3,データシート2!$A:$SI,MATCH($G$2&amp;"_"&amp;$C54,データシート2!$A$1:$SI$1,0),0)</f>
        <v>1</v>
      </c>
      <c r="O54" s="743">
        <f>VLOOKUP($D$3&amp;"_"&amp;O$3,データシート2!$A:$SI,MATCH($G$2&amp;"_"&amp;$C54,データシート2!$A$1:$SI$1,0),0)</f>
        <v>1</v>
      </c>
      <c r="P54" s="743">
        <f>VLOOKUP($D$3&amp;"_"&amp;P$3,データシート2!$A:$SI,MATCH($G$2&amp;"_"&amp;$C54,データシート2!$A$1:$SI$1,0),0)</f>
        <v>1</v>
      </c>
      <c r="Q54" s="744">
        <f>VLOOKUP($D$3&amp;"_"&amp;Q$3,データシート2!$A:$SI,MATCH($G$2&amp;"_"&amp;$C54,データシート2!$A$1:$SI$1,0),0)</f>
        <v>1</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66.424000000000007</v>
      </c>
      <c r="X54" s="928">
        <f>VLOOKUP($D$3&amp;"_"&amp;X$3,データシート2!$A:$SI,MATCH($R$2&amp;"_"&amp;$C54,データシート2!$A$1:$SI$1,0),0)</f>
        <v>102.121</v>
      </c>
      <c r="Y54" s="928">
        <f>VLOOKUP($D$3&amp;"_"&amp;Y$3,データシート2!$A:$SI,MATCH($R$2&amp;"_"&amp;$C54,データシート2!$A$1:$SI$1,0),0)</f>
        <v>102.55200000000001</v>
      </c>
      <c r="Z54" s="928">
        <f>VLOOKUP($D$3&amp;"_"&amp;Z$3,データシート2!$A:$SI,MATCH($R$2&amp;"_"&amp;$C54,データシート2!$A$1:$SI$1,0),0)</f>
        <v>91.087000000000003</v>
      </c>
      <c r="AA54" s="928">
        <f>VLOOKUP($D$3&amp;"_"&amp;AA$3,データシート2!$A:$SI,MATCH($R$2&amp;"_"&amp;$C54,データシート2!$A$1:$SI$1,0),0)</f>
        <v>8.0129999999999999</v>
      </c>
      <c r="AB54" s="929">
        <f>VLOOKUP($D$3&amp;"_"&amp;AB$3,データシート2!$A:$SI,MATCH($R$2&amp;"_"&amp;$C54,データシート2!$A$1:$SI$1,0),0)</f>
        <v>95.162999999999997</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1</v>
      </c>
      <c r="M55" s="976">
        <f>VLOOKUP($D$3&amp;"_"&amp;M$3,データシート2!$A:$SI,MATCH($G$2&amp;"_"&amp;$E55,データシート2!$A$1:$SI$1,0),0)</f>
        <v>1</v>
      </c>
      <c r="N55" s="976">
        <f>VLOOKUP($D$3&amp;"_"&amp;N$3,データシート2!$A:$SI,MATCH($G$2&amp;"_"&amp;$E55,データシート2!$A$1:$SI$1,0),0)</f>
        <v>1</v>
      </c>
      <c r="O55" s="976">
        <f>VLOOKUP($D$3&amp;"_"&amp;O$3,データシート2!$A:$SI,MATCH($G$2&amp;"_"&amp;$E55,データシート2!$A$1:$SI$1,0),0)</f>
        <v>1</v>
      </c>
      <c r="P55" s="976">
        <f>VLOOKUP($D$3&amp;"_"&amp;P$3,データシート2!$A:$SI,MATCH($G$2&amp;"_"&amp;$E55,データシート2!$A$1:$SI$1,0),0)</f>
        <v>1</v>
      </c>
      <c r="Q55" s="977">
        <f>VLOOKUP($D$3&amp;"_"&amp;Q$3,データシート2!$A:$SI,MATCH($G$2&amp;"_"&amp;$E55,データシート2!$A$1:$SI$1,0),0)</f>
        <v>1</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66.424000000000007</v>
      </c>
      <c r="X55" s="979">
        <f>VLOOKUP($D$3&amp;"_"&amp;X$3,データシート2!$A:$SI,MATCH($R$2&amp;"_"&amp;$E55,データシート2!$A$1:$SI$1,0),0)</f>
        <v>102.121</v>
      </c>
      <c r="Y55" s="979">
        <f>VLOOKUP($D$3&amp;"_"&amp;Y$3,データシート2!$A:$SI,MATCH($R$2&amp;"_"&amp;$E55,データシート2!$A$1:$SI$1,0),0)</f>
        <v>102.55200000000001</v>
      </c>
      <c r="Z55" s="979">
        <f>VLOOKUP($D$3&amp;"_"&amp;Z$3,データシート2!$A:$SI,MATCH($R$2&amp;"_"&amp;$E55,データシート2!$A$1:$SI$1,0),0)</f>
        <v>91.087000000000003</v>
      </c>
      <c r="AA55" s="979">
        <f>VLOOKUP($D$3&amp;"_"&amp;AA$3,データシート2!$A:$SI,MATCH($R$2&amp;"_"&amp;$E55,データシート2!$A$1:$SI$1,0),0)</f>
        <v>8.0129999999999999</v>
      </c>
      <c r="AB55" s="980">
        <f>VLOOKUP($D$3&amp;"_"&amp;AB$3,データシート2!$A:$SI,MATCH($R$2&amp;"_"&amp;$E55,データシート2!$A$1:$SI$1,0),0)</f>
        <v>95.162999999999997</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2025-03-04T09:03:43Z</dcterms:created>
  <dcterms:modified xsi:type="dcterms:W3CDTF">2025-03-04T09:03:44Z</dcterms:modified>
  <cp:category/>
  <cp:contentStatus/>
</cp:coreProperties>
</file>